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mc:AlternateContent xmlns:mc="http://schemas.openxmlformats.org/markup-compatibility/2006">
    <mc:Choice Requires="x15">
      <x15ac:absPath xmlns:x15ac="http://schemas.microsoft.com/office/spreadsheetml/2010/11/ac" url="/Users/andrzejbroszkiewicz/Downloads/"/>
    </mc:Choice>
  </mc:AlternateContent>
  <xr:revisionPtr revIDLastSave="0" documentId="13_ncr:1_{CC7BD684-6466-084B-9D90-D8801A64768E}" xr6:coauthVersionLast="47" xr6:coauthVersionMax="47" xr10:uidLastSave="{00000000-0000-0000-0000-000000000000}"/>
  <bookViews>
    <workbookView xWindow="0" yWindow="500" windowWidth="40960" windowHeight="22540" xr2:uid="{00000000-000D-0000-FFFF-FFFF00000000}"/>
  </bookViews>
  <sheets>
    <sheet name="KALKULATOR 2021" sheetId="8" r:id="rId1"/>
    <sheet name="zasady IKZE vs IKE" sheetId="7" state="hidden" r:id="rId2"/>
    <sheet name="Robocze" sheetId="2" state="hidden" r:id="rId3"/>
  </sheets>
  <definedNames>
    <definedName name="wykres_duzy_IKE">OFFSET(Robocze!$M$4:$M$83,0,0,COUNT(Robocze!$M$4:$M$83),1)</definedName>
    <definedName name="wykres_duzy_IKZE">OFFSET(Robocze!$L$4:$L$83,0,0,COUNT(Robocze!$L$4:$L$83),1)</definedName>
    <definedName name="wykres_duzy_inne">OFFSET(Robocze!$N$4:$N$83,0,0,COUNT(Robocze!$N$4:$N$83),1)</definedName>
    <definedName name="wykres_duzy_rok">OFFSET(Robocze!$J$4:$J$83,0,0,COUNT(Robocze!$J$4:$J$83),1)</definedName>
    <definedName name="wykres_duzy_wplaty">OFFSET(Robocze!$K$4:$K$83,0,0,COUNT(Robocze!$K$4:$K$83),1)</definedName>
    <definedName name="wykres_maly_IKE">OFFSET(Robocze!$U$12:$U$16,0,0,COUNT(Robocze!$T$12:$T$16),1)</definedName>
    <definedName name="wykres_maly_IKZE">OFFSET(Robocze!$T$12:$T$16,0,0,COUNT(Robocze!$T$12:$T$16),1)</definedName>
    <definedName name="wykres_maly_inne">OFFSET(Robocze!$V$12:$V$16,0,0,COUNT(Robocze!$T$12:$T$16),1)</definedName>
    <definedName name="wykres_maly_rok">OFFSET(Robocze!$R$12:$R$16,0,0,COUNT(Robocze!$T$12:$T$16),1)</definedName>
    <definedName name="wykres_maly_wplaty">OFFSET(Robocze!$W$12:$W$16,0,0,COUNT(Robocze!$T$12:$T$16),1)</definedName>
    <definedName name="wyniki_bez_IKE_IKZE">'KALKULATOR 2021'!$R$22:$R$981</definedName>
    <definedName name="wyniki_IKE">'KALKULATOR 2021'!$P$22:$P$981</definedName>
    <definedName name="wyniki_IKZE">'KALKULATOR 2021'!$N$22:$N$981</definedName>
    <definedName name="wyniki_koniec_roku">'KALKULATOR 2021'!$L$22:$L$981</definedName>
    <definedName name="wyniki_suma_wplat">'KALKULATOR 2021'!$M$22:$M$981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4" i="2" l="1"/>
  <c r="T4" i="2"/>
  <c r="T11" i="2" s="1"/>
  <c r="U4" i="2"/>
  <c r="V4" i="2"/>
  <c r="W4" i="2"/>
  <c r="W11" i="2" s="1"/>
  <c r="R4" i="2"/>
  <c r="R11" i="2" s="1"/>
  <c r="R6" i="2"/>
  <c r="R7" i="2" s="1"/>
  <c r="R8" i="2" s="1"/>
  <c r="R5" i="2"/>
  <c r="Q5" i="2" s="1"/>
  <c r="J39" i="2"/>
  <c r="E22" i="8"/>
  <c r="A22" i="8"/>
  <c r="L22" i="8" s="1"/>
  <c r="F10" i="8"/>
  <c r="O6" i="8"/>
  <c r="S8" i="2" s="1"/>
  <c r="O5" i="8"/>
  <c r="S7" i="2" s="1"/>
  <c r="O4" i="8"/>
  <c r="S6" i="2" s="1"/>
  <c r="O3" i="8"/>
  <c r="S5" i="2" s="1"/>
  <c r="V11" i="2"/>
  <c r="U11" i="2"/>
  <c r="S11" i="2"/>
  <c r="G5" i="2"/>
  <c r="G6" i="2"/>
  <c r="G7" i="2"/>
  <c r="G8" i="2"/>
  <c r="G9" i="2"/>
  <c r="G4" i="2"/>
  <c r="R9" i="2" l="1"/>
  <c r="Q8" i="2"/>
  <c r="Q20" i="2"/>
  <c r="I22" i="8"/>
  <c r="J22" i="8" s="1"/>
  <c r="F22" i="8"/>
  <c r="G22" i="8" s="1"/>
  <c r="H22" i="8" s="1"/>
  <c r="O7" i="8"/>
  <c r="S9" i="2" s="1"/>
  <c r="A23" i="8"/>
  <c r="B22" i="8"/>
  <c r="Q7" i="2"/>
  <c r="Q6" i="2"/>
  <c r="Q9" i="2" l="1"/>
  <c r="Q12" i="2" s="1"/>
  <c r="K22" i="8"/>
  <c r="AI22" i="8" s="1"/>
  <c r="AJ22" i="8" s="1"/>
  <c r="AK22" i="8" s="1"/>
  <c r="L23" i="8"/>
  <c r="A24" i="8"/>
  <c r="AN22" i="8"/>
  <c r="M22" i="8"/>
  <c r="E23" i="8"/>
  <c r="W22" i="8"/>
  <c r="AA22" i="8" s="1"/>
  <c r="T22" i="8"/>
  <c r="C22" i="8"/>
  <c r="D22" i="8" s="1"/>
  <c r="AG22" i="8" s="1"/>
  <c r="Q16" i="2" l="1"/>
  <c r="S16" i="2" s="1"/>
  <c r="Q14" i="2"/>
  <c r="S14" i="2" s="1"/>
  <c r="Q13" i="2"/>
  <c r="S13" i="2" s="1"/>
  <c r="Q15" i="2"/>
  <c r="R15" i="2" s="1"/>
  <c r="AL22" i="8"/>
  <c r="P22" i="8" s="1"/>
  <c r="U22" i="8"/>
  <c r="V22" i="8" s="1"/>
  <c r="AO22" i="8"/>
  <c r="AQ22" i="8" s="1"/>
  <c r="A25" i="8"/>
  <c r="B23" i="8"/>
  <c r="F23" i="8"/>
  <c r="G23" i="8" s="1"/>
  <c r="H23" i="8" s="1"/>
  <c r="I23" i="8"/>
  <c r="Y22" i="8"/>
  <c r="Z22" i="8" s="1"/>
  <c r="X22" i="8"/>
  <c r="S12" i="2"/>
  <c r="R12" i="2"/>
  <c r="S15" i="2" l="1"/>
  <c r="R16" i="2"/>
  <c r="R14" i="2"/>
  <c r="R13" i="2"/>
  <c r="AM22" i="8"/>
  <c r="R22" i="8"/>
  <c r="AP22" i="8"/>
  <c r="A26" i="8"/>
  <c r="L25" i="8"/>
  <c r="AB22" i="8"/>
  <c r="M23" i="8"/>
  <c r="J23" i="8"/>
  <c r="K23" i="8" s="1"/>
  <c r="D23" i="8"/>
  <c r="AL23" i="8" s="1"/>
  <c r="T23" i="8"/>
  <c r="Y23" i="8" s="1"/>
  <c r="Z23" i="8" s="1"/>
  <c r="C23" i="8"/>
  <c r="E24" i="8"/>
  <c r="AN23" i="8"/>
  <c r="AO23" i="8" s="1"/>
  <c r="W23" i="8"/>
  <c r="AA23" i="8" s="1"/>
  <c r="AG23" i="8" l="1"/>
  <c r="X23" i="8"/>
  <c r="AI23" i="8"/>
  <c r="AJ23" i="8" s="1"/>
  <c r="AK23" i="8" s="1"/>
  <c r="AM23" i="8" s="1"/>
  <c r="U23" i="8"/>
  <c r="V23" i="8" s="1"/>
  <c r="AQ23" i="8"/>
  <c r="B24" i="8"/>
  <c r="I24" i="8"/>
  <c r="F24" i="8"/>
  <c r="G24" i="8" s="1"/>
  <c r="H24" i="8" s="1"/>
  <c r="AC22" i="8"/>
  <c r="AE22" i="8" s="1"/>
  <c r="A27" i="8"/>
  <c r="L26" i="8"/>
  <c r="P23" i="8" l="1"/>
  <c r="AB23" i="8"/>
  <c r="AC23" i="8" s="1"/>
  <c r="C24" i="8"/>
  <c r="AN24" i="8"/>
  <c r="AO24" i="8" s="1"/>
  <c r="D24" i="8"/>
  <c r="AL24" i="8" s="1"/>
  <c r="T24" i="8"/>
  <c r="X24" i="8" s="1"/>
  <c r="E25" i="8"/>
  <c r="W24" i="8"/>
  <c r="AA24" i="8" s="1"/>
  <c r="R23" i="8"/>
  <c r="AP23" i="8"/>
  <c r="AD22" i="8"/>
  <c r="J24" i="8"/>
  <c r="K24" i="8" s="1"/>
  <c r="L27" i="8"/>
  <c r="A28" i="8"/>
  <c r="M24" i="8"/>
  <c r="AG24" i="8" l="1"/>
  <c r="Y24" i="8"/>
  <c r="Z24" i="8" s="1"/>
  <c r="U24" i="8"/>
  <c r="V24" i="8" s="1"/>
  <c r="AI24" i="8"/>
  <c r="AJ24" i="8" s="1"/>
  <c r="AK24" i="8" s="1"/>
  <c r="AM24" i="8" s="1"/>
  <c r="AQ24" i="8"/>
  <c r="AF22" i="8"/>
  <c r="N22" i="8" s="1"/>
  <c r="AD23" i="8"/>
  <c r="L28" i="8"/>
  <c r="A29" i="8"/>
  <c r="AE23" i="8"/>
  <c r="B25" i="8"/>
  <c r="I25" i="8"/>
  <c r="F25" i="8"/>
  <c r="G25" i="8" s="1"/>
  <c r="H25" i="8" s="1"/>
  <c r="P24" i="8" l="1"/>
  <c r="AF23" i="8"/>
  <c r="N23" i="8" s="1"/>
  <c r="AH22" i="8"/>
  <c r="T25" i="8"/>
  <c r="X25" i="8" s="1"/>
  <c r="C25" i="8"/>
  <c r="E26" i="8"/>
  <c r="AN25" i="8"/>
  <c r="AO25" i="8" s="1"/>
  <c r="AQ25" i="8" s="1"/>
  <c r="W25" i="8"/>
  <c r="AA25" i="8" s="1"/>
  <c r="D25" i="8"/>
  <c r="AL25" i="8" s="1"/>
  <c r="M25" i="8"/>
  <c r="A30" i="8"/>
  <c r="L29" i="8"/>
  <c r="R24" i="8"/>
  <c r="AP24" i="8"/>
  <c r="AB24" i="8"/>
  <c r="AC24" i="8" s="1"/>
  <c r="J25" i="8"/>
  <c r="K25" i="8" s="1"/>
  <c r="Y25" i="8" l="1"/>
  <c r="Z25" i="8" s="1"/>
  <c r="AG25" i="8"/>
  <c r="R25" i="8"/>
  <c r="AP25" i="8"/>
  <c r="U25" i="8"/>
  <c r="V25" i="8" s="1"/>
  <c r="AI25" i="8"/>
  <c r="AJ25" i="8" s="1"/>
  <c r="AK25" i="8" s="1"/>
  <c r="P25" i="8" s="1"/>
  <c r="L30" i="8"/>
  <c r="A31" i="8"/>
  <c r="AE24" i="8"/>
  <c r="AD24" i="8"/>
  <c r="F26" i="8"/>
  <c r="G26" i="8" s="1"/>
  <c r="H26" i="8" s="1"/>
  <c r="B26" i="8"/>
  <c r="I26" i="8"/>
  <c r="AH23" i="8"/>
  <c r="AB25" i="8" l="1"/>
  <c r="AC25" i="8" s="1"/>
  <c r="L31" i="8"/>
  <c r="A32" i="8"/>
  <c r="M26" i="8"/>
  <c r="C26" i="8"/>
  <c r="E27" i="8"/>
  <c r="AN26" i="8"/>
  <c r="AO26" i="8" s="1"/>
  <c r="AQ26" i="8" s="1"/>
  <c r="W26" i="8"/>
  <c r="AA26" i="8" s="1"/>
  <c r="T26" i="8"/>
  <c r="X26" i="8" s="1"/>
  <c r="D26" i="8"/>
  <c r="AL26" i="8" s="1"/>
  <c r="AF24" i="8"/>
  <c r="N24" i="8" s="1"/>
  <c r="AM25" i="8"/>
  <c r="J26" i="8"/>
  <c r="K26" i="8" s="1"/>
  <c r="AI26" i="8" s="1"/>
  <c r="AJ26" i="8" s="1"/>
  <c r="AK26" i="8" s="1"/>
  <c r="AE25" i="8" l="1"/>
  <c r="AD25" i="8"/>
  <c r="AF25" i="8" s="1"/>
  <c r="N25" i="8" s="1"/>
  <c r="P26" i="8"/>
  <c r="AM26" i="8"/>
  <c r="R26" i="8"/>
  <c r="AP26" i="8"/>
  <c r="AG26" i="8"/>
  <c r="U26" i="8"/>
  <c r="V26" i="8" s="1"/>
  <c r="AH24" i="8"/>
  <c r="F27" i="8"/>
  <c r="G27" i="8" s="1"/>
  <c r="H27" i="8" s="1"/>
  <c r="B27" i="8"/>
  <c r="I27" i="8"/>
  <c r="L32" i="8"/>
  <c r="A33" i="8"/>
  <c r="AH25" i="8" l="1"/>
  <c r="W27" i="8"/>
  <c r="AA27" i="8" s="1"/>
  <c r="AN27" i="8"/>
  <c r="AO27" i="8" s="1"/>
  <c r="AQ27" i="8" s="1"/>
  <c r="D27" i="8"/>
  <c r="AL27" i="8" s="1"/>
  <c r="T27" i="8"/>
  <c r="X27" i="8" s="1"/>
  <c r="C27" i="8"/>
  <c r="E28" i="8"/>
  <c r="M27" i="8"/>
  <c r="L33" i="8"/>
  <c r="A34" i="8"/>
  <c r="J27" i="8"/>
  <c r="K27" i="8" s="1"/>
  <c r="AG27" i="8" l="1"/>
  <c r="R27" i="8"/>
  <c r="AP27" i="8"/>
  <c r="U27" i="8"/>
  <c r="V27" i="8" s="1"/>
  <c r="AI27" i="8"/>
  <c r="AJ27" i="8" s="1"/>
  <c r="AK27" i="8" s="1"/>
  <c r="P27" i="8" s="1"/>
  <c r="Y27" i="8"/>
  <c r="B28" i="8"/>
  <c r="I28" i="8"/>
  <c r="F28" i="8"/>
  <c r="G28" i="8" s="1"/>
  <c r="H28" i="8" s="1"/>
  <c r="L34" i="8"/>
  <c r="A35" i="8"/>
  <c r="AM27" i="8" l="1"/>
  <c r="M28" i="8"/>
  <c r="J28" i="8"/>
  <c r="K28" i="8" s="1"/>
  <c r="L35" i="8"/>
  <c r="A36" i="8"/>
  <c r="D28" i="8"/>
  <c r="AG28" i="8" s="1"/>
  <c r="T28" i="8"/>
  <c r="Y28" i="8" s="1"/>
  <c r="C28" i="8"/>
  <c r="E29" i="8"/>
  <c r="AN28" i="8"/>
  <c r="AO28" i="8" s="1"/>
  <c r="AQ28" i="8" s="1"/>
  <c r="W28" i="8"/>
  <c r="AA28" i="8" s="1"/>
  <c r="AL28" i="8" l="1"/>
  <c r="AI28" i="8"/>
  <c r="AJ28" i="8" s="1"/>
  <c r="AK28" i="8" s="1"/>
  <c r="U28" i="8"/>
  <c r="V28" i="8" s="1"/>
  <c r="R28" i="8"/>
  <c r="AP28" i="8"/>
  <c r="L36" i="8"/>
  <c r="A37" i="8"/>
  <c r="X28" i="8"/>
  <c r="B29" i="8"/>
  <c r="I29" i="8"/>
  <c r="F29" i="8"/>
  <c r="G29" i="8" s="1"/>
  <c r="H29" i="8" s="1"/>
  <c r="P28" i="8" l="1"/>
  <c r="AM28" i="8"/>
  <c r="A38" i="8"/>
  <c r="L37" i="8"/>
  <c r="M29" i="8"/>
  <c r="C29" i="8"/>
  <c r="E30" i="8"/>
  <c r="AN29" i="8"/>
  <c r="AO29" i="8" s="1"/>
  <c r="W29" i="8"/>
  <c r="AA29" i="8" s="1"/>
  <c r="T29" i="8"/>
  <c r="X29" i="8" s="1"/>
  <c r="D29" i="8"/>
  <c r="AL29" i="8" s="1"/>
  <c r="J29" i="8"/>
  <c r="K29" i="8" s="1"/>
  <c r="AG29" i="8" l="1"/>
  <c r="U29" i="8"/>
  <c r="V29" i="8" s="1"/>
  <c r="AI29" i="8"/>
  <c r="AJ29" i="8" s="1"/>
  <c r="AK29" i="8" s="1"/>
  <c r="P29" i="8" s="1"/>
  <c r="F30" i="8"/>
  <c r="G30" i="8" s="1"/>
  <c r="H30" i="8" s="1"/>
  <c r="B30" i="8"/>
  <c r="I30" i="8"/>
  <c r="Y29" i="8"/>
  <c r="AQ29" i="8"/>
  <c r="L38" i="8"/>
  <c r="A39" i="8"/>
  <c r="AM29" i="8" l="1"/>
  <c r="R29" i="8"/>
  <c r="AP29" i="8"/>
  <c r="J30" i="8"/>
  <c r="K30" i="8" s="1"/>
  <c r="E31" i="8"/>
  <c r="AN30" i="8"/>
  <c r="AO30" i="8" s="1"/>
  <c r="AQ30" i="8" s="1"/>
  <c r="W30" i="8"/>
  <c r="AA30" i="8" s="1"/>
  <c r="C30" i="8"/>
  <c r="T30" i="8"/>
  <c r="X30" i="8" s="1"/>
  <c r="D30" i="8"/>
  <c r="AL30" i="8" s="1"/>
  <c r="M30" i="8"/>
  <c r="L39" i="8"/>
  <c r="A40" i="8"/>
  <c r="Y30" i="8" l="1"/>
  <c r="R30" i="8"/>
  <c r="AP30" i="8"/>
  <c r="AI30" i="8"/>
  <c r="AJ30" i="8" s="1"/>
  <c r="AK30" i="8" s="1"/>
  <c r="P30" i="8" s="1"/>
  <c r="U30" i="8"/>
  <c r="V30" i="8" s="1"/>
  <c r="AG30" i="8"/>
  <c r="L40" i="8"/>
  <c r="A41" i="8"/>
  <c r="F31" i="8"/>
  <c r="G31" i="8" s="1"/>
  <c r="H31" i="8" s="1"/>
  <c r="B31" i="8"/>
  <c r="I31" i="8"/>
  <c r="AM30" i="8" l="1"/>
  <c r="A42" i="8"/>
  <c r="L41" i="8"/>
  <c r="W31" i="8"/>
  <c r="AA31" i="8" s="1"/>
  <c r="E32" i="8"/>
  <c r="AN31" i="8"/>
  <c r="AO31" i="8" s="1"/>
  <c r="AQ31" i="8" s="1"/>
  <c r="D31" i="8"/>
  <c r="AG31" i="8" s="1"/>
  <c r="T31" i="8"/>
  <c r="X31" i="8" s="1"/>
  <c r="C31" i="8"/>
  <c r="M31" i="8"/>
  <c r="J31" i="8"/>
  <c r="K31" i="8" s="1"/>
  <c r="Y31" i="8" l="1"/>
  <c r="AL31" i="8"/>
  <c r="AI31" i="8"/>
  <c r="AJ31" i="8" s="1"/>
  <c r="AK31" i="8" s="1"/>
  <c r="U31" i="8"/>
  <c r="V31" i="8" s="1"/>
  <c r="R31" i="8"/>
  <c r="AP31" i="8"/>
  <c r="B32" i="8"/>
  <c r="I32" i="8"/>
  <c r="F32" i="8"/>
  <c r="G32" i="8" s="1"/>
  <c r="H32" i="8" s="1"/>
  <c r="L42" i="8"/>
  <c r="A43" i="8"/>
  <c r="P31" i="8" l="1"/>
  <c r="AM31" i="8"/>
  <c r="M32" i="8"/>
  <c r="J32" i="8"/>
  <c r="K32" i="8" s="1"/>
  <c r="L43" i="8"/>
  <c r="A44" i="8"/>
  <c r="D32" i="8"/>
  <c r="AL32" i="8" s="1"/>
  <c r="T32" i="8"/>
  <c r="X32" i="8" s="1"/>
  <c r="C32" i="8"/>
  <c r="E33" i="8"/>
  <c r="AN32" i="8"/>
  <c r="W32" i="8"/>
  <c r="AA32" i="8" s="1"/>
  <c r="AG32" i="8" l="1"/>
  <c r="Y32" i="8"/>
  <c r="AO32" i="8"/>
  <c r="AQ32" i="8" s="1"/>
  <c r="U32" i="8"/>
  <c r="V32" i="8" s="1"/>
  <c r="AI32" i="8"/>
  <c r="AJ32" i="8" s="1"/>
  <c r="AK32" i="8" s="1"/>
  <c r="P32" i="8" s="1"/>
  <c r="B33" i="8"/>
  <c r="I33" i="8"/>
  <c r="F33" i="8"/>
  <c r="G33" i="8" s="1"/>
  <c r="H33" i="8" s="1"/>
  <c r="L44" i="8"/>
  <c r="A45" i="8"/>
  <c r="R32" i="8" l="1"/>
  <c r="AP32" i="8"/>
  <c r="J33" i="8"/>
  <c r="K33" i="8" s="1"/>
  <c r="T33" i="8"/>
  <c r="Y33" i="8" s="1"/>
  <c r="E34" i="8"/>
  <c r="AN33" i="8"/>
  <c r="C33" i="8"/>
  <c r="W33" i="8"/>
  <c r="AA33" i="8" s="1"/>
  <c r="D33" i="8"/>
  <c r="AG33" i="8" s="1"/>
  <c r="L45" i="8"/>
  <c r="A46" i="8"/>
  <c r="M33" i="8"/>
  <c r="AM32" i="8"/>
  <c r="X33" i="8" l="1"/>
  <c r="AL33" i="8"/>
  <c r="AI33" i="8"/>
  <c r="AJ33" i="8" s="1"/>
  <c r="AK33" i="8" s="1"/>
  <c r="U33" i="8"/>
  <c r="V33" i="8" s="1"/>
  <c r="AO33" i="8"/>
  <c r="AQ33" i="8" s="1"/>
  <c r="I34" i="8"/>
  <c r="F34" i="8"/>
  <c r="G34" i="8" s="1"/>
  <c r="H34" i="8" s="1"/>
  <c r="B34" i="8"/>
  <c r="L46" i="8"/>
  <c r="A47" i="8"/>
  <c r="P33" i="8" l="1"/>
  <c r="AM33" i="8"/>
  <c r="R33" i="8"/>
  <c r="AP33" i="8"/>
  <c r="J34" i="8"/>
  <c r="K34" i="8" s="1"/>
  <c r="L47" i="8"/>
  <c r="A48" i="8"/>
  <c r="E35" i="8"/>
  <c r="AN34" i="8"/>
  <c r="AO34" i="8" s="1"/>
  <c r="AQ34" i="8" s="1"/>
  <c r="W34" i="8"/>
  <c r="AA34" i="8" s="1"/>
  <c r="D34" i="8"/>
  <c r="AL34" i="8" s="1"/>
  <c r="T34" i="8"/>
  <c r="Y34" i="8" s="1"/>
  <c r="C34" i="8"/>
  <c r="M34" i="8"/>
  <c r="AG34" i="8" l="1"/>
  <c r="X34" i="8"/>
  <c r="R34" i="8"/>
  <c r="AP34" i="8"/>
  <c r="AI34" i="8"/>
  <c r="AJ34" i="8" s="1"/>
  <c r="AK34" i="8" s="1"/>
  <c r="U34" i="8"/>
  <c r="V34" i="8" s="1"/>
  <c r="L48" i="8"/>
  <c r="A49" i="8"/>
  <c r="F35" i="8"/>
  <c r="G35" i="8" s="1"/>
  <c r="H35" i="8" s="1"/>
  <c r="B35" i="8"/>
  <c r="I35" i="8"/>
  <c r="AM34" i="8" l="1"/>
  <c r="P34" i="8" s="1"/>
  <c r="W35" i="8"/>
  <c r="AA35" i="8" s="1"/>
  <c r="D35" i="8"/>
  <c r="AL35" i="8" s="1"/>
  <c r="T35" i="8"/>
  <c r="X35" i="8" s="1"/>
  <c r="C35" i="8"/>
  <c r="E36" i="8"/>
  <c r="AN35" i="8"/>
  <c r="AO35" i="8" s="1"/>
  <c r="AQ35" i="8" s="1"/>
  <c r="R35" i="8" s="1"/>
  <c r="M35" i="8"/>
  <c r="J35" i="8"/>
  <c r="K35" i="8" s="1"/>
  <c r="A50" i="8"/>
  <c r="L49" i="8"/>
  <c r="AG35" i="8" l="1"/>
  <c r="Y35" i="8"/>
  <c r="U35" i="8"/>
  <c r="V35" i="8" s="1"/>
  <c r="AI35" i="8"/>
  <c r="AJ35" i="8" s="1"/>
  <c r="AK35" i="8" s="1"/>
  <c r="B36" i="8"/>
  <c r="I36" i="8"/>
  <c r="F36" i="8"/>
  <c r="G36" i="8" s="1"/>
  <c r="H36" i="8" s="1"/>
  <c r="L50" i="8"/>
  <c r="A51" i="8"/>
  <c r="AP35" i="8"/>
  <c r="M36" i="8" l="1"/>
  <c r="J36" i="8"/>
  <c r="K36" i="8" s="1"/>
  <c r="D36" i="8"/>
  <c r="AG36" i="8" s="1"/>
  <c r="T36" i="8"/>
  <c r="X36" i="8" s="1"/>
  <c r="C36" i="8"/>
  <c r="AN36" i="8"/>
  <c r="E37" i="8"/>
  <c r="W36" i="8"/>
  <c r="AA36" i="8" s="1"/>
  <c r="AM35" i="8"/>
  <c r="P35" i="8" s="1"/>
  <c r="L51" i="8"/>
  <c r="A52" i="8"/>
  <c r="Y36" i="8" l="1"/>
  <c r="AI36" i="8"/>
  <c r="AJ36" i="8" s="1"/>
  <c r="AK36" i="8" s="1"/>
  <c r="U36" i="8"/>
  <c r="V36" i="8" s="1"/>
  <c r="AL36" i="8"/>
  <c r="L52" i="8"/>
  <c r="A53" i="8"/>
  <c r="AO36" i="8"/>
  <c r="AQ36" i="8" s="1"/>
  <c r="B37" i="8"/>
  <c r="I37" i="8"/>
  <c r="F37" i="8"/>
  <c r="G37" i="8" s="1"/>
  <c r="H37" i="8" s="1"/>
  <c r="AM36" i="8" l="1"/>
  <c r="P36" i="8" s="1"/>
  <c r="R36" i="8"/>
  <c r="AP36" i="8"/>
  <c r="A54" i="8"/>
  <c r="L53" i="8"/>
  <c r="M37" i="8"/>
  <c r="J37" i="8"/>
  <c r="K37" i="8" s="1"/>
  <c r="T37" i="8"/>
  <c r="X37" i="8" s="1"/>
  <c r="C37" i="8"/>
  <c r="E38" i="8"/>
  <c r="AN37" i="8"/>
  <c r="AO37" i="8" s="1"/>
  <c r="AQ37" i="8" s="1"/>
  <c r="W37" i="8"/>
  <c r="AA37" i="8" s="1"/>
  <c r="D37" i="8"/>
  <c r="AL37" i="8" s="1"/>
  <c r="Y37" i="8" l="1"/>
  <c r="AG37" i="8"/>
  <c r="AI37" i="8"/>
  <c r="AJ37" i="8" s="1"/>
  <c r="AK37" i="8" s="1"/>
  <c r="U37" i="8"/>
  <c r="V37" i="8" s="1"/>
  <c r="R37" i="8"/>
  <c r="AP37" i="8"/>
  <c r="I38" i="8"/>
  <c r="F38" i="8"/>
  <c r="G38" i="8" s="1"/>
  <c r="H38" i="8" s="1"/>
  <c r="B38" i="8"/>
  <c r="L54" i="8"/>
  <c r="A55" i="8"/>
  <c r="M38" i="8" l="1"/>
  <c r="AM37" i="8"/>
  <c r="P37" i="8" s="1"/>
  <c r="J38" i="8"/>
  <c r="K38" i="8" s="1"/>
  <c r="E39" i="8"/>
  <c r="AN38" i="8"/>
  <c r="AO38" i="8" s="1"/>
  <c r="AQ38" i="8" s="1"/>
  <c r="W38" i="8"/>
  <c r="AA38" i="8" s="1"/>
  <c r="D38" i="8"/>
  <c r="AG38" i="8" s="1"/>
  <c r="T38" i="8"/>
  <c r="X38" i="8" s="1"/>
  <c r="C38" i="8"/>
  <c r="L55" i="8"/>
  <c r="A56" i="8"/>
  <c r="AL38" i="8" l="1"/>
  <c r="R38" i="8"/>
  <c r="AP38" i="8"/>
  <c r="AI38" i="8"/>
  <c r="AJ38" i="8" s="1"/>
  <c r="AK38" i="8" s="1"/>
  <c r="U38" i="8"/>
  <c r="V38" i="8" s="1"/>
  <c r="L56" i="8"/>
  <c r="A57" i="8"/>
  <c r="F39" i="8"/>
  <c r="G39" i="8" s="1"/>
  <c r="H39" i="8" s="1"/>
  <c r="B39" i="8"/>
  <c r="I39" i="8"/>
  <c r="A58" i="8" l="1"/>
  <c r="L57" i="8"/>
  <c r="AM38" i="8"/>
  <c r="P38" i="8" s="1"/>
  <c r="W39" i="8"/>
  <c r="AA39" i="8" s="1"/>
  <c r="D39" i="8"/>
  <c r="AG39" i="8" s="1"/>
  <c r="AN39" i="8"/>
  <c r="T39" i="8"/>
  <c r="Y39" i="8" s="1"/>
  <c r="C39" i="8"/>
  <c r="E40" i="8"/>
  <c r="M39" i="8"/>
  <c r="J39" i="8"/>
  <c r="K39" i="8" s="1"/>
  <c r="AL39" i="8" l="1"/>
  <c r="AO39" i="8"/>
  <c r="AQ39" i="8" s="1"/>
  <c r="AI39" i="8"/>
  <c r="AJ39" i="8" s="1"/>
  <c r="AK39" i="8" s="1"/>
  <c r="U39" i="8"/>
  <c r="V39" i="8" s="1"/>
  <c r="X39" i="8"/>
  <c r="B40" i="8"/>
  <c r="I40" i="8"/>
  <c r="F40" i="8"/>
  <c r="G40" i="8" s="1"/>
  <c r="H40" i="8" s="1"/>
  <c r="L58" i="8"/>
  <c r="A59" i="8"/>
  <c r="AP39" i="8" l="1"/>
  <c r="R39" i="8"/>
  <c r="AM39" i="8"/>
  <c r="P39" i="8" s="1"/>
  <c r="L59" i="8"/>
  <c r="A60" i="8"/>
  <c r="M40" i="8"/>
  <c r="J40" i="8"/>
  <c r="K40" i="8" s="1"/>
  <c r="D40" i="8"/>
  <c r="AG40" i="8" s="1"/>
  <c r="T40" i="8"/>
  <c r="X40" i="8" s="1"/>
  <c r="C40" i="8"/>
  <c r="E41" i="8"/>
  <c r="AN40" i="8"/>
  <c r="AO40" i="8" s="1"/>
  <c r="AQ40" i="8" s="1"/>
  <c r="W40" i="8"/>
  <c r="AA40" i="8" s="1"/>
  <c r="Y40" i="8" l="1"/>
  <c r="AL40" i="8"/>
  <c r="AI40" i="8"/>
  <c r="AJ40" i="8" s="1"/>
  <c r="AK40" i="8" s="1"/>
  <c r="U40" i="8"/>
  <c r="V40" i="8" s="1"/>
  <c r="R40" i="8"/>
  <c r="AP40" i="8"/>
  <c r="L60" i="8"/>
  <c r="A61" i="8"/>
  <c r="B41" i="8"/>
  <c r="I41" i="8"/>
  <c r="F41" i="8"/>
  <c r="G41" i="8" s="1"/>
  <c r="H41" i="8" s="1"/>
  <c r="AM40" i="8" l="1"/>
  <c r="P40" i="8" s="1"/>
  <c r="J41" i="8"/>
  <c r="K41" i="8" s="1"/>
  <c r="E42" i="8"/>
  <c r="AN41" i="8"/>
  <c r="AO41" i="8" s="1"/>
  <c r="W41" i="8"/>
  <c r="AA41" i="8" s="1"/>
  <c r="T41" i="8"/>
  <c r="Y41" i="8" s="1"/>
  <c r="D41" i="8"/>
  <c r="AL41" i="8" s="1"/>
  <c r="C41" i="8"/>
  <c r="M41" i="8"/>
  <c r="A62" i="8"/>
  <c r="L61" i="8"/>
  <c r="X41" i="8" l="1"/>
  <c r="U41" i="8"/>
  <c r="V41" i="8" s="1"/>
  <c r="AI41" i="8"/>
  <c r="AJ41" i="8" s="1"/>
  <c r="AK41" i="8" s="1"/>
  <c r="AM41" i="8" s="1"/>
  <c r="F42" i="8"/>
  <c r="G42" i="8" s="1"/>
  <c r="H42" i="8" s="1"/>
  <c r="B42" i="8"/>
  <c r="I42" i="8"/>
  <c r="L62" i="8"/>
  <c r="A63" i="8"/>
  <c r="AQ41" i="8"/>
  <c r="AG41" i="8"/>
  <c r="P41" i="8" l="1"/>
  <c r="L63" i="8"/>
  <c r="A64" i="8"/>
  <c r="E43" i="8"/>
  <c r="AN42" i="8"/>
  <c r="AO42" i="8" s="1"/>
  <c r="AQ42" i="8" s="1"/>
  <c r="W42" i="8"/>
  <c r="AA42" i="8" s="1"/>
  <c r="D42" i="8"/>
  <c r="AL42" i="8" s="1"/>
  <c r="T42" i="8"/>
  <c r="Y42" i="8" s="1"/>
  <c r="C42" i="8"/>
  <c r="M42" i="8"/>
  <c r="R41" i="8"/>
  <c r="AP41" i="8"/>
  <c r="J42" i="8"/>
  <c r="K42" i="8" s="1"/>
  <c r="AG42" i="8" l="1"/>
  <c r="X42" i="8"/>
  <c r="AI42" i="8"/>
  <c r="AJ42" i="8" s="1"/>
  <c r="AK42" i="8" s="1"/>
  <c r="U42" i="8"/>
  <c r="V42" i="8" s="1"/>
  <c r="R42" i="8"/>
  <c r="AP42" i="8"/>
  <c r="F43" i="8"/>
  <c r="G43" i="8" s="1"/>
  <c r="H43" i="8" s="1"/>
  <c r="B43" i="8"/>
  <c r="I43" i="8"/>
  <c r="L64" i="8"/>
  <c r="A65" i="8"/>
  <c r="AM42" i="8" l="1"/>
  <c r="P42" i="8" s="1"/>
  <c r="W43" i="8"/>
  <c r="AA43" i="8" s="1"/>
  <c r="E44" i="8"/>
  <c r="D43" i="8"/>
  <c r="AL43" i="8" s="1"/>
  <c r="AN43" i="8"/>
  <c r="AO43" i="8" s="1"/>
  <c r="AQ43" i="8" s="1"/>
  <c r="T43" i="8"/>
  <c r="X43" i="8" s="1"/>
  <c r="C43" i="8"/>
  <c r="M43" i="8"/>
  <c r="J43" i="8"/>
  <c r="K43" i="8" s="1"/>
  <c r="A66" i="8"/>
  <c r="L65" i="8"/>
  <c r="Y43" i="8" l="1"/>
  <c r="AG43" i="8"/>
  <c r="R43" i="8"/>
  <c r="AP43" i="8"/>
  <c r="U43" i="8"/>
  <c r="V43" i="8" s="1"/>
  <c r="AI43" i="8"/>
  <c r="AJ43" i="8" s="1"/>
  <c r="AK43" i="8" s="1"/>
  <c r="B44" i="8"/>
  <c r="I44" i="8"/>
  <c r="F44" i="8"/>
  <c r="G44" i="8" s="1"/>
  <c r="H44" i="8" s="1"/>
  <c r="L66" i="8"/>
  <c r="A67" i="8"/>
  <c r="D44" i="8" l="1"/>
  <c r="AG44" i="8" s="1"/>
  <c r="T44" i="8"/>
  <c r="Y44" i="8" s="1"/>
  <c r="C44" i="8"/>
  <c r="E45" i="8"/>
  <c r="AN44" i="8"/>
  <c r="W44" i="8"/>
  <c r="AA44" i="8" s="1"/>
  <c r="AM43" i="8"/>
  <c r="P43" i="8" s="1"/>
  <c r="J44" i="8"/>
  <c r="K44" i="8" s="1"/>
  <c r="L67" i="8"/>
  <c r="A68" i="8"/>
  <c r="M44" i="8"/>
  <c r="AL44" i="8" l="1"/>
  <c r="AO44" i="8"/>
  <c r="AQ44" i="8" s="1"/>
  <c r="AI44" i="8"/>
  <c r="AJ44" i="8" s="1"/>
  <c r="AK44" i="8" s="1"/>
  <c r="U44" i="8"/>
  <c r="V44" i="8" s="1"/>
  <c r="L68" i="8"/>
  <c r="A69" i="8"/>
  <c r="X44" i="8"/>
  <c r="B45" i="8"/>
  <c r="I45" i="8"/>
  <c r="F45" i="8"/>
  <c r="G45" i="8" s="1"/>
  <c r="H45" i="8" s="1"/>
  <c r="AM44" i="8" l="1"/>
  <c r="R44" i="8"/>
  <c r="AP44" i="8"/>
  <c r="P44" i="8"/>
  <c r="M45" i="8"/>
  <c r="J45" i="8"/>
  <c r="K45" i="8" s="1"/>
  <c r="T45" i="8"/>
  <c r="Y45" i="8" s="1"/>
  <c r="C45" i="8"/>
  <c r="E46" i="8"/>
  <c r="AN45" i="8"/>
  <c r="AO45" i="8" s="1"/>
  <c r="AQ45" i="8" s="1"/>
  <c r="R45" i="8" s="1"/>
  <c r="W45" i="8"/>
  <c r="AA45" i="8" s="1"/>
  <c r="D45" i="8"/>
  <c r="AL45" i="8" s="1"/>
  <c r="L69" i="8"/>
  <c r="A70" i="8"/>
  <c r="X45" i="8" l="1"/>
  <c r="U45" i="8"/>
  <c r="V45" i="8" s="1"/>
  <c r="AI45" i="8"/>
  <c r="AJ45" i="8" s="1"/>
  <c r="AK45" i="8" s="1"/>
  <c r="AM45" i="8" s="1"/>
  <c r="AG45" i="8"/>
  <c r="AP45" i="8"/>
  <c r="L70" i="8"/>
  <c r="A71" i="8"/>
  <c r="F46" i="8"/>
  <c r="G46" i="8" s="1"/>
  <c r="H46" i="8" s="1"/>
  <c r="I46" i="8"/>
  <c r="B46" i="8"/>
  <c r="P45" i="8" l="1"/>
  <c r="E47" i="8"/>
  <c r="AN46" i="8"/>
  <c r="AO46" i="8" s="1"/>
  <c r="AQ46" i="8" s="1"/>
  <c r="W46" i="8"/>
  <c r="AA46" i="8" s="1"/>
  <c r="D46" i="8"/>
  <c r="AG46" i="8" s="1"/>
  <c r="T46" i="8"/>
  <c r="Y46" i="8" s="1"/>
  <c r="C46" i="8"/>
  <c r="M46" i="8"/>
  <c r="L71" i="8"/>
  <c r="A72" i="8"/>
  <c r="J46" i="8"/>
  <c r="K46" i="8" s="1"/>
  <c r="R46" i="8" l="1"/>
  <c r="AP46" i="8"/>
  <c r="U46" i="8"/>
  <c r="V46" i="8" s="1"/>
  <c r="AI46" i="8"/>
  <c r="AJ46" i="8" s="1"/>
  <c r="AK46" i="8" s="1"/>
  <c r="X46" i="8"/>
  <c r="F47" i="8"/>
  <c r="G47" i="8" s="1"/>
  <c r="H47" i="8" s="1"/>
  <c r="B47" i="8"/>
  <c r="I47" i="8"/>
  <c r="A73" i="8"/>
  <c r="L72" i="8"/>
  <c r="AL46" i="8"/>
  <c r="AM46" i="8" l="1"/>
  <c r="P46" i="8"/>
  <c r="M47" i="8"/>
  <c r="W47" i="8"/>
  <c r="AA47" i="8" s="1"/>
  <c r="D47" i="8"/>
  <c r="AG47" i="8" s="1"/>
  <c r="E48" i="8"/>
  <c r="T47" i="8"/>
  <c r="X47" i="8" s="1"/>
  <c r="C47" i="8"/>
  <c r="AN47" i="8"/>
  <c r="AO47" i="8" s="1"/>
  <c r="L73" i="8"/>
  <c r="A74" i="8"/>
  <c r="J47" i="8"/>
  <c r="K47" i="8" s="1"/>
  <c r="AL47" i="8" l="1"/>
  <c r="AQ47" i="8"/>
  <c r="R47" i="8" s="1"/>
  <c r="AI47" i="8"/>
  <c r="AJ47" i="8" s="1"/>
  <c r="AK47" i="8" s="1"/>
  <c r="U47" i="8"/>
  <c r="V47" i="8" s="1"/>
  <c r="L74" i="8"/>
  <c r="A75" i="8"/>
  <c r="B48" i="8"/>
  <c r="I48" i="8"/>
  <c r="F48" i="8"/>
  <c r="G48" i="8" s="1"/>
  <c r="H48" i="8" s="1"/>
  <c r="Y47" i="8"/>
  <c r="AP47" i="8" l="1"/>
  <c r="AM47" i="8"/>
  <c r="P47" i="8" s="1"/>
  <c r="D48" i="8"/>
  <c r="AL48" i="8" s="1"/>
  <c r="T48" i="8"/>
  <c r="Y48" i="8" s="1"/>
  <c r="C48" i="8"/>
  <c r="E49" i="8"/>
  <c r="AN48" i="8"/>
  <c r="W48" i="8"/>
  <c r="AA48" i="8" s="1"/>
  <c r="M48" i="8"/>
  <c r="J48" i="8"/>
  <c r="K48" i="8" s="1"/>
  <c r="A76" i="8"/>
  <c r="L75" i="8"/>
  <c r="AG48" i="8" l="1"/>
  <c r="AO48" i="8"/>
  <c r="AQ48" i="8" s="1"/>
  <c r="AI48" i="8"/>
  <c r="AJ48" i="8" s="1"/>
  <c r="AK48" i="8" s="1"/>
  <c r="U48" i="8"/>
  <c r="V48" i="8" s="1"/>
  <c r="L76" i="8"/>
  <c r="A77" i="8"/>
  <c r="B49" i="8"/>
  <c r="I49" i="8"/>
  <c r="F49" i="8"/>
  <c r="G49" i="8" s="1"/>
  <c r="H49" i="8" s="1"/>
  <c r="X48" i="8"/>
  <c r="R48" i="8" l="1"/>
  <c r="AP48" i="8"/>
  <c r="AM48" i="8"/>
  <c r="P48" i="8" s="1"/>
  <c r="T49" i="8"/>
  <c r="Y49" i="8" s="1"/>
  <c r="E50" i="8"/>
  <c r="AN49" i="8"/>
  <c r="AO49" i="8" s="1"/>
  <c r="W49" i="8"/>
  <c r="AA49" i="8" s="1"/>
  <c r="D49" i="8"/>
  <c r="AG49" i="8" s="1"/>
  <c r="C49" i="8"/>
  <c r="M49" i="8"/>
  <c r="J49" i="8"/>
  <c r="K49" i="8" s="1"/>
  <c r="L77" i="8"/>
  <c r="A78" i="8"/>
  <c r="X49" i="8" l="1"/>
  <c r="AI49" i="8"/>
  <c r="AJ49" i="8" s="1"/>
  <c r="AK49" i="8" s="1"/>
  <c r="U49" i="8"/>
  <c r="V49" i="8" s="1"/>
  <c r="L78" i="8"/>
  <c r="A79" i="8"/>
  <c r="F50" i="8"/>
  <c r="G50" i="8" s="1"/>
  <c r="H50" i="8" s="1"/>
  <c r="B50" i="8"/>
  <c r="I50" i="8"/>
  <c r="AQ49" i="8"/>
  <c r="AL49" i="8"/>
  <c r="AM49" i="8" l="1"/>
  <c r="P49" i="8"/>
  <c r="M50" i="8"/>
  <c r="A80" i="8"/>
  <c r="L79" i="8"/>
  <c r="J50" i="8"/>
  <c r="K50" i="8" s="1"/>
  <c r="E51" i="8"/>
  <c r="AN50" i="8"/>
  <c r="AO50" i="8" s="1"/>
  <c r="AQ50" i="8" s="1"/>
  <c r="W50" i="8"/>
  <c r="AA50" i="8" s="1"/>
  <c r="D50" i="8"/>
  <c r="AG50" i="8" s="1"/>
  <c r="T50" i="8"/>
  <c r="X50" i="8" s="1"/>
  <c r="C50" i="8"/>
  <c r="R49" i="8"/>
  <c r="AP49" i="8"/>
  <c r="R50" i="8" l="1"/>
  <c r="AP50" i="8"/>
  <c r="U50" i="8"/>
  <c r="V50" i="8" s="1"/>
  <c r="AI50" i="8"/>
  <c r="AJ50" i="8" s="1"/>
  <c r="AK50" i="8" s="1"/>
  <c r="AL50" i="8"/>
  <c r="F51" i="8"/>
  <c r="G51" i="8" s="1"/>
  <c r="H51" i="8" s="1"/>
  <c r="B51" i="8"/>
  <c r="I51" i="8"/>
  <c r="L80" i="8"/>
  <c r="A81" i="8"/>
  <c r="AM50" i="8" l="1"/>
  <c r="P50" i="8"/>
  <c r="M51" i="8"/>
  <c r="L81" i="8"/>
  <c r="A82" i="8"/>
  <c r="J51" i="8"/>
  <c r="K51" i="8" s="1"/>
  <c r="W51" i="8"/>
  <c r="AA51" i="8" s="1"/>
  <c r="D51" i="8"/>
  <c r="AL51" i="8" s="1"/>
  <c r="T51" i="8"/>
  <c r="X51" i="8" s="1"/>
  <c r="C51" i="8"/>
  <c r="E52" i="8"/>
  <c r="AN51" i="8"/>
  <c r="AO51" i="8" s="1"/>
  <c r="AQ51" i="8" s="1"/>
  <c r="Y51" i="8" l="1"/>
  <c r="AG51" i="8"/>
  <c r="AI51" i="8"/>
  <c r="AJ51" i="8" s="1"/>
  <c r="AK51" i="8" s="1"/>
  <c r="U51" i="8"/>
  <c r="V51" i="8" s="1"/>
  <c r="R51" i="8"/>
  <c r="AP51" i="8"/>
  <c r="B52" i="8"/>
  <c r="I52" i="8"/>
  <c r="F52" i="8"/>
  <c r="G52" i="8" s="1"/>
  <c r="H52" i="8" s="1"/>
  <c r="L82" i="8"/>
  <c r="A83" i="8"/>
  <c r="J52" i="8" l="1"/>
  <c r="K52" i="8" s="1"/>
  <c r="D52" i="8"/>
  <c r="AG52" i="8" s="1"/>
  <c r="T52" i="8"/>
  <c r="Y52" i="8" s="1"/>
  <c r="C52" i="8"/>
  <c r="E53" i="8"/>
  <c r="AN52" i="8"/>
  <c r="W52" i="8"/>
  <c r="AA52" i="8" s="1"/>
  <c r="A84" i="8"/>
  <c r="L83" i="8"/>
  <c r="M52" i="8"/>
  <c r="AM51" i="8"/>
  <c r="P51" i="8" s="1"/>
  <c r="AL52" i="8" l="1"/>
  <c r="X52" i="8"/>
  <c r="AO52" i="8"/>
  <c r="AQ52" i="8" s="1"/>
  <c r="AI52" i="8"/>
  <c r="AJ52" i="8" s="1"/>
  <c r="AK52" i="8" s="1"/>
  <c r="U52" i="8"/>
  <c r="V52" i="8" s="1"/>
  <c r="B53" i="8"/>
  <c r="I53" i="8"/>
  <c r="F53" i="8"/>
  <c r="G53" i="8" s="1"/>
  <c r="H53" i="8" s="1"/>
  <c r="L84" i="8"/>
  <c r="A85" i="8"/>
  <c r="R52" i="8" l="1"/>
  <c r="AP52" i="8"/>
  <c r="M53" i="8"/>
  <c r="J53" i="8"/>
  <c r="K53" i="8" s="1"/>
  <c r="L85" i="8"/>
  <c r="A86" i="8"/>
  <c r="C53" i="8"/>
  <c r="E54" i="8"/>
  <c r="AN53" i="8"/>
  <c r="AO53" i="8" s="1"/>
  <c r="AQ53" i="8" s="1"/>
  <c r="W53" i="8"/>
  <c r="AA53" i="8" s="1"/>
  <c r="D53" i="8"/>
  <c r="AL53" i="8" s="1"/>
  <c r="T53" i="8"/>
  <c r="X53" i="8" s="1"/>
  <c r="AM52" i="8"/>
  <c r="P52" i="8" s="1"/>
  <c r="AG53" i="8" l="1"/>
  <c r="Y53" i="8"/>
  <c r="R53" i="8"/>
  <c r="AP53" i="8"/>
  <c r="U53" i="8"/>
  <c r="V53" i="8" s="1"/>
  <c r="AI53" i="8"/>
  <c r="AJ53" i="8" s="1"/>
  <c r="AK53" i="8" s="1"/>
  <c r="L86" i="8"/>
  <c r="A87" i="8"/>
  <c r="F54" i="8"/>
  <c r="G54" i="8" s="1"/>
  <c r="H54" i="8" s="1"/>
  <c r="I54" i="8"/>
  <c r="B54" i="8"/>
  <c r="AM53" i="8" l="1"/>
  <c r="P53" i="8" s="1"/>
  <c r="A88" i="8"/>
  <c r="L87" i="8"/>
  <c r="J54" i="8"/>
  <c r="K54" i="8" s="1"/>
  <c r="M54" i="8"/>
  <c r="E55" i="8"/>
  <c r="AN54" i="8"/>
  <c r="AO54" i="8" s="1"/>
  <c r="AQ54" i="8" s="1"/>
  <c r="W54" i="8"/>
  <c r="AA54" i="8" s="1"/>
  <c r="D54" i="8"/>
  <c r="AG54" i="8" s="1"/>
  <c r="T54" i="8"/>
  <c r="Y54" i="8" s="1"/>
  <c r="C54" i="8"/>
  <c r="X54" i="8" l="1"/>
  <c r="U54" i="8"/>
  <c r="V54" i="8" s="1"/>
  <c r="AI54" i="8"/>
  <c r="AJ54" i="8" s="1"/>
  <c r="AK54" i="8" s="1"/>
  <c r="R54" i="8"/>
  <c r="AP54" i="8"/>
  <c r="F55" i="8"/>
  <c r="G55" i="8" s="1"/>
  <c r="H55" i="8" s="1"/>
  <c r="B55" i="8"/>
  <c r="I55" i="8"/>
  <c r="L88" i="8"/>
  <c r="A89" i="8"/>
  <c r="AL54" i="8"/>
  <c r="AM54" i="8" l="1"/>
  <c r="P54" i="8" s="1"/>
  <c r="J55" i="8"/>
  <c r="K55" i="8" s="1"/>
  <c r="W55" i="8"/>
  <c r="AA55" i="8" s="1"/>
  <c r="D55" i="8"/>
  <c r="AG55" i="8" s="1"/>
  <c r="T55" i="8"/>
  <c r="Y55" i="8" s="1"/>
  <c r="C55" i="8"/>
  <c r="AN55" i="8"/>
  <c r="AO55" i="8" s="1"/>
  <c r="E56" i="8"/>
  <c r="M55" i="8"/>
  <c r="L89" i="8"/>
  <c r="A90" i="8"/>
  <c r="AL55" i="8" l="1"/>
  <c r="AQ55" i="8"/>
  <c r="R55" i="8" s="1"/>
  <c r="AI55" i="8"/>
  <c r="AJ55" i="8" s="1"/>
  <c r="AK55" i="8" s="1"/>
  <c r="U55" i="8"/>
  <c r="V55" i="8" s="1"/>
  <c r="L90" i="8"/>
  <c r="A91" i="8"/>
  <c r="X55" i="8"/>
  <c r="B56" i="8"/>
  <c r="I56" i="8"/>
  <c r="F56" i="8"/>
  <c r="G56" i="8" s="1"/>
  <c r="H56" i="8" s="1"/>
  <c r="AP55" i="8" l="1"/>
  <c r="A92" i="8"/>
  <c r="L91" i="8"/>
  <c r="AM55" i="8"/>
  <c r="P55" i="8" s="1"/>
  <c r="M56" i="8"/>
  <c r="J56" i="8"/>
  <c r="K56" i="8" s="1"/>
  <c r="D56" i="8"/>
  <c r="AG56" i="8" s="1"/>
  <c r="T56" i="8"/>
  <c r="Y56" i="8" s="1"/>
  <c r="C56" i="8"/>
  <c r="E57" i="8"/>
  <c r="AN56" i="8"/>
  <c r="W56" i="8"/>
  <c r="AA56" i="8" s="1"/>
  <c r="AL56" i="8" l="1"/>
  <c r="X56" i="8"/>
  <c r="AO56" i="8"/>
  <c r="AQ56" i="8" s="1"/>
  <c r="AI56" i="8"/>
  <c r="AJ56" i="8" s="1"/>
  <c r="AK56" i="8" s="1"/>
  <c r="U56" i="8"/>
  <c r="V56" i="8" s="1"/>
  <c r="B57" i="8"/>
  <c r="I57" i="8"/>
  <c r="F57" i="8"/>
  <c r="G57" i="8" s="1"/>
  <c r="H57" i="8" s="1"/>
  <c r="L92" i="8"/>
  <c r="A93" i="8"/>
  <c r="R56" i="8" l="1"/>
  <c r="AP56" i="8"/>
  <c r="AM56" i="8"/>
  <c r="P56" i="8" s="1"/>
  <c r="T57" i="8"/>
  <c r="Y57" i="8" s="1"/>
  <c r="C57" i="8"/>
  <c r="E58" i="8"/>
  <c r="AN57" i="8"/>
  <c r="W57" i="8"/>
  <c r="AA57" i="8" s="1"/>
  <c r="D57" i="8"/>
  <c r="AL57" i="8" s="1"/>
  <c r="L93" i="8"/>
  <c r="A94" i="8"/>
  <c r="M57" i="8"/>
  <c r="J57" i="8"/>
  <c r="K57" i="8" s="1"/>
  <c r="X57" i="8" l="1"/>
  <c r="AO57" i="8"/>
  <c r="AQ57" i="8" s="1"/>
  <c r="AI57" i="8"/>
  <c r="AJ57" i="8" s="1"/>
  <c r="AK57" i="8" s="1"/>
  <c r="U57" i="8"/>
  <c r="V57" i="8" s="1"/>
  <c r="AG57" i="8"/>
  <c r="F58" i="8"/>
  <c r="G58" i="8" s="1"/>
  <c r="H58" i="8" s="1"/>
  <c r="B58" i="8"/>
  <c r="I58" i="8"/>
  <c r="L94" i="8"/>
  <c r="A95" i="8"/>
  <c r="R57" i="8" l="1"/>
  <c r="AP57" i="8"/>
  <c r="M58" i="8"/>
  <c r="L95" i="8"/>
  <c r="A96" i="8"/>
  <c r="J58" i="8"/>
  <c r="K58" i="8" s="1"/>
  <c r="E59" i="8"/>
  <c r="AN58" i="8"/>
  <c r="AO58" i="8" s="1"/>
  <c r="AQ58" i="8" s="1"/>
  <c r="W58" i="8"/>
  <c r="AA58" i="8" s="1"/>
  <c r="D58" i="8"/>
  <c r="AL58" i="8" s="1"/>
  <c r="T58" i="8"/>
  <c r="Y58" i="8" s="1"/>
  <c r="C58" i="8"/>
  <c r="AM57" i="8"/>
  <c r="P57" i="8" s="1"/>
  <c r="AG58" i="8" l="1"/>
  <c r="R58" i="8"/>
  <c r="AP58" i="8"/>
  <c r="U58" i="8"/>
  <c r="V58" i="8" s="1"/>
  <c r="AI58" i="8"/>
  <c r="AJ58" i="8" s="1"/>
  <c r="AK58" i="8" s="1"/>
  <c r="X58" i="8"/>
  <c r="L96" i="8"/>
  <c r="A97" i="8"/>
  <c r="F59" i="8"/>
  <c r="G59" i="8" s="1"/>
  <c r="H59" i="8" s="1"/>
  <c r="B59" i="8"/>
  <c r="I59" i="8"/>
  <c r="AM58" i="8" l="1"/>
  <c r="P58" i="8" s="1"/>
  <c r="M59" i="8"/>
  <c r="L97" i="8"/>
  <c r="A98" i="8"/>
  <c r="J59" i="8"/>
  <c r="K59" i="8" s="1"/>
  <c r="W59" i="8"/>
  <c r="AA59" i="8" s="1"/>
  <c r="E60" i="8"/>
  <c r="D59" i="8"/>
  <c r="AG59" i="8" s="1"/>
  <c r="T59" i="8"/>
  <c r="Y59" i="8" s="1"/>
  <c r="C59" i="8"/>
  <c r="AN59" i="8"/>
  <c r="AO59" i="8" s="1"/>
  <c r="AQ59" i="8" s="1"/>
  <c r="X59" i="8" l="1"/>
  <c r="AL59" i="8"/>
  <c r="R59" i="8"/>
  <c r="AP59" i="8"/>
  <c r="AI59" i="8"/>
  <c r="AJ59" i="8" s="1"/>
  <c r="AK59" i="8" s="1"/>
  <c r="U59" i="8"/>
  <c r="V59" i="8" s="1"/>
  <c r="B60" i="8"/>
  <c r="I60" i="8"/>
  <c r="F60" i="8"/>
  <c r="G60" i="8" s="1"/>
  <c r="H60" i="8" s="1"/>
  <c r="L98" i="8"/>
  <c r="A99" i="8"/>
  <c r="J60" i="8" l="1"/>
  <c r="K60" i="8" s="1"/>
  <c r="D60" i="8"/>
  <c r="AG60" i="8" s="1"/>
  <c r="T60" i="8"/>
  <c r="Y60" i="8" s="1"/>
  <c r="C60" i="8"/>
  <c r="E61" i="8"/>
  <c r="AN60" i="8"/>
  <c r="AO60" i="8" s="1"/>
  <c r="AL60" i="8"/>
  <c r="W60" i="8"/>
  <c r="AA60" i="8" s="1"/>
  <c r="AM59" i="8"/>
  <c r="P59" i="8" s="1"/>
  <c r="M60" i="8"/>
  <c r="L99" i="8"/>
  <c r="A100" i="8"/>
  <c r="X60" i="8" l="1"/>
  <c r="AQ60" i="8"/>
  <c r="AP60" i="8" s="1"/>
  <c r="AI60" i="8"/>
  <c r="AJ60" i="8" s="1"/>
  <c r="AK60" i="8" s="1"/>
  <c r="U60" i="8"/>
  <c r="V60" i="8" s="1"/>
  <c r="B61" i="8"/>
  <c r="I61" i="8"/>
  <c r="F61" i="8"/>
  <c r="G61" i="8" s="1"/>
  <c r="H61" i="8" s="1"/>
  <c r="L100" i="8"/>
  <c r="A101" i="8"/>
  <c r="R60" i="8" l="1"/>
  <c r="AM60" i="8"/>
  <c r="P60" i="8" s="1"/>
  <c r="J61" i="8"/>
  <c r="K61" i="8" s="1"/>
  <c r="C61" i="8"/>
  <c r="E62" i="8"/>
  <c r="AN61" i="8"/>
  <c r="AO61" i="8" s="1"/>
  <c r="W61" i="8"/>
  <c r="AA61" i="8" s="1"/>
  <c r="D61" i="8"/>
  <c r="AG61" i="8" s="1"/>
  <c r="T61" i="8"/>
  <c r="X61" i="8" s="1"/>
  <c r="L101" i="8"/>
  <c r="A102" i="8"/>
  <c r="M61" i="8"/>
  <c r="Y61" i="8" l="1"/>
  <c r="AI61" i="8"/>
  <c r="AJ61" i="8" s="1"/>
  <c r="AK61" i="8" s="1"/>
  <c r="U61" i="8"/>
  <c r="V61" i="8" s="1"/>
  <c r="F62" i="8"/>
  <c r="G62" i="8" s="1"/>
  <c r="H62" i="8" s="1"/>
  <c r="I62" i="8"/>
  <c r="B62" i="8"/>
  <c r="L102" i="8"/>
  <c r="A103" i="8"/>
  <c r="AQ61" i="8"/>
  <c r="AL61" i="8"/>
  <c r="AM61" i="8" l="1"/>
  <c r="P61" i="8"/>
  <c r="L103" i="8"/>
  <c r="A104" i="8"/>
  <c r="E63" i="8"/>
  <c r="AN62" i="8"/>
  <c r="AO62" i="8" s="1"/>
  <c r="AQ62" i="8" s="1"/>
  <c r="W62" i="8"/>
  <c r="AA62" i="8" s="1"/>
  <c r="D62" i="8"/>
  <c r="AL62" i="8" s="1"/>
  <c r="T62" i="8"/>
  <c r="X62" i="8" s="1"/>
  <c r="C62" i="8"/>
  <c r="J62" i="8"/>
  <c r="K62" i="8" s="1"/>
  <c r="M62" i="8"/>
  <c r="R61" i="8"/>
  <c r="AP61" i="8"/>
  <c r="AG62" i="8" l="1"/>
  <c r="U62" i="8"/>
  <c r="V62" i="8" s="1"/>
  <c r="AI62" i="8"/>
  <c r="AJ62" i="8" s="1"/>
  <c r="AK62" i="8" s="1"/>
  <c r="R62" i="8"/>
  <c r="AP62" i="8"/>
  <c r="F63" i="8"/>
  <c r="G63" i="8" s="1"/>
  <c r="H63" i="8" s="1"/>
  <c r="B63" i="8"/>
  <c r="I63" i="8"/>
  <c r="L104" i="8"/>
  <c r="A105" i="8"/>
  <c r="AM62" i="8" l="1"/>
  <c r="P62" i="8" s="1"/>
  <c r="W63" i="8"/>
  <c r="AA63" i="8" s="1"/>
  <c r="D63" i="8"/>
  <c r="AG63" i="8" s="1"/>
  <c r="T63" i="8"/>
  <c r="Y63" i="8" s="1"/>
  <c r="C63" i="8"/>
  <c r="E64" i="8"/>
  <c r="AN63" i="8"/>
  <c r="AO63" i="8" s="1"/>
  <c r="M63" i="8"/>
  <c r="L105" i="8"/>
  <c r="A106" i="8"/>
  <c r="J63" i="8"/>
  <c r="K63" i="8" s="1"/>
  <c r="X63" i="8" l="1"/>
  <c r="AL63" i="8"/>
  <c r="U63" i="8"/>
  <c r="V63" i="8" s="1"/>
  <c r="AI63" i="8"/>
  <c r="AJ63" i="8" s="1"/>
  <c r="AK63" i="8" s="1"/>
  <c r="L106" i="8"/>
  <c r="A107" i="8"/>
  <c r="AQ63" i="8"/>
  <c r="B64" i="8"/>
  <c r="I64" i="8"/>
  <c r="F64" i="8"/>
  <c r="G64" i="8" s="1"/>
  <c r="H64" i="8" s="1"/>
  <c r="AM63" i="8" l="1"/>
  <c r="P63" i="8" s="1"/>
  <c r="J64" i="8"/>
  <c r="K64" i="8" s="1"/>
  <c r="D64" i="8"/>
  <c r="AG64" i="8" s="1"/>
  <c r="T64" i="8"/>
  <c r="Y64" i="8" s="1"/>
  <c r="C64" i="8"/>
  <c r="E65" i="8"/>
  <c r="AN64" i="8"/>
  <c r="W64" i="8"/>
  <c r="AA64" i="8" s="1"/>
  <c r="R63" i="8"/>
  <c r="AP63" i="8"/>
  <c r="L107" i="8"/>
  <c r="A108" i="8"/>
  <c r="M64" i="8"/>
  <c r="AO64" i="8" l="1"/>
  <c r="AQ64" i="8" s="1"/>
  <c r="X64" i="8"/>
  <c r="AI64" i="8"/>
  <c r="AJ64" i="8" s="1"/>
  <c r="AK64" i="8" s="1"/>
  <c r="U64" i="8"/>
  <c r="V64" i="8" s="1"/>
  <c r="L108" i="8"/>
  <c r="A109" i="8"/>
  <c r="B65" i="8"/>
  <c r="I65" i="8"/>
  <c r="F65" i="8"/>
  <c r="G65" i="8" s="1"/>
  <c r="H65" i="8" s="1"/>
  <c r="AL64" i="8"/>
  <c r="R64" i="8" l="1"/>
  <c r="AP64" i="8"/>
  <c r="AM64" i="8"/>
  <c r="P64" i="8"/>
  <c r="L109" i="8"/>
  <c r="A110" i="8"/>
  <c r="M65" i="8"/>
  <c r="J65" i="8"/>
  <c r="K65" i="8" s="1"/>
  <c r="AI65" i="8" s="1"/>
  <c r="AJ65" i="8" s="1"/>
  <c r="AK65" i="8" s="1"/>
  <c r="E66" i="8"/>
  <c r="AN65" i="8"/>
  <c r="W65" i="8"/>
  <c r="AA65" i="8" s="1"/>
  <c r="C65" i="8"/>
  <c r="D65" i="8"/>
  <c r="AG65" i="8" s="1"/>
  <c r="T65" i="8"/>
  <c r="X65" i="8" s="1"/>
  <c r="AL65" i="8" l="1"/>
  <c r="Y65" i="8"/>
  <c r="AO65" i="8"/>
  <c r="AQ65" i="8" s="1"/>
  <c r="R65" i="8" s="1"/>
  <c r="F66" i="8"/>
  <c r="G66" i="8" s="1"/>
  <c r="H66" i="8" s="1"/>
  <c r="I66" i="8"/>
  <c r="B66" i="8"/>
  <c r="U65" i="8"/>
  <c r="V65" i="8" s="1"/>
  <c r="L110" i="8"/>
  <c r="A111" i="8"/>
  <c r="AM65" i="8" l="1"/>
  <c r="P65" i="8" s="1"/>
  <c r="AP65" i="8"/>
  <c r="E67" i="8"/>
  <c r="AN66" i="8"/>
  <c r="AO66" i="8" s="1"/>
  <c r="AQ66" i="8" s="1"/>
  <c r="W66" i="8"/>
  <c r="AA66" i="8" s="1"/>
  <c r="D66" i="8"/>
  <c r="AG66" i="8" s="1"/>
  <c r="T66" i="8"/>
  <c r="Y66" i="8" s="1"/>
  <c r="C66" i="8"/>
  <c r="J66" i="8"/>
  <c r="K66" i="8" s="1"/>
  <c r="M66" i="8"/>
  <c r="L111" i="8"/>
  <c r="A112" i="8"/>
  <c r="AL66" i="8" l="1"/>
  <c r="X66" i="8"/>
  <c r="AI66" i="8"/>
  <c r="AJ66" i="8" s="1"/>
  <c r="AK66" i="8" s="1"/>
  <c r="U66" i="8"/>
  <c r="V66" i="8" s="1"/>
  <c r="R66" i="8"/>
  <c r="AP66" i="8"/>
  <c r="L112" i="8"/>
  <c r="A113" i="8"/>
  <c r="F67" i="8"/>
  <c r="G67" i="8" s="1"/>
  <c r="H67" i="8" s="1"/>
  <c r="B67" i="8"/>
  <c r="I67" i="8"/>
  <c r="AM66" i="8" l="1"/>
  <c r="P66" i="8" s="1"/>
  <c r="M67" i="8"/>
  <c r="L113" i="8"/>
  <c r="A114" i="8"/>
  <c r="J67" i="8"/>
  <c r="K67" i="8" s="1"/>
  <c r="W67" i="8"/>
  <c r="AA67" i="8" s="1"/>
  <c r="D67" i="8"/>
  <c r="AL67" i="8" s="1"/>
  <c r="T67" i="8"/>
  <c r="X67" i="8" s="1"/>
  <c r="C67" i="8"/>
  <c r="AN67" i="8"/>
  <c r="AO67" i="8" s="1"/>
  <c r="E68" i="8"/>
  <c r="Y67" i="8" l="1"/>
  <c r="AG67" i="8"/>
  <c r="AI67" i="8"/>
  <c r="AJ67" i="8" s="1"/>
  <c r="AK67" i="8" s="1"/>
  <c r="U67" i="8"/>
  <c r="V67" i="8" s="1"/>
  <c r="B68" i="8"/>
  <c r="I68" i="8"/>
  <c r="F68" i="8"/>
  <c r="G68" i="8" s="1"/>
  <c r="H68" i="8" s="1"/>
  <c r="AQ67" i="8"/>
  <c r="L114" i="8"/>
  <c r="A115" i="8"/>
  <c r="R67" i="8" l="1"/>
  <c r="AP67" i="8"/>
  <c r="J68" i="8"/>
  <c r="K68" i="8" s="1"/>
  <c r="D68" i="8"/>
  <c r="AG68" i="8" s="1"/>
  <c r="T68" i="8"/>
  <c r="Y68" i="8" s="1"/>
  <c r="C68" i="8"/>
  <c r="E69" i="8"/>
  <c r="AN68" i="8"/>
  <c r="AO68" i="8" s="1"/>
  <c r="W68" i="8"/>
  <c r="AA68" i="8" s="1"/>
  <c r="L115" i="8"/>
  <c r="A116" i="8"/>
  <c r="M68" i="8"/>
  <c r="AM67" i="8"/>
  <c r="P67" i="8" s="1"/>
  <c r="AL68" i="8" l="1"/>
  <c r="X68" i="8"/>
  <c r="AI68" i="8"/>
  <c r="AJ68" i="8" s="1"/>
  <c r="AK68" i="8" s="1"/>
  <c r="U68" i="8"/>
  <c r="V68" i="8" s="1"/>
  <c r="B69" i="8"/>
  <c r="I69" i="8"/>
  <c r="F69" i="8"/>
  <c r="G69" i="8" s="1"/>
  <c r="H69" i="8" s="1"/>
  <c r="AQ68" i="8"/>
  <c r="L116" i="8"/>
  <c r="A117" i="8"/>
  <c r="AM68" i="8" l="1"/>
  <c r="P68" i="8" s="1"/>
  <c r="M69" i="8"/>
  <c r="J69" i="8"/>
  <c r="K69" i="8" s="1"/>
  <c r="E70" i="8"/>
  <c r="AN69" i="8"/>
  <c r="AO69" i="8" s="1"/>
  <c r="W69" i="8"/>
  <c r="AA69" i="8" s="1"/>
  <c r="C69" i="8"/>
  <c r="D69" i="8"/>
  <c r="AL69" i="8" s="1"/>
  <c r="T69" i="8"/>
  <c r="Y69" i="8" s="1"/>
  <c r="R68" i="8"/>
  <c r="AP68" i="8"/>
  <c r="L117" i="8"/>
  <c r="A118" i="8"/>
  <c r="AG69" i="8" l="1"/>
  <c r="X69" i="8"/>
  <c r="AI69" i="8"/>
  <c r="AJ69" i="8" s="1"/>
  <c r="AK69" i="8" s="1"/>
  <c r="U69" i="8"/>
  <c r="V69" i="8" s="1"/>
  <c r="L118" i="8"/>
  <c r="A119" i="8"/>
  <c r="F70" i="8"/>
  <c r="G70" i="8" s="1"/>
  <c r="H70" i="8" s="1"/>
  <c r="I70" i="8"/>
  <c r="B70" i="8"/>
  <c r="AQ69" i="8"/>
  <c r="M70" i="8" l="1"/>
  <c r="J70" i="8"/>
  <c r="K70" i="8" s="1"/>
  <c r="R69" i="8"/>
  <c r="AP69" i="8"/>
  <c r="L119" i="8"/>
  <c r="A120" i="8"/>
  <c r="E71" i="8"/>
  <c r="AN70" i="8"/>
  <c r="AO70" i="8" s="1"/>
  <c r="AQ70" i="8" s="1"/>
  <c r="W70" i="8"/>
  <c r="AA70" i="8" s="1"/>
  <c r="D70" i="8"/>
  <c r="AL70" i="8" s="1"/>
  <c r="T70" i="8"/>
  <c r="Y70" i="8" s="1"/>
  <c r="C70" i="8"/>
  <c r="AM69" i="8"/>
  <c r="P69" i="8" s="1"/>
  <c r="AG70" i="8" l="1"/>
  <c r="U70" i="8"/>
  <c r="V70" i="8" s="1"/>
  <c r="AI70" i="8"/>
  <c r="AJ70" i="8" s="1"/>
  <c r="AK70" i="8" s="1"/>
  <c r="R70" i="8"/>
  <c r="AP70" i="8"/>
  <c r="X70" i="8"/>
  <c r="F71" i="8"/>
  <c r="G71" i="8" s="1"/>
  <c r="H71" i="8" s="1"/>
  <c r="B71" i="8"/>
  <c r="I71" i="8"/>
  <c r="A121" i="8"/>
  <c r="L120" i="8"/>
  <c r="J71" i="8" l="1"/>
  <c r="K71" i="8" s="1"/>
  <c r="M71" i="8"/>
  <c r="L121" i="8"/>
  <c r="A122" i="8"/>
  <c r="W71" i="8"/>
  <c r="AA71" i="8" s="1"/>
  <c r="D71" i="8"/>
  <c r="AL71" i="8" s="1"/>
  <c r="T71" i="8"/>
  <c r="Y71" i="8" s="1"/>
  <c r="C71" i="8"/>
  <c r="E72" i="8"/>
  <c r="AN71" i="8"/>
  <c r="AM70" i="8"/>
  <c r="P70" i="8" s="1"/>
  <c r="X71" i="8" l="1"/>
  <c r="AO71" i="8"/>
  <c r="AQ71" i="8" s="1"/>
  <c r="AI71" i="8"/>
  <c r="AJ71" i="8" s="1"/>
  <c r="AK71" i="8" s="1"/>
  <c r="U71" i="8"/>
  <c r="V71" i="8" s="1"/>
  <c r="L122" i="8"/>
  <c r="A123" i="8"/>
  <c r="B72" i="8"/>
  <c r="I72" i="8"/>
  <c r="F72" i="8"/>
  <c r="G72" i="8" s="1"/>
  <c r="H72" i="8" s="1"/>
  <c r="AG71" i="8"/>
  <c r="R71" i="8" l="1"/>
  <c r="AP71" i="8"/>
  <c r="A124" i="8"/>
  <c r="L123" i="8"/>
  <c r="M72" i="8"/>
  <c r="J72" i="8"/>
  <c r="K72" i="8" s="1"/>
  <c r="D72" i="8"/>
  <c r="AL72" i="8" s="1"/>
  <c r="T72" i="8"/>
  <c r="Y72" i="8" s="1"/>
  <c r="C72" i="8"/>
  <c r="AN72" i="8"/>
  <c r="AO72" i="8" s="1"/>
  <c r="E73" i="8"/>
  <c r="W72" i="8"/>
  <c r="AA72" i="8" s="1"/>
  <c r="AM71" i="8"/>
  <c r="P71" i="8" s="1"/>
  <c r="X72" i="8" l="1"/>
  <c r="AI72" i="8"/>
  <c r="AJ72" i="8" s="1"/>
  <c r="AK72" i="8" s="1"/>
  <c r="U72" i="8"/>
  <c r="V72" i="8" s="1"/>
  <c r="AG72" i="8"/>
  <c r="AQ72" i="8"/>
  <c r="F73" i="8"/>
  <c r="G73" i="8" s="1"/>
  <c r="H73" i="8" s="1"/>
  <c r="B73" i="8"/>
  <c r="I73" i="8"/>
  <c r="L124" i="8"/>
  <c r="A125" i="8"/>
  <c r="W73" i="8" l="1"/>
  <c r="AA73" i="8" s="1"/>
  <c r="D73" i="8"/>
  <c r="AL73" i="8" s="1"/>
  <c r="E74" i="8"/>
  <c r="AN73" i="8"/>
  <c r="AO73" i="8" s="1"/>
  <c r="AQ73" i="8" s="1"/>
  <c r="T73" i="8"/>
  <c r="X73" i="8" s="1"/>
  <c r="C73" i="8"/>
  <c r="R72" i="8"/>
  <c r="AP72" i="8"/>
  <c r="L125" i="8"/>
  <c r="A126" i="8"/>
  <c r="M73" i="8"/>
  <c r="J73" i="8"/>
  <c r="K73" i="8" s="1"/>
  <c r="AM72" i="8"/>
  <c r="P72" i="8" s="1"/>
  <c r="AG73" i="8" l="1"/>
  <c r="U73" i="8"/>
  <c r="V73" i="8" s="1"/>
  <c r="AI73" i="8"/>
  <c r="AJ73" i="8" s="1"/>
  <c r="AK73" i="8" s="1"/>
  <c r="R73" i="8"/>
  <c r="AP73" i="8"/>
  <c r="Y73" i="8"/>
  <c r="B74" i="8"/>
  <c r="I74" i="8"/>
  <c r="F74" i="8"/>
  <c r="G74" i="8" s="1"/>
  <c r="H74" i="8" s="1"/>
  <c r="L126" i="8"/>
  <c r="A127" i="8"/>
  <c r="AM73" i="8" l="1"/>
  <c r="P73" i="8" s="1"/>
  <c r="D74" i="8"/>
  <c r="AG74" i="8" s="1"/>
  <c r="E75" i="8"/>
  <c r="AN74" i="8"/>
  <c r="AO74" i="8" s="1"/>
  <c r="W74" i="8"/>
  <c r="AA74" i="8" s="1"/>
  <c r="T74" i="8"/>
  <c r="X74" i="8" s="1"/>
  <c r="C74" i="8"/>
  <c r="A128" i="8"/>
  <c r="L127" i="8"/>
  <c r="M74" i="8"/>
  <c r="J74" i="8"/>
  <c r="K74" i="8" s="1"/>
  <c r="U74" i="8" s="1"/>
  <c r="V74" i="8" s="1"/>
  <c r="AL74" i="8" l="1"/>
  <c r="AI74" i="8"/>
  <c r="AJ74" i="8" s="1"/>
  <c r="AK74" i="8" s="1"/>
  <c r="AQ74" i="8"/>
  <c r="B75" i="8"/>
  <c r="F75" i="8"/>
  <c r="G75" i="8" s="1"/>
  <c r="H75" i="8" s="1"/>
  <c r="I75" i="8"/>
  <c r="L128" i="8"/>
  <c r="A129" i="8"/>
  <c r="M75" i="8" l="1"/>
  <c r="R74" i="8"/>
  <c r="AP74" i="8"/>
  <c r="L129" i="8"/>
  <c r="A130" i="8"/>
  <c r="AM74" i="8"/>
  <c r="P74" i="8" s="1"/>
  <c r="E76" i="8"/>
  <c r="AN75" i="8"/>
  <c r="AO75" i="8" s="1"/>
  <c r="W75" i="8"/>
  <c r="AA75" i="8" s="1"/>
  <c r="T75" i="8"/>
  <c r="Y75" i="8" s="1"/>
  <c r="C75" i="8"/>
  <c r="D75" i="8"/>
  <c r="AL75" i="8" s="1"/>
  <c r="J75" i="8"/>
  <c r="K75" i="8" s="1"/>
  <c r="AG75" i="8" l="1"/>
  <c r="X75" i="8"/>
  <c r="AI75" i="8"/>
  <c r="AJ75" i="8" s="1"/>
  <c r="AK75" i="8" s="1"/>
  <c r="U75" i="8"/>
  <c r="V75" i="8" s="1"/>
  <c r="AQ75" i="8"/>
  <c r="L130" i="8"/>
  <c r="A131" i="8"/>
  <c r="F76" i="8"/>
  <c r="G76" i="8" s="1"/>
  <c r="H76" i="8" s="1"/>
  <c r="I76" i="8"/>
  <c r="B76" i="8"/>
  <c r="AM75" i="8" l="1"/>
  <c r="P75" i="8" s="1"/>
  <c r="R75" i="8"/>
  <c r="AP75" i="8"/>
  <c r="W76" i="8"/>
  <c r="AA76" i="8" s="1"/>
  <c r="D76" i="8"/>
  <c r="AG76" i="8" s="1"/>
  <c r="T76" i="8"/>
  <c r="Y76" i="8" s="1"/>
  <c r="C76" i="8"/>
  <c r="E77" i="8"/>
  <c r="AN76" i="8"/>
  <c r="AO76" i="8" s="1"/>
  <c r="A132" i="8"/>
  <c r="L131" i="8"/>
  <c r="J76" i="8"/>
  <c r="K76" i="8" s="1"/>
  <c r="M76" i="8"/>
  <c r="AL76" i="8" l="1"/>
  <c r="AI76" i="8"/>
  <c r="AJ76" i="8" s="1"/>
  <c r="AK76" i="8" s="1"/>
  <c r="U76" i="8"/>
  <c r="V76" i="8" s="1"/>
  <c r="F77" i="8"/>
  <c r="G77" i="8" s="1"/>
  <c r="H77" i="8" s="1"/>
  <c r="B77" i="8"/>
  <c r="I77" i="8"/>
  <c r="AQ76" i="8"/>
  <c r="X76" i="8"/>
  <c r="L132" i="8"/>
  <c r="A133" i="8"/>
  <c r="AM76" i="8" l="1"/>
  <c r="P76" i="8"/>
  <c r="W77" i="8"/>
  <c r="AA77" i="8" s="1"/>
  <c r="D77" i="8"/>
  <c r="AL77" i="8" s="1"/>
  <c r="T77" i="8"/>
  <c r="X77" i="8" s="1"/>
  <c r="C77" i="8"/>
  <c r="E78" i="8"/>
  <c r="AN77" i="8"/>
  <c r="M77" i="8"/>
  <c r="J77" i="8"/>
  <c r="K77" i="8" s="1"/>
  <c r="L133" i="8"/>
  <c r="A134" i="8"/>
  <c r="R76" i="8"/>
  <c r="AP76" i="8"/>
  <c r="AG77" i="8" l="1"/>
  <c r="Y77" i="8"/>
  <c r="AI77" i="8"/>
  <c r="AJ77" i="8" s="1"/>
  <c r="AK77" i="8" s="1"/>
  <c r="U77" i="8"/>
  <c r="V77" i="8" s="1"/>
  <c r="L134" i="8"/>
  <c r="A135" i="8"/>
  <c r="AO77" i="8"/>
  <c r="AQ77" i="8" s="1"/>
  <c r="B78" i="8"/>
  <c r="I78" i="8"/>
  <c r="F78" i="8"/>
  <c r="G78" i="8" s="1"/>
  <c r="H78" i="8" s="1"/>
  <c r="AM77" i="8" l="1"/>
  <c r="P77" i="8" s="1"/>
  <c r="R77" i="8"/>
  <c r="AP77" i="8"/>
  <c r="A136" i="8"/>
  <c r="L135" i="8"/>
  <c r="M78" i="8"/>
  <c r="J78" i="8"/>
  <c r="K78" i="8" s="1"/>
  <c r="D78" i="8"/>
  <c r="AL78" i="8" s="1"/>
  <c r="E79" i="8"/>
  <c r="AN78" i="8"/>
  <c r="AO78" i="8" s="1"/>
  <c r="C78" i="8"/>
  <c r="W78" i="8"/>
  <c r="AA78" i="8" s="1"/>
  <c r="T78" i="8"/>
  <c r="X78" i="8" s="1"/>
  <c r="AG78" i="8" l="1"/>
  <c r="U78" i="8"/>
  <c r="V78" i="8" s="1"/>
  <c r="AI78" i="8"/>
  <c r="AJ78" i="8" s="1"/>
  <c r="AK78" i="8" s="1"/>
  <c r="B79" i="8"/>
  <c r="F79" i="8"/>
  <c r="G79" i="8" s="1"/>
  <c r="H79" i="8" s="1"/>
  <c r="I79" i="8"/>
  <c r="AQ78" i="8"/>
  <c r="Y78" i="8"/>
  <c r="L136" i="8"/>
  <c r="A137" i="8"/>
  <c r="R78" i="8" l="1"/>
  <c r="AP78" i="8"/>
  <c r="M79" i="8"/>
  <c r="E80" i="8"/>
  <c r="AN79" i="8"/>
  <c r="AO79" i="8" s="1"/>
  <c r="AQ79" i="8" s="1"/>
  <c r="W79" i="8"/>
  <c r="AA79" i="8" s="1"/>
  <c r="T79" i="8"/>
  <c r="Y79" i="8" s="1"/>
  <c r="C79" i="8"/>
  <c r="D79" i="8"/>
  <c r="AL79" i="8" s="1"/>
  <c r="L137" i="8"/>
  <c r="A138" i="8"/>
  <c r="AM78" i="8"/>
  <c r="P78" i="8" s="1"/>
  <c r="J79" i="8"/>
  <c r="K79" i="8" s="1"/>
  <c r="AG79" i="8" l="1"/>
  <c r="U79" i="8"/>
  <c r="V79" i="8" s="1"/>
  <c r="AI79" i="8"/>
  <c r="AJ79" i="8" s="1"/>
  <c r="AK79" i="8" s="1"/>
  <c r="R79" i="8"/>
  <c r="AP79" i="8"/>
  <c r="L138" i="8"/>
  <c r="A139" i="8"/>
  <c r="X79" i="8"/>
  <c r="F80" i="8"/>
  <c r="G80" i="8" s="1"/>
  <c r="H80" i="8" s="1"/>
  <c r="I80" i="8"/>
  <c r="B80" i="8"/>
  <c r="AM79" i="8" l="1"/>
  <c r="P79" i="8" s="1"/>
  <c r="A140" i="8"/>
  <c r="L139" i="8"/>
  <c r="J80" i="8"/>
  <c r="K80" i="8" s="1"/>
  <c r="W80" i="8"/>
  <c r="AA80" i="8" s="1"/>
  <c r="D80" i="8"/>
  <c r="AL80" i="8" s="1"/>
  <c r="T80" i="8"/>
  <c r="X80" i="8" s="1"/>
  <c r="C80" i="8"/>
  <c r="E81" i="8"/>
  <c r="AN80" i="8"/>
  <c r="M80" i="8"/>
  <c r="Y80" i="8" l="1"/>
  <c r="U80" i="8"/>
  <c r="V80" i="8" s="1"/>
  <c r="AI80" i="8"/>
  <c r="AJ80" i="8" s="1"/>
  <c r="AK80" i="8" s="1"/>
  <c r="F81" i="8"/>
  <c r="G81" i="8" s="1"/>
  <c r="H81" i="8" s="1"/>
  <c r="B81" i="8"/>
  <c r="I81" i="8"/>
  <c r="AG80" i="8"/>
  <c r="AO80" i="8"/>
  <c r="AQ80" i="8" s="1"/>
  <c r="L140" i="8"/>
  <c r="A141" i="8"/>
  <c r="J81" i="8" l="1"/>
  <c r="K81" i="8" s="1"/>
  <c r="M81" i="8"/>
  <c r="W81" i="8"/>
  <c r="AA81" i="8" s="1"/>
  <c r="D81" i="8"/>
  <c r="AL81" i="8" s="1"/>
  <c r="T81" i="8"/>
  <c r="X81" i="8" s="1"/>
  <c r="C81" i="8"/>
  <c r="E82" i="8"/>
  <c r="AN81" i="8"/>
  <c r="AO81" i="8" s="1"/>
  <c r="AQ81" i="8" s="1"/>
  <c r="L141" i="8"/>
  <c r="A142" i="8"/>
  <c r="R80" i="8"/>
  <c r="AP80" i="8"/>
  <c r="AM80" i="8"/>
  <c r="P80" i="8" s="1"/>
  <c r="AG81" i="8" l="1"/>
  <c r="Y81" i="8"/>
  <c r="R81" i="8"/>
  <c r="AP81" i="8"/>
  <c r="U81" i="8"/>
  <c r="V81" i="8" s="1"/>
  <c r="AI81" i="8"/>
  <c r="AJ81" i="8" s="1"/>
  <c r="AK81" i="8" s="1"/>
  <c r="L142" i="8"/>
  <c r="A143" i="8"/>
  <c r="B82" i="8"/>
  <c r="I82" i="8"/>
  <c r="F82" i="8"/>
  <c r="G82" i="8" s="1"/>
  <c r="H82" i="8" s="1"/>
  <c r="A144" i="8" l="1"/>
  <c r="L143" i="8"/>
  <c r="M82" i="8"/>
  <c r="J82" i="8"/>
  <c r="K82" i="8" s="1"/>
  <c r="AM81" i="8"/>
  <c r="P81" i="8" s="1"/>
  <c r="D82" i="8"/>
  <c r="AL82" i="8" s="1"/>
  <c r="AG82" i="8"/>
  <c r="E83" i="8"/>
  <c r="AN82" i="8"/>
  <c r="AO82" i="8" s="1"/>
  <c r="C82" i="8"/>
  <c r="W82" i="8"/>
  <c r="AA82" i="8" s="1"/>
  <c r="T82" i="8"/>
  <c r="X82" i="8" s="1"/>
  <c r="AI82" i="8" l="1"/>
  <c r="AJ82" i="8" s="1"/>
  <c r="AK82" i="8" s="1"/>
  <c r="U82" i="8"/>
  <c r="V82" i="8" s="1"/>
  <c r="B83" i="8"/>
  <c r="F83" i="8"/>
  <c r="G83" i="8" s="1"/>
  <c r="H83" i="8" s="1"/>
  <c r="I83" i="8"/>
  <c r="AQ82" i="8"/>
  <c r="Y82" i="8"/>
  <c r="L144" i="8"/>
  <c r="A145" i="8"/>
  <c r="AM82" i="8" l="1"/>
  <c r="P82" i="8" s="1"/>
  <c r="R82" i="8"/>
  <c r="AP82" i="8"/>
  <c r="J83" i="8"/>
  <c r="K83" i="8" s="1"/>
  <c r="M83" i="8"/>
  <c r="E84" i="8"/>
  <c r="AN83" i="8"/>
  <c r="AO83" i="8" s="1"/>
  <c r="AQ83" i="8" s="1"/>
  <c r="W83" i="8"/>
  <c r="AA83" i="8" s="1"/>
  <c r="T83" i="8"/>
  <c r="Y83" i="8" s="1"/>
  <c r="C83" i="8"/>
  <c r="D83" i="8"/>
  <c r="AL83" i="8" s="1"/>
  <c r="L145" i="8"/>
  <c r="A146" i="8"/>
  <c r="R83" i="8" l="1"/>
  <c r="AP83" i="8"/>
  <c r="U83" i="8"/>
  <c r="V83" i="8" s="1"/>
  <c r="AI83" i="8"/>
  <c r="AJ83" i="8" s="1"/>
  <c r="AK83" i="8" s="1"/>
  <c r="X83" i="8"/>
  <c r="F84" i="8"/>
  <c r="G84" i="8" s="1"/>
  <c r="H84" i="8" s="1"/>
  <c r="I84" i="8"/>
  <c r="B84" i="8"/>
  <c r="L146" i="8"/>
  <c r="A147" i="8"/>
  <c r="AG83" i="8"/>
  <c r="M84" i="8" l="1"/>
  <c r="AM83" i="8"/>
  <c r="P83" i="8" s="1"/>
  <c r="A148" i="8"/>
  <c r="L147" i="8"/>
  <c r="W84" i="8"/>
  <c r="AA84" i="8" s="1"/>
  <c r="D84" i="8"/>
  <c r="AG84" i="8" s="1"/>
  <c r="T84" i="8"/>
  <c r="Y84" i="8" s="1"/>
  <c r="C84" i="8"/>
  <c r="E85" i="8"/>
  <c r="AN84" i="8"/>
  <c r="AO84" i="8" s="1"/>
  <c r="J84" i="8"/>
  <c r="K84" i="8" s="1"/>
  <c r="AL84" i="8" l="1"/>
  <c r="X84" i="8"/>
  <c r="AQ84" i="8"/>
  <c r="R84" i="8" s="1"/>
  <c r="U84" i="8"/>
  <c r="V84" i="8" s="1"/>
  <c r="AI84" i="8"/>
  <c r="AJ84" i="8" s="1"/>
  <c r="AK84" i="8" s="1"/>
  <c r="L148" i="8"/>
  <c r="A149" i="8"/>
  <c r="F85" i="8"/>
  <c r="G85" i="8" s="1"/>
  <c r="H85" i="8" s="1"/>
  <c r="B85" i="8"/>
  <c r="I85" i="8"/>
  <c r="AM84" i="8" l="1"/>
  <c r="P84" i="8" s="1"/>
  <c r="AP84" i="8"/>
  <c r="L149" i="8"/>
  <c r="A150" i="8"/>
  <c r="J85" i="8"/>
  <c r="K85" i="8" s="1"/>
  <c r="W85" i="8"/>
  <c r="AA85" i="8" s="1"/>
  <c r="D85" i="8"/>
  <c r="AL85" i="8" s="1"/>
  <c r="T85" i="8"/>
  <c r="X85" i="8" s="1"/>
  <c r="C85" i="8"/>
  <c r="E86" i="8"/>
  <c r="AN85" i="8"/>
  <c r="AO85" i="8" s="1"/>
  <c r="AQ85" i="8" s="1"/>
  <c r="M85" i="8"/>
  <c r="Y85" i="8" l="1"/>
  <c r="AG85" i="8"/>
  <c r="U85" i="8"/>
  <c r="V85" i="8" s="1"/>
  <c r="AI85" i="8"/>
  <c r="AJ85" i="8" s="1"/>
  <c r="AK85" i="8" s="1"/>
  <c r="R85" i="8"/>
  <c r="AP85" i="8"/>
  <c r="B86" i="8"/>
  <c r="I86" i="8"/>
  <c r="F86" i="8"/>
  <c r="G86" i="8" s="1"/>
  <c r="H86" i="8" s="1"/>
  <c r="L150" i="8"/>
  <c r="A151" i="8"/>
  <c r="M86" i="8" l="1"/>
  <c r="D86" i="8"/>
  <c r="AL86" i="8" s="1"/>
  <c r="AG86" i="8"/>
  <c r="E87" i="8"/>
  <c r="AN86" i="8"/>
  <c r="AO86" i="8" s="1"/>
  <c r="AQ86" i="8" s="1"/>
  <c r="W86" i="8"/>
  <c r="AA86" i="8" s="1"/>
  <c r="T86" i="8"/>
  <c r="X86" i="8" s="1"/>
  <c r="C86" i="8"/>
  <c r="J86" i="8"/>
  <c r="K86" i="8" s="1"/>
  <c r="U86" i="8" s="1"/>
  <c r="V86" i="8" s="1"/>
  <c r="A152" i="8"/>
  <c r="L151" i="8"/>
  <c r="AM85" i="8"/>
  <c r="P85" i="8" s="1"/>
  <c r="R86" i="8" l="1"/>
  <c r="AP86" i="8"/>
  <c r="AI86" i="8"/>
  <c r="AJ86" i="8" s="1"/>
  <c r="AK86" i="8" s="1"/>
  <c r="B87" i="8"/>
  <c r="F87" i="8"/>
  <c r="G87" i="8" s="1"/>
  <c r="H87" i="8" s="1"/>
  <c r="I87" i="8"/>
  <c r="L152" i="8"/>
  <c r="A153" i="8"/>
  <c r="M87" i="8" l="1"/>
  <c r="AM86" i="8"/>
  <c r="P86" i="8" s="1"/>
  <c r="E88" i="8"/>
  <c r="AN87" i="8"/>
  <c r="AO87" i="8" s="1"/>
  <c r="AQ87" i="8" s="1"/>
  <c r="W87" i="8"/>
  <c r="AA87" i="8" s="1"/>
  <c r="T87" i="8"/>
  <c r="Y87" i="8" s="1"/>
  <c r="C87" i="8"/>
  <c r="D87" i="8"/>
  <c r="AL87" i="8" s="1"/>
  <c r="L153" i="8"/>
  <c r="A154" i="8"/>
  <c r="J87" i="8"/>
  <c r="K87" i="8" s="1"/>
  <c r="X87" i="8" l="1"/>
  <c r="U87" i="8"/>
  <c r="V87" i="8" s="1"/>
  <c r="AI87" i="8"/>
  <c r="AJ87" i="8" s="1"/>
  <c r="AK87" i="8" s="1"/>
  <c r="R87" i="8"/>
  <c r="AP87" i="8"/>
  <c r="AG87" i="8"/>
  <c r="L154" i="8"/>
  <c r="A155" i="8"/>
  <c r="F88" i="8"/>
  <c r="G88" i="8" s="1"/>
  <c r="H88" i="8" s="1"/>
  <c r="I88" i="8"/>
  <c r="B88" i="8"/>
  <c r="W88" i="8" l="1"/>
  <c r="AA88" i="8" s="1"/>
  <c r="D88" i="8"/>
  <c r="AG88" i="8" s="1"/>
  <c r="T88" i="8"/>
  <c r="X88" i="8" s="1"/>
  <c r="C88" i="8"/>
  <c r="AN88" i="8"/>
  <c r="AO88" i="8" s="1"/>
  <c r="AQ88" i="8" s="1"/>
  <c r="E89" i="8"/>
  <c r="J88" i="8"/>
  <c r="K88" i="8" s="1"/>
  <c r="U88" i="8" s="1"/>
  <c r="V88" i="8" s="1"/>
  <c r="M88" i="8"/>
  <c r="L155" i="8"/>
  <c r="A156" i="8"/>
  <c r="AM87" i="8"/>
  <c r="P87" i="8" s="1"/>
  <c r="AL88" i="8" l="1"/>
  <c r="R88" i="8"/>
  <c r="AP88" i="8"/>
  <c r="F89" i="8"/>
  <c r="G89" i="8" s="1"/>
  <c r="H89" i="8" s="1"/>
  <c r="B89" i="8"/>
  <c r="I89" i="8"/>
  <c r="L156" i="8"/>
  <c r="A157" i="8"/>
  <c r="AI88" i="8"/>
  <c r="AJ88" i="8" s="1"/>
  <c r="AK88" i="8" s="1"/>
  <c r="Y88" i="8"/>
  <c r="M89" i="8" l="1"/>
  <c r="AM88" i="8"/>
  <c r="P88" i="8" s="1"/>
  <c r="W89" i="8"/>
  <c r="AA89" i="8" s="1"/>
  <c r="D89" i="8"/>
  <c r="AG89" i="8" s="1"/>
  <c r="T89" i="8"/>
  <c r="X89" i="8" s="1"/>
  <c r="C89" i="8"/>
  <c r="E90" i="8"/>
  <c r="AN89" i="8"/>
  <c r="AO89" i="8" s="1"/>
  <c r="AQ89" i="8" s="1"/>
  <c r="L157" i="8"/>
  <c r="A158" i="8"/>
  <c r="J89" i="8"/>
  <c r="K89" i="8" s="1"/>
  <c r="AL89" i="8" l="1"/>
  <c r="Y89" i="8"/>
  <c r="R89" i="8"/>
  <c r="AP89" i="8"/>
  <c r="AI89" i="8"/>
  <c r="AJ89" i="8" s="1"/>
  <c r="AK89" i="8" s="1"/>
  <c r="U89" i="8"/>
  <c r="V89" i="8" s="1"/>
  <c r="L158" i="8"/>
  <c r="A159" i="8"/>
  <c r="B90" i="8"/>
  <c r="I90" i="8"/>
  <c r="F90" i="8"/>
  <c r="G90" i="8" s="1"/>
  <c r="H90" i="8" s="1"/>
  <c r="AM89" i="8" l="1"/>
  <c r="P89" i="8" s="1"/>
  <c r="L159" i="8"/>
  <c r="A160" i="8"/>
  <c r="M90" i="8"/>
  <c r="J90" i="8"/>
  <c r="K90" i="8" s="1"/>
  <c r="D90" i="8"/>
  <c r="AL90" i="8" s="1"/>
  <c r="E91" i="8"/>
  <c r="AN90" i="8"/>
  <c r="AO90" i="8" s="1"/>
  <c r="T90" i="8"/>
  <c r="Y90" i="8" s="1"/>
  <c r="W90" i="8"/>
  <c r="AA90" i="8" s="1"/>
  <c r="C90" i="8"/>
  <c r="AG90" i="8" l="1"/>
  <c r="X90" i="8"/>
  <c r="U90" i="8"/>
  <c r="V90" i="8" s="1"/>
  <c r="AI90" i="8"/>
  <c r="AJ90" i="8" s="1"/>
  <c r="AK90" i="8" s="1"/>
  <c r="B91" i="8"/>
  <c r="F91" i="8"/>
  <c r="G91" i="8" s="1"/>
  <c r="H91" i="8" s="1"/>
  <c r="I91" i="8"/>
  <c r="AQ90" i="8"/>
  <c r="L160" i="8"/>
  <c r="A161" i="8"/>
  <c r="AM90" i="8" l="1"/>
  <c r="P90" i="8" s="1"/>
  <c r="J91" i="8"/>
  <c r="K91" i="8" s="1"/>
  <c r="M91" i="8"/>
  <c r="E92" i="8"/>
  <c r="AN91" i="8"/>
  <c r="AO91" i="8" s="1"/>
  <c r="AQ91" i="8" s="1"/>
  <c r="W91" i="8"/>
  <c r="AA91" i="8" s="1"/>
  <c r="T91" i="8"/>
  <c r="Y91" i="8" s="1"/>
  <c r="C91" i="8"/>
  <c r="D91" i="8"/>
  <c r="AL91" i="8" s="1"/>
  <c r="R90" i="8"/>
  <c r="AP90" i="8"/>
  <c r="L161" i="8"/>
  <c r="A162" i="8"/>
  <c r="AG91" i="8" l="1"/>
  <c r="R91" i="8"/>
  <c r="AP91" i="8"/>
  <c r="U91" i="8"/>
  <c r="V91" i="8" s="1"/>
  <c r="AI91" i="8"/>
  <c r="AJ91" i="8" s="1"/>
  <c r="AK91" i="8" s="1"/>
  <c r="L162" i="8"/>
  <c r="A163" i="8"/>
  <c r="X91" i="8"/>
  <c r="F92" i="8"/>
  <c r="G92" i="8" s="1"/>
  <c r="H92" i="8" s="1"/>
  <c r="B92" i="8"/>
  <c r="I92" i="8"/>
  <c r="J92" i="8" l="1"/>
  <c r="K92" i="8" s="1"/>
  <c r="L163" i="8"/>
  <c r="A164" i="8"/>
  <c r="M92" i="8"/>
  <c r="AM91" i="8"/>
  <c r="P91" i="8" s="1"/>
  <c r="E93" i="8"/>
  <c r="AN92" i="8"/>
  <c r="AO92" i="8" s="1"/>
  <c r="AQ92" i="8" s="1"/>
  <c r="W92" i="8"/>
  <c r="AA92" i="8" s="1"/>
  <c r="D92" i="8"/>
  <c r="AL92" i="8" s="1"/>
  <c r="T92" i="8"/>
  <c r="X92" i="8" s="1"/>
  <c r="C92" i="8"/>
  <c r="Y92" i="8" l="1"/>
  <c r="R92" i="8"/>
  <c r="AP92" i="8"/>
  <c r="AI92" i="8"/>
  <c r="AJ92" i="8" s="1"/>
  <c r="AK92" i="8" s="1"/>
  <c r="U92" i="8"/>
  <c r="V92" i="8" s="1"/>
  <c r="F93" i="8"/>
  <c r="G93" i="8" s="1"/>
  <c r="H93" i="8" s="1"/>
  <c r="B93" i="8"/>
  <c r="I93" i="8"/>
  <c r="L164" i="8"/>
  <c r="A165" i="8"/>
  <c r="AG92" i="8"/>
  <c r="W93" i="8" l="1"/>
  <c r="AA93" i="8" s="1"/>
  <c r="D93" i="8"/>
  <c r="AL93" i="8" s="1"/>
  <c r="T93" i="8"/>
  <c r="Y93" i="8" s="1"/>
  <c r="C93" i="8"/>
  <c r="E94" i="8"/>
  <c r="AN93" i="8"/>
  <c r="AO93" i="8" s="1"/>
  <c r="L165" i="8"/>
  <c r="A166" i="8"/>
  <c r="AM92" i="8"/>
  <c r="P92" i="8" s="1"/>
  <c r="M93" i="8"/>
  <c r="J93" i="8"/>
  <c r="K93" i="8" s="1"/>
  <c r="AG93" i="8" l="1"/>
  <c r="AI93" i="8"/>
  <c r="AJ93" i="8" s="1"/>
  <c r="AK93" i="8" s="1"/>
  <c r="U93" i="8"/>
  <c r="V93" i="8" s="1"/>
  <c r="X93" i="8"/>
  <c r="B94" i="8"/>
  <c r="I94" i="8"/>
  <c r="F94" i="8"/>
  <c r="G94" i="8" s="1"/>
  <c r="H94" i="8" s="1"/>
  <c r="AQ93" i="8"/>
  <c r="L166" i="8"/>
  <c r="A167" i="8"/>
  <c r="AM93" i="8" l="1"/>
  <c r="P93" i="8" s="1"/>
  <c r="M94" i="8"/>
  <c r="J94" i="8"/>
  <c r="K94" i="8" s="1"/>
  <c r="D94" i="8"/>
  <c r="AL94" i="8" s="1"/>
  <c r="T94" i="8"/>
  <c r="X94" i="8" s="1"/>
  <c r="C94" i="8"/>
  <c r="E95" i="8"/>
  <c r="AN94" i="8"/>
  <c r="AO94" i="8" s="1"/>
  <c r="AQ94" i="8" s="1"/>
  <c r="W94" i="8"/>
  <c r="AA94" i="8" s="1"/>
  <c r="R93" i="8"/>
  <c r="AP93" i="8"/>
  <c r="L167" i="8"/>
  <c r="A168" i="8"/>
  <c r="Y94" i="8" l="1"/>
  <c r="R94" i="8"/>
  <c r="AP94" i="8"/>
  <c r="AI94" i="8"/>
  <c r="AJ94" i="8" s="1"/>
  <c r="AK94" i="8" s="1"/>
  <c r="U94" i="8"/>
  <c r="V94" i="8" s="1"/>
  <c r="A169" i="8"/>
  <c r="L168" i="8"/>
  <c r="AG94" i="8"/>
  <c r="B95" i="8"/>
  <c r="I95" i="8"/>
  <c r="F95" i="8"/>
  <c r="G95" i="8" s="1"/>
  <c r="H95" i="8" s="1"/>
  <c r="AM94" i="8" l="1"/>
  <c r="P94" i="8" s="1"/>
  <c r="L169" i="8"/>
  <c r="A170" i="8"/>
  <c r="M95" i="8"/>
  <c r="J95" i="8"/>
  <c r="K95" i="8" s="1"/>
  <c r="E96" i="8"/>
  <c r="AN95" i="8"/>
  <c r="AO95" i="8" s="1"/>
  <c r="AQ95" i="8" s="1"/>
  <c r="R95" i="8" s="1"/>
  <c r="W95" i="8"/>
  <c r="AA95" i="8" s="1"/>
  <c r="D95" i="8"/>
  <c r="AL95" i="8" s="1"/>
  <c r="T95" i="8"/>
  <c r="X95" i="8" s="1"/>
  <c r="C95" i="8"/>
  <c r="AG95" i="8" l="1"/>
  <c r="Y95" i="8"/>
  <c r="AI95" i="8"/>
  <c r="AJ95" i="8" s="1"/>
  <c r="AK95" i="8" s="1"/>
  <c r="U95" i="8"/>
  <c r="V95" i="8" s="1"/>
  <c r="F96" i="8"/>
  <c r="G96" i="8" s="1"/>
  <c r="H96" i="8" s="1"/>
  <c r="B96" i="8"/>
  <c r="I96" i="8"/>
  <c r="AP95" i="8"/>
  <c r="L170" i="8"/>
  <c r="A171" i="8"/>
  <c r="AM95" i="8" l="1"/>
  <c r="P95" i="8" s="1"/>
  <c r="J96" i="8"/>
  <c r="K96" i="8" s="1"/>
  <c r="E97" i="8"/>
  <c r="AN96" i="8"/>
  <c r="W96" i="8"/>
  <c r="AA96" i="8" s="1"/>
  <c r="D96" i="8"/>
  <c r="AL96" i="8" s="1"/>
  <c r="T96" i="8"/>
  <c r="Y96" i="8" s="1"/>
  <c r="C96" i="8"/>
  <c r="M96" i="8"/>
  <c r="L171" i="8"/>
  <c r="A172" i="8"/>
  <c r="X96" i="8" l="1"/>
  <c r="AG96" i="8"/>
  <c r="AI96" i="8"/>
  <c r="AJ96" i="8" s="1"/>
  <c r="AK96" i="8" s="1"/>
  <c r="U96" i="8"/>
  <c r="V96" i="8" s="1"/>
  <c r="F97" i="8"/>
  <c r="G97" i="8" s="1"/>
  <c r="H97" i="8" s="1"/>
  <c r="B97" i="8"/>
  <c r="I97" i="8"/>
  <c r="AO96" i="8"/>
  <c r="AQ96" i="8" s="1"/>
  <c r="A173" i="8"/>
  <c r="L172" i="8"/>
  <c r="AM96" i="8" l="1"/>
  <c r="P96" i="8" s="1"/>
  <c r="R96" i="8"/>
  <c r="AP96" i="8"/>
  <c r="J97" i="8"/>
  <c r="K97" i="8" s="1"/>
  <c r="M97" i="8"/>
  <c r="W97" i="8"/>
  <c r="AA97" i="8" s="1"/>
  <c r="D97" i="8"/>
  <c r="AG97" i="8" s="1"/>
  <c r="T97" i="8"/>
  <c r="Y97" i="8" s="1"/>
  <c r="C97" i="8"/>
  <c r="E98" i="8"/>
  <c r="AN97" i="8"/>
  <c r="AO97" i="8" s="1"/>
  <c r="L173" i="8"/>
  <c r="A174" i="8"/>
  <c r="X97" i="8" l="1"/>
  <c r="AI97" i="8"/>
  <c r="AJ97" i="8" s="1"/>
  <c r="AK97" i="8" s="1"/>
  <c r="U97" i="8"/>
  <c r="V97" i="8" s="1"/>
  <c r="AQ97" i="8"/>
  <c r="B98" i="8"/>
  <c r="I98" i="8"/>
  <c r="F98" i="8"/>
  <c r="G98" i="8" s="1"/>
  <c r="H98" i="8" s="1"/>
  <c r="AL97" i="8"/>
  <c r="L174" i="8"/>
  <c r="A175" i="8"/>
  <c r="AM97" i="8" l="1"/>
  <c r="P97" i="8" s="1"/>
  <c r="M98" i="8"/>
  <c r="D98" i="8"/>
  <c r="AL98" i="8" s="1"/>
  <c r="T98" i="8"/>
  <c r="X98" i="8" s="1"/>
  <c r="C98" i="8"/>
  <c r="E99" i="8"/>
  <c r="AN98" i="8"/>
  <c r="AO98" i="8" s="1"/>
  <c r="W98" i="8"/>
  <c r="AA98" i="8" s="1"/>
  <c r="J98" i="8"/>
  <c r="K98" i="8" s="1"/>
  <c r="AI98" i="8" s="1"/>
  <c r="AJ98" i="8" s="1"/>
  <c r="AK98" i="8" s="1"/>
  <c r="R97" i="8"/>
  <c r="AP97" i="8"/>
  <c r="L175" i="8"/>
  <c r="A176" i="8"/>
  <c r="AG98" i="8" l="1"/>
  <c r="AM98" i="8"/>
  <c r="P98" i="8" s="1"/>
  <c r="AQ98" i="8"/>
  <c r="R98" i="8" s="1"/>
  <c r="U98" i="8"/>
  <c r="V98" i="8" s="1"/>
  <c r="A177" i="8"/>
  <c r="L176" i="8"/>
  <c r="B99" i="8"/>
  <c r="I99" i="8"/>
  <c r="F99" i="8"/>
  <c r="G99" i="8" s="1"/>
  <c r="H99" i="8" s="1"/>
  <c r="AP98" i="8" l="1"/>
  <c r="E100" i="8"/>
  <c r="AN99" i="8"/>
  <c r="W99" i="8"/>
  <c r="AA99" i="8" s="1"/>
  <c r="D99" i="8"/>
  <c r="AG99" i="8" s="1"/>
  <c r="T99" i="8"/>
  <c r="X99" i="8" s="1"/>
  <c r="C99" i="8"/>
  <c r="L177" i="8"/>
  <c r="A178" i="8"/>
  <c r="M99" i="8"/>
  <c r="J99" i="8"/>
  <c r="K99" i="8" s="1"/>
  <c r="Y99" i="8" l="1"/>
  <c r="AL99" i="8"/>
  <c r="AO99" i="8"/>
  <c r="AQ99" i="8" s="1"/>
  <c r="AI99" i="8"/>
  <c r="AJ99" i="8" s="1"/>
  <c r="AK99" i="8" s="1"/>
  <c r="U99" i="8"/>
  <c r="V99" i="8" s="1"/>
  <c r="L178" i="8"/>
  <c r="A179" i="8"/>
  <c r="F100" i="8"/>
  <c r="G100" i="8" s="1"/>
  <c r="H100" i="8" s="1"/>
  <c r="B100" i="8"/>
  <c r="I100" i="8"/>
  <c r="R99" i="8" l="1"/>
  <c r="AP99" i="8"/>
  <c r="AM99" i="8"/>
  <c r="P99" i="8" s="1"/>
  <c r="E101" i="8"/>
  <c r="AN100" i="8"/>
  <c r="AO100" i="8" s="1"/>
  <c r="AQ100" i="8" s="1"/>
  <c r="W100" i="8"/>
  <c r="AA100" i="8" s="1"/>
  <c r="D100" i="8"/>
  <c r="AL100" i="8" s="1"/>
  <c r="T100" i="8"/>
  <c r="Y100" i="8" s="1"/>
  <c r="C100" i="8"/>
  <c r="M100" i="8"/>
  <c r="J100" i="8"/>
  <c r="K100" i="8" s="1"/>
  <c r="L179" i="8"/>
  <c r="A180" i="8"/>
  <c r="X100" i="8" l="1"/>
  <c r="R100" i="8"/>
  <c r="AP100" i="8"/>
  <c r="AI100" i="8"/>
  <c r="AJ100" i="8" s="1"/>
  <c r="AK100" i="8" s="1"/>
  <c r="U100" i="8"/>
  <c r="V100" i="8" s="1"/>
  <c r="A181" i="8"/>
  <c r="L180" i="8"/>
  <c r="F101" i="8"/>
  <c r="G101" i="8" s="1"/>
  <c r="H101" i="8" s="1"/>
  <c r="B101" i="8"/>
  <c r="I101" i="8"/>
  <c r="AG100" i="8"/>
  <c r="L181" i="8" l="1"/>
  <c r="A182" i="8"/>
  <c r="J101" i="8"/>
  <c r="K101" i="8" s="1"/>
  <c r="W101" i="8"/>
  <c r="AA101" i="8" s="1"/>
  <c r="D101" i="8"/>
  <c r="AL101" i="8" s="1"/>
  <c r="T101" i="8"/>
  <c r="X101" i="8" s="1"/>
  <c r="C101" i="8"/>
  <c r="E102" i="8"/>
  <c r="AN101" i="8"/>
  <c r="M101" i="8"/>
  <c r="AM100" i="8"/>
  <c r="P100" i="8" s="1"/>
  <c r="Y101" i="8" l="1"/>
  <c r="AO101" i="8"/>
  <c r="AQ101" i="8" s="1"/>
  <c r="AI101" i="8"/>
  <c r="AJ101" i="8" s="1"/>
  <c r="AK101" i="8" s="1"/>
  <c r="U101" i="8"/>
  <c r="V101" i="8" s="1"/>
  <c r="B102" i="8"/>
  <c r="I102" i="8"/>
  <c r="F102" i="8"/>
  <c r="G102" i="8" s="1"/>
  <c r="H102" i="8" s="1"/>
  <c r="L182" i="8"/>
  <c r="A183" i="8"/>
  <c r="AG101" i="8"/>
  <c r="AP101" i="8" l="1"/>
  <c r="R101" i="8"/>
  <c r="D102" i="8"/>
  <c r="AG102" i="8" s="1"/>
  <c r="T102" i="8"/>
  <c r="X102" i="8" s="1"/>
  <c r="C102" i="8"/>
  <c r="E103" i="8"/>
  <c r="AN102" i="8"/>
  <c r="AO102" i="8" s="1"/>
  <c r="AQ102" i="8" s="1"/>
  <c r="W102" i="8"/>
  <c r="AA102" i="8" s="1"/>
  <c r="L183" i="8"/>
  <c r="A184" i="8"/>
  <c r="J102" i="8"/>
  <c r="K102" i="8" s="1"/>
  <c r="M102" i="8"/>
  <c r="AM101" i="8"/>
  <c r="P101" i="8" s="1"/>
  <c r="AL102" i="8" l="1"/>
  <c r="Y102" i="8"/>
  <c r="AI102" i="8"/>
  <c r="AJ102" i="8" s="1"/>
  <c r="AK102" i="8" s="1"/>
  <c r="U102" i="8"/>
  <c r="V102" i="8" s="1"/>
  <c r="R102" i="8"/>
  <c r="AP102" i="8"/>
  <c r="B103" i="8"/>
  <c r="I103" i="8"/>
  <c r="F103" i="8"/>
  <c r="G103" i="8" s="1"/>
  <c r="H103" i="8" s="1"/>
  <c r="A185" i="8"/>
  <c r="L184" i="8"/>
  <c r="AM102" i="8" l="1"/>
  <c r="P102" i="8" s="1"/>
  <c r="E104" i="8"/>
  <c r="AN103" i="8"/>
  <c r="W103" i="8"/>
  <c r="AA103" i="8" s="1"/>
  <c r="D103" i="8"/>
  <c r="AG103" i="8" s="1"/>
  <c r="T103" i="8"/>
  <c r="X103" i="8" s="1"/>
  <c r="C103" i="8"/>
  <c r="J103" i="8"/>
  <c r="K103" i="8" s="1"/>
  <c r="L185" i="8"/>
  <c r="A186" i="8"/>
  <c r="M103" i="8"/>
  <c r="AL103" i="8" l="1"/>
  <c r="Y103" i="8"/>
  <c r="AO103" i="8"/>
  <c r="AQ103" i="8" s="1"/>
  <c r="AI103" i="8"/>
  <c r="AJ103" i="8" s="1"/>
  <c r="AK103" i="8" s="1"/>
  <c r="U103" i="8"/>
  <c r="V103" i="8" s="1"/>
  <c r="L186" i="8"/>
  <c r="A187" i="8"/>
  <c r="F104" i="8"/>
  <c r="G104" i="8" s="1"/>
  <c r="H104" i="8" s="1"/>
  <c r="B104" i="8"/>
  <c r="I104" i="8"/>
  <c r="R103" i="8" l="1"/>
  <c r="AP103" i="8"/>
  <c r="AM103" i="8"/>
  <c r="P103" i="8" s="1"/>
  <c r="E105" i="8"/>
  <c r="AN104" i="8"/>
  <c r="W104" i="8"/>
  <c r="AA104" i="8" s="1"/>
  <c r="D104" i="8"/>
  <c r="AL104" i="8" s="1"/>
  <c r="T104" i="8"/>
  <c r="Y104" i="8" s="1"/>
  <c r="C104" i="8"/>
  <c r="M104" i="8"/>
  <c r="J104" i="8"/>
  <c r="K104" i="8" s="1"/>
  <c r="L187" i="8"/>
  <c r="A188" i="8"/>
  <c r="AG104" i="8" l="1"/>
  <c r="X104" i="8"/>
  <c r="AI104" i="8"/>
  <c r="AJ104" i="8" s="1"/>
  <c r="AK104" i="8" s="1"/>
  <c r="U104" i="8"/>
  <c r="V104" i="8" s="1"/>
  <c r="F105" i="8"/>
  <c r="G105" i="8" s="1"/>
  <c r="H105" i="8" s="1"/>
  <c r="B105" i="8"/>
  <c r="I105" i="8"/>
  <c r="AO104" i="8"/>
  <c r="AQ104" i="8" s="1"/>
  <c r="A189" i="8"/>
  <c r="L188" i="8"/>
  <c r="AM104" i="8" l="1"/>
  <c r="P104" i="8" s="1"/>
  <c r="R104" i="8"/>
  <c r="AP104" i="8"/>
  <c r="J105" i="8"/>
  <c r="K105" i="8" s="1"/>
  <c r="W105" i="8"/>
  <c r="AA105" i="8" s="1"/>
  <c r="D105" i="8"/>
  <c r="AG105" i="8" s="1"/>
  <c r="T105" i="8"/>
  <c r="X105" i="8" s="1"/>
  <c r="C105" i="8"/>
  <c r="E106" i="8"/>
  <c r="AN105" i="8"/>
  <c r="AO105" i="8" s="1"/>
  <c r="M105" i="8"/>
  <c r="L189" i="8"/>
  <c r="A190" i="8"/>
  <c r="AL105" i="8" l="1"/>
  <c r="Y105" i="8"/>
  <c r="AQ105" i="8"/>
  <c r="R105" i="8" s="1"/>
  <c r="AI105" i="8"/>
  <c r="AJ105" i="8" s="1"/>
  <c r="AK105" i="8" s="1"/>
  <c r="U105" i="8"/>
  <c r="V105" i="8" s="1"/>
  <c r="AP105" i="8"/>
  <c r="L190" i="8"/>
  <c r="A191" i="8"/>
  <c r="B106" i="8"/>
  <c r="I106" i="8"/>
  <c r="F106" i="8"/>
  <c r="G106" i="8" s="1"/>
  <c r="H106" i="8" s="1"/>
  <c r="AM105" i="8" l="1"/>
  <c r="P105" i="8" s="1"/>
  <c r="L191" i="8"/>
  <c r="A192" i="8"/>
  <c r="M106" i="8"/>
  <c r="J106" i="8"/>
  <c r="K106" i="8" s="1"/>
  <c r="D106" i="8"/>
  <c r="AG106" i="8" s="1"/>
  <c r="T106" i="8"/>
  <c r="Y106" i="8" s="1"/>
  <c r="C106" i="8"/>
  <c r="E107" i="8"/>
  <c r="AN106" i="8"/>
  <c r="W106" i="8"/>
  <c r="AA106" i="8" s="1"/>
  <c r="AL106" i="8" l="1"/>
  <c r="X106" i="8"/>
  <c r="U106" i="8"/>
  <c r="V106" i="8" s="1"/>
  <c r="AI106" i="8"/>
  <c r="AJ106" i="8" s="1"/>
  <c r="AK106" i="8" s="1"/>
  <c r="B107" i="8"/>
  <c r="I107" i="8"/>
  <c r="F107" i="8"/>
  <c r="G107" i="8" s="1"/>
  <c r="H107" i="8" s="1"/>
  <c r="AO106" i="8"/>
  <c r="AQ106" i="8" s="1"/>
  <c r="A193" i="8"/>
  <c r="L192" i="8"/>
  <c r="AM106" i="8" l="1"/>
  <c r="P106" i="8" s="1"/>
  <c r="J107" i="8"/>
  <c r="K107" i="8" s="1"/>
  <c r="E108" i="8"/>
  <c r="AN107" i="8"/>
  <c r="W107" i="8"/>
  <c r="AA107" i="8" s="1"/>
  <c r="D107" i="8"/>
  <c r="AG107" i="8" s="1"/>
  <c r="T107" i="8"/>
  <c r="Y107" i="8" s="1"/>
  <c r="C107" i="8"/>
  <c r="R106" i="8"/>
  <c r="AP106" i="8"/>
  <c r="M107" i="8"/>
  <c r="L193" i="8"/>
  <c r="A194" i="8"/>
  <c r="AL107" i="8" l="1"/>
  <c r="AO107" i="8"/>
  <c r="AQ107" i="8" s="1"/>
  <c r="AI107" i="8"/>
  <c r="AJ107" i="8" s="1"/>
  <c r="AK107" i="8" s="1"/>
  <c r="U107" i="8"/>
  <c r="V107" i="8" s="1"/>
  <c r="X107" i="8"/>
  <c r="L194" i="8"/>
  <c r="A195" i="8"/>
  <c r="F108" i="8"/>
  <c r="G108" i="8" s="1"/>
  <c r="H108" i="8" s="1"/>
  <c r="B108" i="8"/>
  <c r="I108" i="8"/>
  <c r="AM107" i="8" l="1"/>
  <c r="R107" i="8"/>
  <c r="AP107" i="8"/>
  <c r="P107" i="8"/>
  <c r="E109" i="8"/>
  <c r="AN108" i="8"/>
  <c r="AO108" i="8" s="1"/>
  <c r="AQ108" i="8" s="1"/>
  <c r="W108" i="8"/>
  <c r="AA108" i="8" s="1"/>
  <c r="D108" i="8"/>
  <c r="AL108" i="8" s="1"/>
  <c r="T108" i="8"/>
  <c r="Y108" i="8" s="1"/>
  <c r="C108" i="8"/>
  <c r="M108" i="8"/>
  <c r="J108" i="8"/>
  <c r="K108" i="8" s="1"/>
  <c r="L195" i="8"/>
  <c r="A196" i="8"/>
  <c r="X108" i="8" l="1"/>
  <c r="R108" i="8"/>
  <c r="AP108" i="8"/>
  <c r="AI108" i="8"/>
  <c r="AJ108" i="8" s="1"/>
  <c r="AK108" i="8" s="1"/>
  <c r="U108" i="8"/>
  <c r="V108" i="8" s="1"/>
  <c r="A197" i="8"/>
  <c r="L196" i="8"/>
  <c r="F109" i="8"/>
  <c r="G109" i="8" s="1"/>
  <c r="H109" i="8" s="1"/>
  <c r="B109" i="8"/>
  <c r="I109" i="8"/>
  <c r="AG108" i="8"/>
  <c r="L197" i="8" l="1"/>
  <c r="A198" i="8"/>
  <c r="J109" i="8"/>
  <c r="K109" i="8" s="1"/>
  <c r="M109" i="8"/>
  <c r="W109" i="8"/>
  <c r="AA109" i="8" s="1"/>
  <c r="D109" i="8"/>
  <c r="AG109" i="8" s="1"/>
  <c r="T109" i="8"/>
  <c r="X109" i="8" s="1"/>
  <c r="C109" i="8"/>
  <c r="E110" i="8"/>
  <c r="AN109" i="8"/>
  <c r="AO109" i="8" s="1"/>
  <c r="AM108" i="8"/>
  <c r="P108" i="8" s="1"/>
  <c r="AL109" i="8" l="1"/>
  <c r="Y109" i="8"/>
  <c r="AI109" i="8"/>
  <c r="AJ109" i="8" s="1"/>
  <c r="AK109" i="8" s="1"/>
  <c r="U109" i="8"/>
  <c r="V109" i="8" s="1"/>
  <c r="B110" i="8"/>
  <c r="I110" i="8"/>
  <c r="F110" i="8"/>
  <c r="G110" i="8" s="1"/>
  <c r="H110" i="8" s="1"/>
  <c r="AQ109" i="8"/>
  <c r="L198" i="8"/>
  <c r="A199" i="8"/>
  <c r="AM109" i="8" l="1"/>
  <c r="P109" i="8" s="1"/>
  <c r="R109" i="8"/>
  <c r="AP109" i="8"/>
  <c r="M110" i="8"/>
  <c r="J110" i="8"/>
  <c r="K110" i="8" s="1"/>
  <c r="D110" i="8"/>
  <c r="AG110" i="8" s="1"/>
  <c r="T110" i="8"/>
  <c r="X110" i="8" s="1"/>
  <c r="C110" i="8"/>
  <c r="E111" i="8"/>
  <c r="AN110" i="8"/>
  <c r="AO110" i="8" s="1"/>
  <c r="W110" i="8"/>
  <c r="AA110" i="8" s="1"/>
  <c r="L199" i="8"/>
  <c r="A200" i="8"/>
  <c r="AL110" i="8" l="1"/>
  <c r="U110" i="8"/>
  <c r="V110" i="8" s="1"/>
  <c r="AI110" i="8"/>
  <c r="AJ110" i="8" s="1"/>
  <c r="AK110" i="8" s="1"/>
  <c r="A201" i="8"/>
  <c r="L200" i="8"/>
  <c r="B111" i="8"/>
  <c r="I111" i="8"/>
  <c r="F111" i="8"/>
  <c r="G111" i="8" s="1"/>
  <c r="H111" i="8" s="1"/>
  <c r="AQ110" i="8"/>
  <c r="AM110" i="8" l="1"/>
  <c r="P110" i="8" s="1"/>
  <c r="E112" i="8"/>
  <c r="AN111" i="8"/>
  <c r="W111" i="8"/>
  <c r="AA111" i="8" s="1"/>
  <c r="D111" i="8"/>
  <c r="AG111" i="8" s="1"/>
  <c r="T111" i="8"/>
  <c r="X111" i="8" s="1"/>
  <c r="C111" i="8"/>
  <c r="M111" i="8"/>
  <c r="L201" i="8"/>
  <c r="A202" i="8"/>
  <c r="J111" i="8"/>
  <c r="K111" i="8" s="1"/>
  <c r="R110" i="8"/>
  <c r="AP110" i="8"/>
  <c r="Y111" i="8" l="1"/>
  <c r="AL111" i="8"/>
  <c r="AO111" i="8"/>
  <c r="AQ111" i="8" s="1"/>
  <c r="AI111" i="8"/>
  <c r="AJ111" i="8" s="1"/>
  <c r="AK111" i="8" s="1"/>
  <c r="U111" i="8"/>
  <c r="V111" i="8" s="1"/>
  <c r="A203" i="8"/>
  <c r="L202" i="8"/>
  <c r="F112" i="8"/>
  <c r="G112" i="8" s="1"/>
  <c r="H112" i="8" s="1"/>
  <c r="B112" i="8"/>
  <c r="I112" i="8"/>
  <c r="R111" i="8" l="1"/>
  <c r="AP111" i="8"/>
  <c r="AM111" i="8"/>
  <c r="P111" i="8" s="1"/>
  <c r="L203" i="8"/>
  <c r="A204" i="8"/>
  <c r="J112" i="8"/>
  <c r="K112" i="8" s="1"/>
  <c r="E113" i="8"/>
  <c r="AN112" i="8"/>
  <c r="AO112" i="8" s="1"/>
  <c r="AQ112" i="8" s="1"/>
  <c r="R112" i="8" s="1"/>
  <c r="W112" i="8"/>
  <c r="AA112" i="8" s="1"/>
  <c r="D112" i="8"/>
  <c r="AG112" i="8" s="1"/>
  <c r="T112" i="8"/>
  <c r="X112" i="8" s="1"/>
  <c r="C112" i="8"/>
  <c r="M112" i="8"/>
  <c r="AL112" i="8" l="1"/>
  <c r="Y112" i="8"/>
  <c r="U112" i="8"/>
  <c r="V112" i="8" s="1"/>
  <c r="AI112" i="8"/>
  <c r="AJ112" i="8" s="1"/>
  <c r="AK112" i="8" s="1"/>
  <c r="F113" i="8"/>
  <c r="G113" i="8" s="1"/>
  <c r="H113" i="8" s="1"/>
  <c r="B113" i="8"/>
  <c r="I113" i="8"/>
  <c r="L204" i="8"/>
  <c r="A205" i="8"/>
  <c r="AP112" i="8"/>
  <c r="W113" i="8" l="1"/>
  <c r="AA113" i="8" s="1"/>
  <c r="D113" i="8"/>
  <c r="AL113" i="8" s="1"/>
  <c r="T113" i="8"/>
  <c r="X113" i="8" s="1"/>
  <c r="C113" i="8"/>
  <c r="E114" i="8"/>
  <c r="AN113" i="8"/>
  <c r="AO113" i="8" s="1"/>
  <c r="M113" i="8"/>
  <c r="AM112" i="8"/>
  <c r="P112" i="8" s="1"/>
  <c r="L205" i="8"/>
  <c r="A206" i="8"/>
  <c r="J113" i="8"/>
  <c r="K113" i="8" s="1"/>
  <c r="Y113" i="8" l="1"/>
  <c r="AG113" i="8"/>
  <c r="AI113" i="8"/>
  <c r="AJ113" i="8" s="1"/>
  <c r="AK113" i="8" s="1"/>
  <c r="U113" i="8"/>
  <c r="V113" i="8" s="1"/>
  <c r="B114" i="8"/>
  <c r="I114" i="8"/>
  <c r="F114" i="8"/>
  <c r="G114" i="8" s="1"/>
  <c r="H114" i="8" s="1"/>
  <c r="AQ113" i="8"/>
  <c r="L206" i="8"/>
  <c r="A207" i="8"/>
  <c r="AM113" i="8" l="1"/>
  <c r="P113" i="8" s="1"/>
  <c r="M114" i="8"/>
  <c r="J114" i="8"/>
  <c r="K114" i="8" s="1"/>
  <c r="D114" i="8"/>
  <c r="AL114" i="8" s="1"/>
  <c r="T114" i="8"/>
  <c r="X114" i="8" s="1"/>
  <c r="C114" i="8"/>
  <c r="E115" i="8"/>
  <c r="AN114" i="8"/>
  <c r="AO114" i="8" s="1"/>
  <c r="W114" i="8"/>
  <c r="AA114" i="8" s="1"/>
  <c r="R113" i="8"/>
  <c r="AP113" i="8"/>
  <c r="L207" i="8"/>
  <c r="A208" i="8"/>
  <c r="Y114" i="8" l="1"/>
  <c r="AI114" i="8"/>
  <c r="AJ114" i="8" s="1"/>
  <c r="AK114" i="8" s="1"/>
  <c r="U114" i="8"/>
  <c r="V114" i="8" s="1"/>
  <c r="AQ114" i="8"/>
  <c r="B115" i="8"/>
  <c r="I115" i="8"/>
  <c r="F115" i="8"/>
  <c r="G115" i="8" s="1"/>
  <c r="H115" i="8" s="1"/>
  <c r="AG114" i="8"/>
  <c r="L208" i="8"/>
  <c r="A209" i="8"/>
  <c r="M115" i="8" l="1"/>
  <c r="E116" i="8"/>
  <c r="AN115" i="8"/>
  <c r="W115" i="8"/>
  <c r="AA115" i="8" s="1"/>
  <c r="D115" i="8"/>
  <c r="AG115" i="8" s="1"/>
  <c r="T115" i="8"/>
  <c r="Y115" i="8" s="1"/>
  <c r="C115" i="8"/>
  <c r="R114" i="8"/>
  <c r="AP114" i="8"/>
  <c r="J115" i="8"/>
  <c r="K115" i="8" s="1"/>
  <c r="L209" i="8"/>
  <c r="A210" i="8"/>
  <c r="AM114" i="8"/>
  <c r="P114" i="8" s="1"/>
  <c r="AL115" i="8" l="1"/>
  <c r="AO115" i="8"/>
  <c r="AQ115" i="8" s="1"/>
  <c r="AI115" i="8"/>
  <c r="AJ115" i="8" s="1"/>
  <c r="AK115" i="8" s="1"/>
  <c r="U115" i="8"/>
  <c r="V115" i="8" s="1"/>
  <c r="L210" i="8"/>
  <c r="A211" i="8"/>
  <c r="X115" i="8"/>
  <c r="F116" i="8"/>
  <c r="G116" i="8" s="1"/>
  <c r="H116" i="8" s="1"/>
  <c r="B116" i="8"/>
  <c r="I116" i="8"/>
  <c r="AM115" i="8" l="1"/>
  <c r="P115" i="8" s="1"/>
  <c r="R115" i="8"/>
  <c r="AP115" i="8"/>
  <c r="L211" i="8"/>
  <c r="A212" i="8"/>
  <c r="J116" i="8"/>
  <c r="K116" i="8" s="1"/>
  <c r="E117" i="8"/>
  <c r="AN116" i="8"/>
  <c r="AO116" i="8" s="1"/>
  <c r="W116" i="8"/>
  <c r="AA116" i="8" s="1"/>
  <c r="D116" i="8"/>
  <c r="AG116" i="8" s="1"/>
  <c r="T116" i="8"/>
  <c r="X116" i="8" s="1"/>
  <c r="C116" i="8"/>
  <c r="M116" i="8"/>
  <c r="AL116" i="8" l="1"/>
  <c r="AQ116" i="8"/>
  <c r="R116" i="8" s="1"/>
  <c r="Y116" i="8"/>
  <c r="U116" i="8"/>
  <c r="V116" i="8" s="1"/>
  <c r="AI116" i="8"/>
  <c r="AJ116" i="8" s="1"/>
  <c r="AK116" i="8" s="1"/>
  <c r="F117" i="8"/>
  <c r="G117" i="8" s="1"/>
  <c r="H117" i="8" s="1"/>
  <c r="B117" i="8"/>
  <c r="I117" i="8"/>
  <c r="L212" i="8"/>
  <c r="A213" i="8"/>
  <c r="AM116" i="8" l="1"/>
  <c r="P116" i="8" s="1"/>
  <c r="AP116" i="8"/>
  <c r="W117" i="8"/>
  <c r="AA117" i="8" s="1"/>
  <c r="D117" i="8"/>
  <c r="AG117" i="8" s="1"/>
  <c r="T117" i="8"/>
  <c r="X117" i="8" s="1"/>
  <c r="C117" i="8"/>
  <c r="E118" i="8"/>
  <c r="AN117" i="8"/>
  <c r="AO117" i="8" s="1"/>
  <c r="M117" i="8"/>
  <c r="L213" i="8"/>
  <c r="A214" i="8"/>
  <c r="J117" i="8"/>
  <c r="K117" i="8" s="1"/>
  <c r="AL117" i="8" l="1"/>
  <c r="Y117" i="8"/>
  <c r="AI117" i="8"/>
  <c r="AJ117" i="8" s="1"/>
  <c r="AK117" i="8" s="1"/>
  <c r="U117" i="8"/>
  <c r="V117" i="8" s="1"/>
  <c r="B118" i="8"/>
  <c r="I118" i="8"/>
  <c r="F118" i="8"/>
  <c r="G118" i="8" s="1"/>
  <c r="H118" i="8" s="1"/>
  <c r="AQ117" i="8"/>
  <c r="A215" i="8"/>
  <c r="L214" i="8"/>
  <c r="AM117" i="8" l="1"/>
  <c r="P117" i="8" s="1"/>
  <c r="M118" i="8"/>
  <c r="J118" i="8"/>
  <c r="K118" i="8" s="1"/>
  <c r="D118" i="8"/>
  <c r="AL118" i="8" s="1"/>
  <c r="T118" i="8"/>
  <c r="X118" i="8" s="1"/>
  <c r="C118" i="8"/>
  <c r="E119" i="8"/>
  <c r="AN118" i="8"/>
  <c r="AO118" i="8" s="1"/>
  <c r="W118" i="8"/>
  <c r="AA118" i="8" s="1"/>
  <c r="R117" i="8"/>
  <c r="AP117" i="8"/>
  <c r="L215" i="8"/>
  <c r="A216" i="8"/>
  <c r="Y118" i="8" l="1"/>
  <c r="AI118" i="8"/>
  <c r="AJ118" i="8" s="1"/>
  <c r="AK118" i="8" s="1"/>
  <c r="U118" i="8"/>
  <c r="V118" i="8" s="1"/>
  <c r="A217" i="8"/>
  <c r="L216" i="8"/>
  <c r="AQ118" i="8"/>
  <c r="AG118" i="8"/>
  <c r="B119" i="8"/>
  <c r="I119" i="8"/>
  <c r="F119" i="8"/>
  <c r="G119" i="8" s="1"/>
  <c r="H119" i="8" s="1"/>
  <c r="R118" i="8" l="1"/>
  <c r="AP118" i="8"/>
  <c r="L217" i="8"/>
  <c r="A218" i="8"/>
  <c r="M119" i="8"/>
  <c r="J119" i="8"/>
  <c r="K119" i="8" s="1"/>
  <c r="E120" i="8"/>
  <c r="AN119" i="8"/>
  <c r="W119" i="8"/>
  <c r="AA119" i="8" s="1"/>
  <c r="D119" i="8"/>
  <c r="AG119" i="8" s="1"/>
  <c r="T119" i="8"/>
  <c r="Y119" i="8" s="1"/>
  <c r="C119" i="8"/>
  <c r="AM118" i="8"/>
  <c r="P118" i="8" s="1"/>
  <c r="AL119" i="8" l="1"/>
  <c r="AI119" i="8"/>
  <c r="AJ119" i="8" s="1"/>
  <c r="AK119" i="8" s="1"/>
  <c r="U119" i="8"/>
  <c r="V119" i="8" s="1"/>
  <c r="AO119" i="8"/>
  <c r="AQ119" i="8" s="1"/>
  <c r="X119" i="8"/>
  <c r="A219" i="8"/>
  <c r="L218" i="8"/>
  <c r="F120" i="8"/>
  <c r="G120" i="8" s="1"/>
  <c r="H120" i="8" s="1"/>
  <c r="B120" i="8"/>
  <c r="I120" i="8"/>
  <c r="AM119" i="8" l="1"/>
  <c r="P119" i="8" s="1"/>
  <c r="R119" i="8"/>
  <c r="AP119" i="8"/>
  <c r="J120" i="8"/>
  <c r="K120" i="8" s="1"/>
  <c r="M120" i="8"/>
  <c r="AN120" i="8"/>
  <c r="AO120" i="8" s="1"/>
  <c r="W120" i="8"/>
  <c r="AA120" i="8" s="1"/>
  <c r="E121" i="8"/>
  <c r="D120" i="8"/>
  <c r="AG120" i="8" s="1"/>
  <c r="T120" i="8"/>
  <c r="Y120" i="8" s="1"/>
  <c r="C120" i="8"/>
  <c r="A220" i="8"/>
  <c r="L219" i="8"/>
  <c r="U120" i="8" l="1"/>
  <c r="V120" i="8" s="1"/>
  <c r="AI120" i="8"/>
  <c r="AJ120" i="8" s="1"/>
  <c r="AK120" i="8" s="1"/>
  <c r="F121" i="8"/>
  <c r="G121" i="8" s="1"/>
  <c r="H121" i="8" s="1"/>
  <c r="B121" i="8"/>
  <c r="I121" i="8"/>
  <c r="A221" i="8"/>
  <c r="L220" i="8"/>
  <c r="AQ120" i="8"/>
  <c r="AL120" i="8"/>
  <c r="X120" i="8"/>
  <c r="AM120" i="8" l="1"/>
  <c r="P120" i="8" s="1"/>
  <c r="L221" i="8"/>
  <c r="A222" i="8"/>
  <c r="W121" i="8"/>
  <c r="AA121" i="8" s="1"/>
  <c r="E122" i="8"/>
  <c r="AN121" i="8"/>
  <c r="AO121" i="8" s="1"/>
  <c r="AQ121" i="8" s="1"/>
  <c r="D121" i="8"/>
  <c r="AL121" i="8" s="1"/>
  <c r="T121" i="8"/>
  <c r="X121" i="8" s="1"/>
  <c r="C121" i="8"/>
  <c r="M121" i="8"/>
  <c r="J121" i="8"/>
  <c r="K121" i="8" s="1"/>
  <c r="R120" i="8"/>
  <c r="AP120" i="8"/>
  <c r="AG121" i="8" l="1"/>
  <c r="Y121" i="8"/>
  <c r="R121" i="8"/>
  <c r="AP121" i="8"/>
  <c r="U121" i="8"/>
  <c r="V121" i="8" s="1"/>
  <c r="AI121" i="8"/>
  <c r="AJ121" i="8" s="1"/>
  <c r="AK121" i="8" s="1"/>
  <c r="B122" i="8"/>
  <c r="I122" i="8"/>
  <c r="F122" i="8"/>
  <c r="G122" i="8" s="1"/>
  <c r="H122" i="8" s="1"/>
  <c r="A223" i="8"/>
  <c r="L222" i="8"/>
  <c r="D122" i="8" l="1"/>
  <c r="AL122" i="8" s="1"/>
  <c r="E123" i="8"/>
  <c r="AN122" i="8"/>
  <c r="T122" i="8"/>
  <c r="X122" i="8" s="1"/>
  <c r="C122" i="8"/>
  <c r="W122" i="8"/>
  <c r="AA122" i="8" s="1"/>
  <c r="AM121" i="8"/>
  <c r="P121" i="8" s="1"/>
  <c r="M122" i="8"/>
  <c r="L223" i="8"/>
  <c r="A224" i="8"/>
  <c r="J122" i="8"/>
  <c r="K122" i="8" s="1"/>
  <c r="AG122" i="8" l="1"/>
  <c r="AO122" i="8"/>
  <c r="AQ122" i="8" s="1"/>
  <c r="AI122" i="8"/>
  <c r="AJ122" i="8" s="1"/>
  <c r="AK122" i="8" s="1"/>
  <c r="AM122" i="8" s="1"/>
  <c r="U122" i="8"/>
  <c r="V122" i="8" s="1"/>
  <c r="A225" i="8"/>
  <c r="L224" i="8"/>
  <c r="B123" i="8"/>
  <c r="F123" i="8"/>
  <c r="G123" i="8" s="1"/>
  <c r="H123" i="8" s="1"/>
  <c r="I123" i="8"/>
  <c r="R122" i="8" l="1"/>
  <c r="AP122" i="8"/>
  <c r="P122" i="8"/>
  <c r="L225" i="8"/>
  <c r="A226" i="8"/>
  <c r="W123" i="8"/>
  <c r="AA123" i="8" s="1"/>
  <c r="T123" i="8"/>
  <c r="X123" i="8" s="1"/>
  <c r="C123" i="8"/>
  <c r="AN123" i="8"/>
  <c r="AO123" i="8" s="1"/>
  <c r="D123" i="8"/>
  <c r="AL123" i="8" s="1"/>
  <c r="E124" i="8"/>
  <c r="J123" i="8"/>
  <c r="K123" i="8" s="1"/>
  <c r="M123" i="8"/>
  <c r="AG123" i="8" l="1"/>
  <c r="Y123" i="8"/>
  <c r="AQ123" i="8"/>
  <c r="R123" i="8" s="1"/>
  <c r="U123" i="8"/>
  <c r="V123" i="8" s="1"/>
  <c r="AI123" i="8"/>
  <c r="AJ123" i="8" s="1"/>
  <c r="AK123" i="8" s="1"/>
  <c r="I124" i="8"/>
  <c r="F124" i="8"/>
  <c r="G124" i="8" s="1"/>
  <c r="H124" i="8" s="1"/>
  <c r="B124" i="8"/>
  <c r="A227" i="8"/>
  <c r="L226" i="8"/>
  <c r="AP123" i="8" l="1"/>
  <c r="AM123" i="8"/>
  <c r="P123" i="8" s="1"/>
  <c r="A228" i="8"/>
  <c r="L227" i="8"/>
  <c r="D124" i="8"/>
  <c r="AG124" i="8" s="1"/>
  <c r="T124" i="8"/>
  <c r="X124" i="8" s="1"/>
  <c r="C124" i="8"/>
  <c r="E125" i="8"/>
  <c r="AN124" i="8"/>
  <c r="AO124" i="8" s="1"/>
  <c r="W124" i="8"/>
  <c r="AA124" i="8" s="1"/>
  <c r="M124" i="8"/>
  <c r="J124" i="8"/>
  <c r="K124" i="8" s="1"/>
  <c r="AL124" i="8" l="1"/>
  <c r="Y124" i="8"/>
  <c r="U124" i="8"/>
  <c r="V124" i="8" s="1"/>
  <c r="AI124" i="8"/>
  <c r="AJ124" i="8" s="1"/>
  <c r="AK124" i="8" s="1"/>
  <c r="AQ124" i="8"/>
  <c r="F125" i="8"/>
  <c r="G125" i="8" s="1"/>
  <c r="H125" i="8" s="1"/>
  <c r="B125" i="8"/>
  <c r="I125" i="8"/>
  <c r="A229" i="8"/>
  <c r="L228" i="8"/>
  <c r="AM124" i="8" l="1"/>
  <c r="P124" i="8" s="1"/>
  <c r="M125" i="8"/>
  <c r="L229" i="8"/>
  <c r="A230" i="8"/>
  <c r="R124" i="8"/>
  <c r="AP124" i="8"/>
  <c r="J125" i="8"/>
  <c r="K125" i="8" s="1"/>
  <c r="W125" i="8"/>
  <c r="AA125" i="8" s="1"/>
  <c r="E126" i="8"/>
  <c r="AN125" i="8"/>
  <c r="AO125" i="8" s="1"/>
  <c r="AQ125" i="8" s="1"/>
  <c r="D125" i="8"/>
  <c r="AG125" i="8" s="1"/>
  <c r="T125" i="8"/>
  <c r="X125" i="8" s="1"/>
  <c r="C125" i="8"/>
  <c r="Y125" i="8" l="1"/>
  <c r="R125" i="8"/>
  <c r="AP125" i="8"/>
  <c r="AI125" i="8"/>
  <c r="AJ125" i="8" s="1"/>
  <c r="AK125" i="8" s="1"/>
  <c r="U125" i="8"/>
  <c r="V125" i="8" s="1"/>
  <c r="I126" i="8"/>
  <c r="F126" i="8"/>
  <c r="G126" i="8" s="1"/>
  <c r="H126" i="8" s="1"/>
  <c r="B126" i="8"/>
  <c r="A231" i="8"/>
  <c r="L230" i="8"/>
  <c r="AL125" i="8"/>
  <c r="AM125" i="8" l="1"/>
  <c r="P125" i="8" s="1"/>
  <c r="D126" i="8"/>
  <c r="AL126" i="8" s="1"/>
  <c r="AG126" i="8"/>
  <c r="E127" i="8"/>
  <c r="AN126" i="8"/>
  <c r="W126" i="8"/>
  <c r="AA126" i="8" s="1"/>
  <c r="T126" i="8"/>
  <c r="X126" i="8" s="1"/>
  <c r="C126" i="8"/>
  <c r="J126" i="8"/>
  <c r="K126" i="8" s="1"/>
  <c r="U126" i="8" s="1"/>
  <c r="V126" i="8" s="1"/>
  <c r="M126" i="8"/>
  <c r="L231" i="8"/>
  <c r="A232" i="8"/>
  <c r="Y126" i="8" l="1"/>
  <c r="AO126" i="8"/>
  <c r="AQ126" i="8" s="1"/>
  <c r="B127" i="8"/>
  <c r="F127" i="8"/>
  <c r="G127" i="8" s="1"/>
  <c r="H127" i="8" s="1"/>
  <c r="I127" i="8"/>
  <c r="A233" i="8"/>
  <c r="L232" i="8"/>
  <c r="AI126" i="8"/>
  <c r="AJ126" i="8" s="1"/>
  <c r="AK126" i="8" s="1"/>
  <c r="R126" i="8" l="1"/>
  <c r="AP126" i="8"/>
  <c r="M127" i="8"/>
  <c r="W127" i="8"/>
  <c r="AA127" i="8" s="1"/>
  <c r="T127" i="8"/>
  <c r="Y127" i="8" s="1"/>
  <c r="C127" i="8"/>
  <c r="E128" i="8"/>
  <c r="AN127" i="8"/>
  <c r="D127" i="8"/>
  <c r="AL127" i="8" s="1"/>
  <c r="L233" i="8"/>
  <c r="A234" i="8"/>
  <c r="J127" i="8"/>
  <c r="K127" i="8" s="1"/>
  <c r="AM126" i="8"/>
  <c r="P126" i="8" s="1"/>
  <c r="AG127" i="8" l="1"/>
  <c r="X127" i="8"/>
  <c r="U127" i="8"/>
  <c r="V127" i="8" s="1"/>
  <c r="AI127" i="8"/>
  <c r="AJ127" i="8" s="1"/>
  <c r="AK127" i="8" s="1"/>
  <c r="I128" i="8"/>
  <c r="F128" i="8"/>
  <c r="G128" i="8" s="1"/>
  <c r="H128" i="8" s="1"/>
  <c r="B128" i="8"/>
  <c r="A235" i="8"/>
  <c r="L234" i="8"/>
  <c r="AO127" i="8"/>
  <c r="AQ127" i="8" s="1"/>
  <c r="AM127" i="8" l="1"/>
  <c r="P127" i="8" s="1"/>
  <c r="R127" i="8"/>
  <c r="AP127" i="8"/>
  <c r="M128" i="8"/>
  <c r="D128" i="8"/>
  <c r="AL128" i="8" s="1"/>
  <c r="T128" i="8"/>
  <c r="X128" i="8" s="1"/>
  <c r="C128" i="8"/>
  <c r="AN128" i="8"/>
  <c r="AO128" i="8" s="1"/>
  <c r="AQ128" i="8" s="1"/>
  <c r="W128" i="8"/>
  <c r="AA128" i="8" s="1"/>
  <c r="E129" i="8"/>
  <c r="J128" i="8"/>
  <c r="K128" i="8" s="1"/>
  <c r="A236" i="8"/>
  <c r="L235" i="8"/>
  <c r="AG128" i="8" l="1"/>
  <c r="U128" i="8"/>
  <c r="V128" i="8" s="1"/>
  <c r="AI128" i="8"/>
  <c r="AJ128" i="8" s="1"/>
  <c r="AK128" i="8" s="1"/>
  <c r="R128" i="8"/>
  <c r="AP128" i="8"/>
  <c r="A237" i="8"/>
  <c r="L236" i="8"/>
  <c r="Y128" i="8"/>
  <c r="F129" i="8"/>
  <c r="G129" i="8" s="1"/>
  <c r="H129" i="8" s="1"/>
  <c r="B129" i="8"/>
  <c r="I129" i="8"/>
  <c r="AM128" i="8" l="1"/>
  <c r="P128" i="8" s="1"/>
  <c r="L237" i="8"/>
  <c r="A238" i="8"/>
  <c r="J129" i="8"/>
  <c r="K129" i="8" s="1"/>
  <c r="W129" i="8"/>
  <c r="AA129" i="8" s="1"/>
  <c r="E130" i="8"/>
  <c r="AN129" i="8"/>
  <c r="AO129" i="8" s="1"/>
  <c r="AQ129" i="8" s="1"/>
  <c r="D129" i="8"/>
  <c r="AL129" i="8" s="1"/>
  <c r="T129" i="8"/>
  <c r="X129" i="8" s="1"/>
  <c r="C129" i="8"/>
  <c r="M129" i="8"/>
  <c r="Y129" i="8" l="1"/>
  <c r="R129" i="8"/>
  <c r="AP129" i="8"/>
  <c r="U129" i="8"/>
  <c r="V129" i="8" s="1"/>
  <c r="AI129" i="8"/>
  <c r="AJ129" i="8" s="1"/>
  <c r="AK129" i="8" s="1"/>
  <c r="B130" i="8"/>
  <c r="I130" i="8"/>
  <c r="F130" i="8"/>
  <c r="G130" i="8" s="1"/>
  <c r="H130" i="8" s="1"/>
  <c r="AG129" i="8"/>
  <c r="A239" i="8"/>
  <c r="L238" i="8"/>
  <c r="AM129" i="8" l="1"/>
  <c r="P129" i="8" s="1"/>
  <c r="J130" i="8"/>
  <c r="K130" i="8" s="1"/>
  <c r="D130" i="8"/>
  <c r="AL130" i="8" s="1"/>
  <c r="E131" i="8"/>
  <c r="AN130" i="8"/>
  <c r="AO130" i="8" s="1"/>
  <c r="AQ130" i="8" s="1"/>
  <c r="T130" i="8"/>
  <c r="Y130" i="8" s="1"/>
  <c r="C130" i="8"/>
  <c r="W130" i="8"/>
  <c r="AA130" i="8" s="1"/>
  <c r="L239" i="8"/>
  <c r="A240" i="8"/>
  <c r="M130" i="8"/>
  <c r="AG130" i="8" l="1"/>
  <c r="X130" i="8"/>
  <c r="R130" i="8"/>
  <c r="AP130" i="8"/>
  <c r="AI130" i="8"/>
  <c r="AJ130" i="8" s="1"/>
  <c r="AK130" i="8" s="1"/>
  <c r="U130" i="8"/>
  <c r="V130" i="8" s="1"/>
  <c r="A241" i="8"/>
  <c r="L240" i="8"/>
  <c r="B131" i="8"/>
  <c r="F131" i="8"/>
  <c r="G131" i="8" s="1"/>
  <c r="H131" i="8" s="1"/>
  <c r="I131" i="8"/>
  <c r="L241" i="8" l="1"/>
  <c r="A242" i="8"/>
  <c r="AM130" i="8"/>
  <c r="P130" i="8" s="1"/>
  <c r="J131" i="8"/>
  <c r="K131" i="8" s="1"/>
  <c r="M131" i="8"/>
  <c r="W131" i="8"/>
  <c r="AA131" i="8" s="1"/>
  <c r="T131" i="8"/>
  <c r="Y131" i="8" s="1"/>
  <c r="C131" i="8"/>
  <c r="AN131" i="8"/>
  <c r="AO131" i="8" s="1"/>
  <c r="AQ131" i="8" s="1"/>
  <c r="D131" i="8"/>
  <c r="AL131" i="8" s="1"/>
  <c r="E132" i="8"/>
  <c r="AG131" i="8" l="1"/>
  <c r="AI131" i="8"/>
  <c r="AJ131" i="8" s="1"/>
  <c r="AK131" i="8" s="1"/>
  <c r="U131" i="8"/>
  <c r="V131" i="8" s="1"/>
  <c r="R131" i="8"/>
  <c r="AP131" i="8"/>
  <c r="X131" i="8"/>
  <c r="I132" i="8"/>
  <c r="F132" i="8"/>
  <c r="G132" i="8" s="1"/>
  <c r="H132" i="8" s="1"/>
  <c r="B132" i="8"/>
  <c r="A243" i="8"/>
  <c r="L242" i="8"/>
  <c r="AM131" i="8" l="1"/>
  <c r="P131" i="8" s="1"/>
  <c r="J132" i="8"/>
  <c r="K132" i="8" s="1"/>
  <c r="A244" i="8"/>
  <c r="L243" i="8"/>
  <c r="M132" i="8"/>
  <c r="D132" i="8"/>
  <c r="AG132" i="8" s="1"/>
  <c r="T132" i="8"/>
  <c r="Y132" i="8" s="1"/>
  <c r="C132" i="8"/>
  <c r="E133" i="8"/>
  <c r="AN132" i="8"/>
  <c r="AO132" i="8" s="1"/>
  <c r="W132" i="8"/>
  <c r="AA132" i="8" s="1"/>
  <c r="AI132" i="8" l="1"/>
  <c r="AJ132" i="8" s="1"/>
  <c r="AK132" i="8" s="1"/>
  <c r="U132" i="8"/>
  <c r="V132" i="8" s="1"/>
  <c r="AQ132" i="8"/>
  <c r="F133" i="8"/>
  <c r="G133" i="8" s="1"/>
  <c r="H133" i="8" s="1"/>
  <c r="B133" i="8"/>
  <c r="I133" i="8"/>
  <c r="AL132" i="8"/>
  <c r="A245" i="8"/>
  <c r="L244" i="8"/>
  <c r="X132" i="8"/>
  <c r="AM132" i="8" l="1"/>
  <c r="P132" i="8" s="1"/>
  <c r="W133" i="8"/>
  <c r="AA133" i="8" s="1"/>
  <c r="E134" i="8"/>
  <c r="AN133" i="8"/>
  <c r="AO133" i="8" s="1"/>
  <c r="AQ133" i="8" s="1"/>
  <c r="D133" i="8"/>
  <c r="AG133" i="8" s="1"/>
  <c r="T133" i="8"/>
  <c r="Y133" i="8" s="1"/>
  <c r="C133" i="8"/>
  <c r="M133" i="8"/>
  <c r="J133" i="8"/>
  <c r="K133" i="8" s="1"/>
  <c r="AI133" i="8" s="1"/>
  <c r="AJ133" i="8" s="1"/>
  <c r="AK133" i="8" s="1"/>
  <c r="R132" i="8"/>
  <c r="AP132" i="8"/>
  <c r="L245" i="8"/>
  <c r="A246" i="8"/>
  <c r="X133" i="8" l="1"/>
  <c r="R133" i="8"/>
  <c r="AP133" i="8"/>
  <c r="I134" i="8"/>
  <c r="F134" i="8"/>
  <c r="G134" i="8" s="1"/>
  <c r="H134" i="8" s="1"/>
  <c r="B134" i="8"/>
  <c r="A247" i="8"/>
  <c r="L246" i="8"/>
  <c r="U133" i="8"/>
  <c r="V133" i="8" s="1"/>
  <c r="AL133" i="8"/>
  <c r="AM133" i="8" l="1"/>
  <c r="P133" i="8" s="1"/>
  <c r="D134" i="8"/>
  <c r="AL134" i="8" s="1"/>
  <c r="E135" i="8"/>
  <c r="AN134" i="8"/>
  <c r="W134" i="8"/>
  <c r="AA134" i="8" s="1"/>
  <c r="T134" i="8"/>
  <c r="X134" i="8" s="1"/>
  <c r="C134" i="8"/>
  <c r="L247" i="8"/>
  <c r="A248" i="8"/>
  <c r="J134" i="8"/>
  <c r="K134" i="8" s="1"/>
  <c r="M134" i="8"/>
  <c r="AG134" i="8" l="1"/>
  <c r="AO134" i="8"/>
  <c r="AQ134" i="8" s="1"/>
  <c r="U134" i="8"/>
  <c r="V134" i="8" s="1"/>
  <c r="AI134" i="8"/>
  <c r="AJ134" i="8" s="1"/>
  <c r="AK134" i="8" s="1"/>
  <c r="AM134" i="8" s="1"/>
  <c r="B135" i="8"/>
  <c r="F135" i="8"/>
  <c r="G135" i="8" s="1"/>
  <c r="H135" i="8" s="1"/>
  <c r="I135" i="8"/>
  <c r="A249" i="8"/>
  <c r="L248" i="8"/>
  <c r="R134" i="8" l="1"/>
  <c r="AP134" i="8"/>
  <c r="P134" i="8"/>
  <c r="M135" i="8"/>
  <c r="W135" i="8"/>
  <c r="AA135" i="8" s="1"/>
  <c r="T135" i="8"/>
  <c r="Y135" i="8" s="1"/>
  <c r="C135" i="8"/>
  <c r="E136" i="8"/>
  <c r="AN135" i="8"/>
  <c r="D135" i="8"/>
  <c r="AG135" i="8" s="1"/>
  <c r="L249" i="8"/>
  <c r="A250" i="8"/>
  <c r="J135" i="8"/>
  <c r="K135" i="8" s="1"/>
  <c r="AL135" i="8" l="1"/>
  <c r="X135" i="8"/>
  <c r="AI135" i="8"/>
  <c r="AJ135" i="8" s="1"/>
  <c r="AK135" i="8" s="1"/>
  <c r="U135" i="8"/>
  <c r="V135" i="8" s="1"/>
  <c r="I136" i="8"/>
  <c r="F136" i="8"/>
  <c r="G136" i="8" s="1"/>
  <c r="H136" i="8" s="1"/>
  <c r="B136" i="8"/>
  <c r="AO135" i="8"/>
  <c r="AQ135" i="8" s="1"/>
  <c r="A251" i="8"/>
  <c r="L250" i="8"/>
  <c r="AM135" i="8" l="1"/>
  <c r="P135" i="8" s="1"/>
  <c r="R135" i="8"/>
  <c r="AP135" i="8"/>
  <c r="J136" i="8"/>
  <c r="K136" i="8" s="1"/>
  <c r="A252" i="8"/>
  <c r="L251" i="8"/>
  <c r="M136" i="8"/>
  <c r="D136" i="8"/>
  <c r="AL136" i="8" s="1"/>
  <c r="T136" i="8"/>
  <c r="X136" i="8" s="1"/>
  <c r="C136" i="8"/>
  <c r="AN136" i="8"/>
  <c r="AO136" i="8" s="1"/>
  <c r="AQ136" i="8" s="1"/>
  <c r="W136" i="8"/>
  <c r="AA136" i="8" s="1"/>
  <c r="E137" i="8"/>
  <c r="Y136" i="8" l="1"/>
  <c r="R136" i="8"/>
  <c r="AP136" i="8"/>
  <c r="AI136" i="8"/>
  <c r="AJ136" i="8" s="1"/>
  <c r="AK136" i="8" s="1"/>
  <c r="U136" i="8"/>
  <c r="V136" i="8" s="1"/>
  <c r="A253" i="8"/>
  <c r="L252" i="8"/>
  <c r="F137" i="8"/>
  <c r="G137" i="8" s="1"/>
  <c r="H137" i="8" s="1"/>
  <c r="B137" i="8"/>
  <c r="I137" i="8"/>
  <c r="AG136" i="8"/>
  <c r="L253" i="8" l="1"/>
  <c r="A254" i="8"/>
  <c r="M137" i="8"/>
  <c r="AM136" i="8"/>
  <c r="P136" i="8" s="1"/>
  <c r="J137" i="8"/>
  <c r="K137" i="8" s="1"/>
  <c r="U137" i="8" s="1"/>
  <c r="V137" i="8" s="1"/>
  <c r="W137" i="8"/>
  <c r="AA137" i="8" s="1"/>
  <c r="E138" i="8"/>
  <c r="AN137" i="8"/>
  <c r="AO137" i="8" s="1"/>
  <c r="D137" i="8"/>
  <c r="AG137" i="8" s="1"/>
  <c r="T137" i="8"/>
  <c r="X137" i="8" s="1"/>
  <c r="C137" i="8"/>
  <c r="AL137" i="8" l="1"/>
  <c r="Y137" i="8"/>
  <c r="AQ137" i="8"/>
  <c r="R137" i="8" s="1"/>
  <c r="AI137" i="8"/>
  <c r="AJ137" i="8" s="1"/>
  <c r="AK137" i="8" s="1"/>
  <c r="L254" i="8"/>
  <c r="A255" i="8"/>
  <c r="B138" i="8"/>
  <c r="I138" i="8"/>
  <c r="F138" i="8"/>
  <c r="G138" i="8" s="1"/>
  <c r="H138" i="8" s="1"/>
  <c r="AP137" i="8" l="1"/>
  <c r="M138" i="8"/>
  <c r="J138" i="8"/>
  <c r="K138" i="8" s="1"/>
  <c r="D138" i="8"/>
  <c r="AG138" i="8" s="1"/>
  <c r="E139" i="8"/>
  <c r="AN138" i="8"/>
  <c r="AO138" i="8" s="1"/>
  <c r="AQ138" i="8" s="1"/>
  <c r="T138" i="8"/>
  <c r="Y138" i="8" s="1"/>
  <c r="C138" i="8"/>
  <c r="W138" i="8"/>
  <c r="AA138" i="8" s="1"/>
  <c r="AM137" i="8"/>
  <c r="P137" i="8" s="1"/>
  <c r="L255" i="8"/>
  <c r="A256" i="8"/>
  <c r="X138" i="8" l="1"/>
  <c r="R138" i="8"/>
  <c r="AP138" i="8"/>
  <c r="AI138" i="8"/>
  <c r="AJ138" i="8" s="1"/>
  <c r="AK138" i="8" s="1"/>
  <c r="U138" i="8"/>
  <c r="V138" i="8" s="1"/>
  <c r="AL138" i="8"/>
  <c r="A257" i="8"/>
  <c r="L256" i="8"/>
  <c r="B139" i="8"/>
  <c r="F139" i="8"/>
  <c r="G139" i="8" s="1"/>
  <c r="H139" i="8" s="1"/>
  <c r="I139" i="8"/>
  <c r="AM138" i="8" l="1"/>
  <c r="P138" i="8" s="1"/>
  <c r="A258" i="8"/>
  <c r="L257" i="8"/>
  <c r="J139" i="8"/>
  <c r="K139" i="8" s="1"/>
  <c r="M139" i="8"/>
  <c r="W139" i="8"/>
  <c r="AA139" i="8" s="1"/>
  <c r="T139" i="8"/>
  <c r="Y139" i="8" s="1"/>
  <c r="C139" i="8"/>
  <c r="AN139" i="8"/>
  <c r="AO139" i="8" s="1"/>
  <c r="AQ139" i="8" s="1"/>
  <c r="D139" i="8"/>
  <c r="AG139" i="8" s="1"/>
  <c r="E140" i="8"/>
  <c r="AL139" i="8" l="1"/>
  <c r="AI139" i="8"/>
  <c r="AJ139" i="8" s="1"/>
  <c r="AK139" i="8" s="1"/>
  <c r="U139" i="8"/>
  <c r="V139" i="8" s="1"/>
  <c r="R139" i="8"/>
  <c r="AP139" i="8"/>
  <c r="X139" i="8"/>
  <c r="I140" i="8"/>
  <c r="F140" i="8"/>
  <c r="G140" i="8" s="1"/>
  <c r="H140" i="8" s="1"/>
  <c r="B140" i="8"/>
  <c r="L258" i="8"/>
  <c r="A259" i="8"/>
  <c r="AM139" i="8" l="1"/>
  <c r="P139" i="8" s="1"/>
  <c r="A260" i="8"/>
  <c r="L259" i="8"/>
  <c r="D140" i="8"/>
  <c r="AG140" i="8" s="1"/>
  <c r="T140" i="8"/>
  <c r="X140" i="8" s="1"/>
  <c r="C140" i="8"/>
  <c r="E141" i="8"/>
  <c r="AN140" i="8"/>
  <c r="AO140" i="8" s="1"/>
  <c r="W140" i="8"/>
  <c r="AA140" i="8" s="1"/>
  <c r="M140" i="8"/>
  <c r="J140" i="8"/>
  <c r="K140" i="8" s="1"/>
  <c r="AL140" i="8" l="1"/>
  <c r="Y140" i="8"/>
  <c r="AI140" i="8"/>
  <c r="AJ140" i="8" s="1"/>
  <c r="AK140" i="8" s="1"/>
  <c r="U140" i="8"/>
  <c r="V140" i="8" s="1"/>
  <c r="AQ140" i="8"/>
  <c r="F141" i="8"/>
  <c r="G141" i="8" s="1"/>
  <c r="H141" i="8" s="1"/>
  <c r="B141" i="8"/>
  <c r="I141" i="8"/>
  <c r="L260" i="8"/>
  <c r="A261" i="8"/>
  <c r="J141" i="8" l="1"/>
  <c r="K141" i="8" s="1"/>
  <c r="M141" i="8"/>
  <c r="R140" i="8"/>
  <c r="AP140" i="8"/>
  <c r="AM140" i="8"/>
  <c r="P140" i="8" s="1"/>
  <c r="W141" i="8"/>
  <c r="AA141" i="8" s="1"/>
  <c r="E142" i="8"/>
  <c r="AN141" i="8"/>
  <c r="D141" i="8"/>
  <c r="AL141" i="8" s="1"/>
  <c r="T141" i="8"/>
  <c r="X141" i="8" s="1"/>
  <c r="C141" i="8"/>
  <c r="A262" i="8"/>
  <c r="L261" i="8"/>
  <c r="AI141" i="8" l="1"/>
  <c r="AJ141" i="8" s="1"/>
  <c r="AK141" i="8" s="1"/>
  <c r="U141" i="8"/>
  <c r="V141" i="8" s="1"/>
  <c r="I142" i="8"/>
  <c r="F142" i="8"/>
  <c r="G142" i="8" s="1"/>
  <c r="H142" i="8" s="1"/>
  <c r="B142" i="8"/>
  <c r="Y141" i="8"/>
  <c r="AO141" i="8"/>
  <c r="AQ141" i="8" s="1"/>
  <c r="AG141" i="8"/>
  <c r="L262" i="8"/>
  <c r="A263" i="8"/>
  <c r="R141" i="8" l="1"/>
  <c r="AP141" i="8"/>
  <c r="D142" i="8"/>
  <c r="AL142" i="8" s="1"/>
  <c r="AG142" i="8"/>
  <c r="E143" i="8"/>
  <c r="AN142" i="8"/>
  <c r="W142" i="8"/>
  <c r="AA142" i="8" s="1"/>
  <c r="T142" i="8"/>
  <c r="Y142" i="8" s="1"/>
  <c r="C142" i="8"/>
  <c r="M142" i="8"/>
  <c r="J142" i="8"/>
  <c r="K142" i="8" s="1"/>
  <c r="A264" i="8"/>
  <c r="L263" i="8"/>
  <c r="AM141" i="8"/>
  <c r="P141" i="8" s="1"/>
  <c r="AO142" i="8" l="1"/>
  <c r="AQ142" i="8" s="1"/>
  <c r="U142" i="8"/>
  <c r="V142" i="8" s="1"/>
  <c r="AI142" i="8"/>
  <c r="AJ142" i="8" s="1"/>
  <c r="AK142" i="8" s="1"/>
  <c r="X142" i="8"/>
  <c r="B143" i="8"/>
  <c r="F143" i="8"/>
  <c r="G143" i="8" s="1"/>
  <c r="H143" i="8" s="1"/>
  <c r="I143" i="8"/>
  <c r="A265" i="8"/>
  <c r="L264" i="8"/>
  <c r="R142" i="8" l="1"/>
  <c r="AP142" i="8"/>
  <c r="AM142" i="8"/>
  <c r="P142" i="8" s="1"/>
  <c r="W143" i="8"/>
  <c r="AA143" i="8" s="1"/>
  <c r="T143" i="8"/>
  <c r="X143" i="8" s="1"/>
  <c r="C143" i="8"/>
  <c r="E144" i="8"/>
  <c r="AN143" i="8"/>
  <c r="D143" i="8"/>
  <c r="AL143" i="8" s="1"/>
  <c r="M143" i="8"/>
  <c r="A266" i="8"/>
  <c r="L265" i="8"/>
  <c r="J143" i="8"/>
  <c r="K143" i="8" s="1"/>
  <c r="Y143" i="8" l="1"/>
  <c r="AI143" i="8"/>
  <c r="AJ143" i="8" s="1"/>
  <c r="AK143" i="8" s="1"/>
  <c r="U143" i="8"/>
  <c r="V143" i="8" s="1"/>
  <c r="L266" i="8"/>
  <c r="A267" i="8"/>
  <c r="I144" i="8"/>
  <c r="F144" i="8"/>
  <c r="G144" i="8" s="1"/>
  <c r="H144" i="8" s="1"/>
  <c r="B144" i="8"/>
  <c r="AG143" i="8"/>
  <c r="AO143" i="8"/>
  <c r="AQ143" i="8" s="1"/>
  <c r="R143" i="8" l="1"/>
  <c r="AP143" i="8"/>
  <c r="J144" i="8"/>
  <c r="K144" i="8" s="1"/>
  <c r="A268" i="8"/>
  <c r="L267" i="8"/>
  <c r="AM143" i="8"/>
  <c r="P143" i="8" s="1"/>
  <c r="D144" i="8"/>
  <c r="AL144" i="8" s="1"/>
  <c r="T144" i="8"/>
  <c r="Y144" i="8" s="1"/>
  <c r="C144" i="8"/>
  <c r="AN144" i="8"/>
  <c r="AO144" i="8" s="1"/>
  <c r="AQ144" i="8" s="1"/>
  <c r="W144" i="8"/>
  <c r="AA144" i="8" s="1"/>
  <c r="E145" i="8"/>
  <c r="M144" i="8"/>
  <c r="X144" i="8" l="1"/>
  <c r="R144" i="8"/>
  <c r="AP144" i="8"/>
  <c r="AI144" i="8"/>
  <c r="AJ144" i="8" s="1"/>
  <c r="AK144" i="8" s="1"/>
  <c r="U144" i="8"/>
  <c r="V144" i="8" s="1"/>
  <c r="L268" i="8"/>
  <c r="A269" i="8"/>
  <c r="AG144" i="8"/>
  <c r="F145" i="8"/>
  <c r="G145" i="8" s="1"/>
  <c r="H145" i="8" s="1"/>
  <c r="B145" i="8"/>
  <c r="I145" i="8"/>
  <c r="J145" i="8" l="1"/>
  <c r="K145" i="8" s="1"/>
  <c r="A270" i="8"/>
  <c r="L269" i="8"/>
  <c r="W145" i="8"/>
  <c r="AA145" i="8" s="1"/>
  <c r="E146" i="8"/>
  <c r="AN145" i="8"/>
  <c r="D145" i="8"/>
  <c r="AG145" i="8" s="1"/>
  <c r="T145" i="8"/>
  <c r="Y145" i="8" s="1"/>
  <c r="C145" i="8"/>
  <c r="M145" i="8"/>
  <c r="AM144" i="8"/>
  <c r="P144" i="8" s="1"/>
  <c r="AL145" i="8" l="1"/>
  <c r="X145" i="8"/>
  <c r="AI145" i="8"/>
  <c r="AJ145" i="8" s="1"/>
  <c r="AK145" i="8" s="1"/>
  <c r="U145" i="8"/>
  <c r="V145" i="8" s="1"/>
  <c r="L270" i="8"/>
  <c r="A271" i="8"/>
  <c r="B146" i="8"/>
  <c r="I146" i="8"/>
  <c r="F146" i="8"/>
  <c r="G146" i="8" s="1"/>
  <c r="H146" i="8" s="1"/>
  <c r="AO145" i="8"/>
  <c r="AQ145" i="8" s="1"/>
  <c r="R145" i="8" l="1"/>
  <c r="AP145" i="8"/>
  <c r="D146" i="8"/>
  <c r="AG146" i="8" s="1"/>
  <c r="E147" i="8"/>
  <c r="AN146" i="8"/>
  <c r="AO146" i="8" s="1"/>
  <c r="AQ146" i="8" s="1"/>
  <c r="T146" i="8"/>
  <c r="X146" i="8" s="1"/>
  <c r="C146" i="8"/>
  <c r="W146" i="8"/>
  <c r="AA146" i="8" s="1"/>
  <c r="A272" i="8"/>
  <c r="L271" i="8"/>
  <c r="M146" i="8"/>
  <c r="AM145" i="8"/>
  <c r="P145" i="8" s="1"/>
  <c r="J146" i="8"/>
  <c r="K146" i="8" s="1"/>
  <c r="AL146" i="8" l="1"/>
  <c r="AI146" i="8"/>
  <c r="AJ146" i="8" s="1"/>
  <c r="AK146" i="8" s="1"/>
  <c r="U146" i="8"/>
  <c r="V146" i="8" s="1"/>
  <c r="R146" i="8"/>
  <c r="AP146" i="8"/>
  <c r="A273" i="8"/>
  <c r="L272" i="8"/>
  <c r="B147" i="8"/>
  <c r="F147" i="8"/>
  <c r="G147" i="8" s="1"/>
  <c r="H147" i="8" s="1"/>
  <c r="I147" i="8"/>
  <c r="AM146" i="8" l="1"/>
  <c r="P146" i="8" s="1"/>
  <c r="A274" i="8"/>
  <c r="L273" i="8"/>
  <c r="J147" i="8"/>
  <c r="K147" i="8" s="1"/>
  <c r="M147" i="8"/>
  <c r="W147" i="8"/>
  <c r="AA147" i="8" s="1"/>
  <c r="T147" i="8"/>
  <c r="Y147" i="8" s="1"/>
  <c r="C147" i="8"/>
  <c r="AN147" i="8"/>
  <c r="AO147" i="8" s="1"/>
  <c r="AQ147" i="8" s="1"/>
  <c r="R147" i="8" s="1"/>
  <c r="D147" i="8"/>
  <c r="AL147" i="8" s="1"/>
  <c r="E148" i="8"/>
  <c r="AG147" i="8" l="1"/>
  <c r="U147" i="8"/>
  <c r="V147" i="8" s="1"/>
  <c r="AI147" i="8"/>
  <c r="AJ147" i="8" s="1"/>
  <c r="AK147" i="8" s="1"/>
  <c r="X147" i="8"/>
  <c r="I148" i="8"/>
  <c r="F148" i="8"/>
  <c r="G148" i="8" s="1"/>
  <c r="H148" i="8" s="1"/>
  <c r="B148" i="8"/>
  <c r="AP147" i="8"/>
  <c r="L274" i="8"/>
  <c r="A275" i="8"/>
  <c r="D148" i="8" l="1"/>
  <c r="AG148" i="8" s="1"/>
  <c r="T148" i="8"/>
  <c r="Y148" i="8" s="1"/>
  <c r="C148" i="8"/>
  <c r="E149" i="8"/>
  <c r="AN148" i="8"/>
  <c r="AO148" i="8" s="1"/>
  <c r="X148" i="8"/>
  <c r="W148" i="8"/>
  <c r="AA148" i="8" s="1"/>
  <c r="AL148" i="8"/>
  <c r="J148" i="8"/>
  <c r="K148" i="8" s="1"/>
  <c r="M148" i="8"/>
  <c r="A276" i="8"/>
  <c r="L275" i="8"/>
  <c r="AM147" i="8"/>
  <c r="P147" i="8" s="1"/>
  <c r="U148" i="8" l="1"/>
  <c r="V148" i="8" s="1"/>
  <c r="AI148" i="8"/>
  <c r="AJ148" i="8" s="1"/>
  <c r="AK148" i="8" s="1"/>
  <c r="F149" i="8"/>
  <c r="G149" i="8" s="1"/>
  <c r="H149" i="8" s="1"/>
  <c r="B149" i="8"/>
  <c r="I149" i="8"/>
  <c r="L276" i="8"/>
  <c r="A277" i="8"/>
  <c r="AQ148" i="8"/>
  <c r="AM148" i="8" l="1"/>
  <c r="P148" i="8" s="1"/>
  <c r="J149" i="8"/>
  <c r="K149" i="8" s="1"/>
  <c r="W149" i="8"/>
  <c r="AA149" i="8" s="1"/>
  <c r="E150" i="8"/>
  <c r="AN149" i="8"/>
  <c r="AO149" i="8" s="1"/>
  <c r="AQ149" i="8" s="1"/>
  <c r="D149" i="8"/>
  <c r="AG149" i="8" s="1"/>
  <c r="T149" i="8"/>
  <c r="Y149" i="8" s="1"/>
  <c r="C149" i="8"/>
  <c r="M149" i="8"/>
  <c r="A278" i="8"/>
  <c r="L277" i="8"/>
  <c r="R148" i="8"/>
  <c r="AP148" i="8"/>
  <c r="AL149" i="8" l="1"/>
  <c r="X149" i="8"/>
  <c r="R149" i="8"/>
  <c r="AP149" i="8"/>
  <c r="AI149" i="8"/>
  <c r="AJ149" i="8" s="1"/>
  <c r="AK149" i="8" s="1"/>
  <c r="U149" i="8"/>
  <c r="V149" i="8" s="1"/>
  <c r="L278" i="8"/>
  <c r="A279" i="8"/>
  <c r="I150" i="8"/>
  <c r="F150" i="8"/>
  <c r="G150" i="8" s="1"/>
  <c r="H150" i="8" s="1"/>
  <c r="B150" i="8"/>
  <c r="AM149" i="8" l="1"/>
  <c r="P149" i="8" s="1"/>
  <c r="M150" i="8"/>
  <c r="J150" i="8"/>
  <c r="K150" i="8" s="1"/>
  <c r="D150" i="8"/>
  <c r="AL150" i="8" s="1"/>
  <c r="AG150" i="8"/>
  <c r="E151" i="8"/>
  <c r="AN150" i="8"/>
  <c r="AO150" i="8" s="1"/>
  <c r="W150" i="8"/>
  <c r="AA150" i="8" s="1"/>
  <c r="T150" i="8"/>
  <c r="X150" i="8" s="1"/>
  <c r="C150" i="8"/>
  <c r="A280" i="8"/>
  <c r="L279" i="8"/>
  <c r="Y150" i="8" l="1"/>
  <c r="U150" i="8"/>
  <c r="V150" i="8" s="1"/>
  <c r="AI150" i="8"/>
  <c r="AJ150" i="8" s="1"/>
  <c r="AK150" i="8" s="1"/>
  <c r="A281" i="8"/>
  <c r="L280" i="8"/>
  <c r="AQ150" i="8"/>
  <c r="B151" i="8"/>
  <c r="F151" i="8"/>
  <c r="G151" i="8" s="1"/>
  <c r="H151" i="8" s="1"/>
  <c r="I151" i="8"/>
  <c r="R150" i="8" l="1"/>
  <c r="AP150" i="8"/>
  <c r="M151" i="8"/>
  <c r="A282" i="8"/>
  <c r="L281" i="8"/>
  <c r="W151" i="8"/>
  <c r="AA151" i="8" s="1"/>
  <c r="T151" i="8"/>
  <c r="Y151" i="8" s="1"/>
  <c r="C151" i="8"/>
  <c r="E152" i="8"/>
  <c r="AN151" i="8"/>
  <c r="AO151" i="8" s="1"/>
  <c r="AQ151" i="8" s="1"/>
  <c r="D151" i="8"/>
  <c r="AG151" i="8" s="1"/>
  <c r="AM150" i="8"/>
  <c r="P150" i="8" s="1"/>
  <c r="J151" i="8"/>
  <c r="K151" i="8" s="1"/>
  <c r="AI151" i="8" l="1"/>
  <c r="AJ151" i="8" s="1"/>
  <c r="AK151" i="8" s="1"/>
  <c r="U151" i="8"/>
  <c r="V151" i="8" s="1"/>
  <c r="R151" i="8"/>
  <c r="AP151" i="8"/>
  <c r="L282" i="8"/>
  <c r="A283" i="8"/>
  <c r="I152" i="8"/>
  <c r="F152" i="8"/>
  <c r="G152" i="8" s="1"/>
  <c r="H152" i="8" s="1"/>
  <c r="B152" i="8"/>
  <c r="AL151" i="8"/>
  <c r="X151" i="8"/>
  <c r="AM151" i="8" l="1"/>
  <c r="P151" i="8" s="1"/>
  <c r="J152" i="8"/>
  <c r="K152" i="8" s="1"/>
  <c r="A284" i="8"/>
  <c r="L283" i="8"/>
  <c r="M152" i="8"/>
  <c r="D152" i="8"/>
  <c r="AG152" i="8" s="1"/>
  <c r="T152" i="8"/>
  <c r="Y152" i="8" s="1"/>
  <c r="C152" i="8"/>
  <c r="AN152" i="8"/>
  <c r="AO152" i="8" s="1"/>
  <c r="AQ152" i="8" s="1"/>
  <c r="W152" i="8"/>
  <c r="AA152" i="8" s="1"/>
  <c r="E153" i="8"/>
  <c r="AL152" i="8" l="1"/>
  <c r="R152" i="8"/>
  <c r="AP152" i="8"/>
  <c r="AI152" i="8"/>
  <c r="AJ152" i="8" s="1"/>
  <c r="AK152" i="8" s="1"/>
  <c r="U152" i="8"/>
  <c r="V152" i="8" s="1"/>
  <c r="X152" i="8"/>
  <c r="F153" i="8"/>
  <c r="G153" i="8" s="1"/>
  <c r="H153" i="8" s="1"/>
  <c r="B153" i="8"/>
  <c r="I153" i="8"/>
  <c r="L284" i="8"/>
  <c r="A285" i="8"/>
  <c r="M153" i="8" l="1"/>
  <c r="AM152" i="8"/>
  <c r="P152" i="8" s="1"/>
  <c r="A286" i="8"/>
  <c r="L285" i="8"/>
  <c r="W153" i="8"/>
  <c r="AA153" i="8" s="1"/>
  <c r="E154" i="8"/>
  <c r="AN153" i="8"/>
  <c r="D153" i="8"/>
  <c r="AL153" i="8" s="1"/>
  <c r="T153" i="8"/>
  <c r="X153" i="8" s="1"/>
  <c r="C153" i="8"/>
  <c r="J153" i="8"/>
  <c r="K153" i="8" s="1"/>
  <c r="AG153" i="8" l="1"/>
  <c r="Y153" i="8"/>
  <c r="AI153" i="8"/>
  <c r="AJ153" i="8" s="1"/>
  <c r="AK153" i="8" s="1"/>
  <c r="U153" i="8"/>
  <c r="V153" i="8" s="1"/>
  <c r="L286" i="8"/>
  <c r="A287" i="8"/>
  <c r="AO153" i="8"/>
  <c r="AQ153" i="8" s="1"/>
  <c r="B154" i="8"/>
  <c r="F154" i="8"/>
  <c r="G154" i="8" s="1"/>
  <c r="H154" i="8" s="1"/>
  <c r="I154" i="8"/>
  <c r="AM153" i="8" l="1"/>
  <c r="P153" i="8" s="1"/>
  <c r="J154" i="8"/>
  <c r="K154" i="8" s="1"/>
  <c r="R153" i="8"/>
  <c r="AP153" i="8"/>
  <c r="A288" i="8"/>
  <c r="L287" i="8"/>
  <c r="D154" i="8"/>
  <c r="AG154" i="8" s="1"/>
  <c r="E155" i="8"/>
  <c r="AN154" i="8"/>
  <c r="AO154" i="8" s="1"/>
  <c r="AQ154" i="8" s="1"/>
  <c r="W154" i="8"/>
  <c r="AA154" i="8" s="1"/>
  <c r="C154" i="8"/>
  <c r="T154" i="8"/>
  <c r="X154" i="8" s="1"/>
  <c r="M154" i="8"/>
  <c r="AL154" i="8" l="1"/>
  <c r="Y154" i="8"/>
  <c r="R154" i="8"/>
  <c r="AP154" i="8"/>
  <c r="U154" i="8"/>
  <c r="V154" i="8" s="1"/>
  <c r="AI154" i="8"/>
  <c r="AJ154" i="8" s="1"/>
  <c r="AK154" i="8" s="1"/>
  <c r="A289" i="8"/>
  <c r="L288" i="8"/>
  <c r="B155" i="8"/>
  <c r="I155" i="8"/>
  <c r="F155" i="8"/>
  <c r="G155" i="8" s="1"/>
  <c r="H155" i="8" s="1"/>
  <c r="AM154" i="8" l="1"/>
  <c r="P154" i="8" s="1"/>
  <c r="A290" i="8"/>
  <c r="L289" i="8"/>
  <c r="J155" i="8"/>
  <c r="K155" i="8" s="1"/>
  <c r="E156" i="8"/>
  <c r="AN155" i="8"/>
  <c r="AO155" i="8" s="1"/>
  <c r="W155" i="8"/>
  <c r="AA155" i="8" s="1"/>
  <c r="D155" i="8"/>
  <c r="AL155" i="8" s="1"/>
  <c r="T155" i="8"/>
  <c r="X155" i="8" s="1"/>
  <c r="C155" i="8"/>
  <c r="M155" i="8"/>
  <c r="AG155" i="8" l="1"/>
  <c r="Y155" i="8"/>
  <c r="U155" i="8"/>
  <c r="V155" i="8" s="1"/>
  <c r="AI155" i="8"/>
  <c r="AJ155" i="8" s="1"/>
  <c r="AK155" i="8" s="1"/>
  <c r="AM155" i="8" s="1"/>
  <c r="F156" i="8"/>
  <c r="G156" i="8" s="1"/>
  <c r="H156" i="8" s="1"/>
  <c r="B156" i="8"/>
  <c r="I156" i="8"/>
  <c r="AQ155" i="8"/>
  <c r="L290" i="8"/>
  <c r="A291" i="8"/>
  <c r="P155" i="8" l="1"/>
  <c r="J156" i="8"/>
  <c r="K156" i="8" s="1"/>
  <c r="M156" i="8"/>
  <c r="R155" i="8"/>
  <c r="AP155" i="8"/>
  <c r="E157" i="8"/>
  <c r="AN156" i="8"/>
  <c r="AO156" i="8" s="1"/>
  <c r="AQ156" i="8" s="1"/>
  <c r="W156" i="8"/>
  <c r="AA156" i="8" s="1"/>
  <c r="D156" i="8"/>
  <c r="AG156" i="8" s="1"/>
  <c r="T156" i="8"/>
  <c r="Y156" i="8" s="1"/>
  <c r="C156" i="8"/>
  <c r="A292" i="8"/>
  <c r="L291" i="8"/>
  <c r="AL156" i="8" l="1"/>
  <c r="R156" i="8"/>
  <c r="AP156" i="8"/>
  <c r="AI156" i="8"/>
  <c r="AJ156" i="8" s="1"/>
  <c r="AK156" i="8" s="1"/>
  <c r="U156" i="8"/>
  <c r="V156" i="8" s="1"/>
  <c r="X156" i="8"/>
  <c r="F157" i="8"/>
  <c r="G157" i="8" s="1"/>
  <c r="H157" i="8" s="1"/>
  <c r="B157" i="8"/>
  <c r="I157" i="8"/>
  <c r="L292" i="8"/>
  <c r="A293" i="8"/>
  <c r="AM156" i="8" l="1"/>
  <c r="P156" i="8" s="1"/>
  <c r="A294" i="8"/>
  <c r="L293" i="8"/>
  <c r="J157" i="8"/>
  <c r="K157" i="8" s="1"/>
  <c r="W157" i="8"/>
  <c r="AA157" i="8" s="1"/>
  <c r="D157" i="8"/>
  <c r="AG157" i="8" s="1"/>
  <c r="T157" i="8"/>
  <c r="Y157" i="8" s="1"/>
  <c r="C157" i="8"/>
  <c r="E158" i="8"/>
  <c r="AN157" i="8"/>
  <c r="AO157" i="8" s="1"/>
  <c r="M157" i="8"/>
  <c r="AL157" i="8" l="1"/>
  <c r="AQ157" i="8"/>
  <c r="R157" i="8" s="1"/>
  <c r="AI157" i="8"/>
  <c r="AJ157" i="8" s="1"/>
  <c r="AK157" i="8" s="1"/>
  <c r="U157" i="8"/>
  <c r="V157" i="8" s="1"/>
  <c r="X157" i="8"/>
  <c r="B158" i="8"/>
  <c r="I158" i="8"/>
  <c r="F158" i="8"/>
  <c r="G158" i="8" s="1"/>
  <c r="H158" i="8" s="1"/>
  <c r="L294" i="8"/>
  <c r="A295" i="8"/>
  <c r="AP157" i="8" l="1"/>
  <c r="AM157" i="8"/>
  <c r="P157" i="8" s="1"/>
  <c r="M158" i="8"/>
  <c r="J158" i="8"/>
  <c r="K158" i="8" s="1"/>
  <c r="A296" i="8"/>
  <c r="L295" i="8"/>
  <c r="D158" i="8"/>
  <c r="AG158" i="8" s="1"/>
  <c r="T158" i="8"/>
  <c r="X158" i="8" s="1"/>
  <c r="C158" i="8"/>
  <c r="E159" i="8"/>
  <c r="AN158" i="8"/>
  <c r="W158" i="8"/>
  <c r="AA158" i="8" s="1"/>
  <c r="AL158" i="8" l="1"/>
  <c r="AO158" i="8"/>
  <c r="AQ158" i="8" s="1"/>
  <c r="AI158" i="8"/>
  <c r="AJ158" i="8" s="1"/>
  <c r="AK158" i="8" s="1"/>
  <c r="U158" i="8"/>
  <c r="V158" i="8" s="1"/>
  <c r="A297" i="8"/>
  <c r="L296" i="8"/>
  <c r="B159" i="8"/>
  <c r="I159" i="8"/>
  <c r="F159" i="8"/>
  <c r="G159" i="8" s="1"/>
  <c r="H159" i="8" s="1"/>
  <c r="AM158" i="8" l="1"/>
  <c r="P158" i="8" s="1"/>
  <c r="R158" i="8"/>
  <c r="AP158" i="8"/>
  <c r="J159" i="8"/>
  <c r="K159" i="8" s="1"/>
  <c r="A298" i="8"/>
  <c r="L297" i="8"/>
  <c r="E160" i="8"/>
  <c r="AN159" i="8"/>
  <c r="AO159" i="8" s="1"/>
  <c r="W159" i="8"/>
  <c r="AA159" i="8" s="1"/>
  <c r="D159" i="8"/>
  <c r="AL159" i="8" s="1"/>
  <c r="T159" i="8"/>
  <c r="X159" i="8" s="1"/>
  <c r="C159" i="8"/>
  <c r="M159" i="8"/>
  <c r="Y159" i="8" l="1"/>
  <c r="AI159" i="8"/>
  <c r="AJ159" i="8" s="1"/>
  <c r="AK159" i="8" s="1"/>
  <c r="U159" i="8"/>
  <c r="V159" i="8" s="1"/>
  <c r="F160" i="8"/>
  <c r="G160" i="8" s="1"/>
  <c r="H160" i="8" s="1"/>
  <c r="B160" i="8"/>
  <c r="I160" i="8"/>
  <c r="AQ159" i="8"/>
  <c r="AG159" i="8"/>
  <c r="A299" i="8"/>
  <c r="L298" i="8"/>
  <c r="R159" i="8" l="1"/>
  <c r="AP159" i="8"/>
  <c r="E161" i="8"/>
  <c r="AN160" i="8"/>
  <c r="AO160" i="8" s="1"/>
  <c r="AQ160" i="8" s="1"/>
  <c r="W160" i="8"/>
  <c r="AA160" i="8" s="1"/>
  <c r="D160" i="8"/>
  <c r="AG160" i="8" s="1"/>
  <c r="T160" i="8"/>
  <c r="X160" i="8" s="1"/>
  <c r="C160" i="8"/>
  <c r="M160" i="8"/>
  <c r="J160" i="8"/>
  <c r="K160" i="8" s="1"/>
  <c r="A300" i="8"/>
  <c r="L299" i="8"/>
  <c r="AM159" i="8"/>
  <c r="P159" i="8" s="1"/>
  <c r="AL160" i="8" l="1"/>
  <c r="R160" i="8"/>
  <c r="AP160" i="8"/>
  <c r="U160" i="8"/>
  <c r="V160" i="8" s="1"/>
  <c r="AI160" i="8"/>
  <c r="AJ160" i="8" s="1"/>
  <c r="AK160" i="8" s="1"/>
  <c r="A301" i="8"/>
  <c r="L300" i="8"/>
  <c r="F161" i="8"/>
  <c r="G161" i="8" s="1"/>
  <c r="H161" i="8" s="1"/>
  <c r="B161" i="8"/>
  <c r="I161" i="8"/>
  <c r="Y160" i="8"/>
  <c r="M161" i="8" l="1"/>
  <c r="A302" i="8"/>
  <c r="L301" i="8"/>
  <c r="AM160" i="8"/>
  <c r="P160" i="8" s="1"/>
  <c r="J161" i="8"/>
  <c r="K161" i="8" s="1"/>
  <c r="W161" i="8"/>
  <c r="AA161" i="8" s="1"/>
  <c r="D161" i="8"/>
  <c r="AG161" i="8" s="1"/>
  <c r="T161" i="8"/>
  <c r="X161" i="8" s="1"/>
  <c r="C161" i="8"/>
  <c r="E162" i="8"/>
  <c r="AN161" i="8"/>
  <c r="AO161" i="8" s="1"/>
  <c r="Y161" i="8" l="1"/>
  <c r="AL161" i="8"/>
  <c r="U161" i="8"/>
  <c r="V161" i="8" s="1"/>
  <c r="AI161" i="8"/>
  <c r="AJ161" i="8" s="1"/>
  <c r="AK161" i="8" s="1"/>
  <c r="B162" i="8"/>
  <c r="I162" i="8"/>
  <c r="F162" i="8"/>
  <c r="G162" i="8" s="1"/>
  <c r="H162" i="8" s="1"/>
  <c r="AQ161" i="8"/>
  <c r="A303" i="8"/>
  <c r="L302" i="8"/>
  <c r="AM161" i="8" l="1"/>
  <c r="P161" i="8" s="1"/>
  <c r="A304" i="8"/>
  <c r="L303" i="8"/>
  <c r="R161" i="8"/>
  <c r="AP161" i="8"/>
  <c r="M162" i="8"/>
  <c r="J162" i="8"/>
  <c r="K162" i="8" s="1"/>
  <c r="D162" i="8"/>
  <c r="AL162" i="8" s="1"/>
  <c r="T162" i="8"/>
  <c r="X162" i="8" s="1"/>
  <c r="C162" i="8"/>
  <c r="E163" i="8"/>
  <c r="AN162" i="8"/>
  <c r="W162" i="8"/>
  <c r="AA162" i="8" s="1"/>
  <c r="Y162" i="8" l="1"/>
  <c r="AG162" i="8"/>
  <c r="AO162" i="8"/>
  <c r="AQ162" i="8" s="1"/>
  <c r="AI162" i="8"/>
  <c r="AJ162" i="8" s="1"/>
  <c r="AK162" i="8" s="1"/>
  <c r="U162" i="8"/>
  <c r="V162" i="8" s="1"/>
  <c r="B163" i="8"/>
  <c r="I163" i="8"/>
  <c r="F163" i="8"/>
  <c r="G163" i="8" s="1"/>
  <c r="H163" i="8" s="1"/>
  <c r="L304" i="8"/>
  <c r="A305" i="8"/>
  <c r="R162" i="8" l="1"/>
  <c r="AP162" i="8"/>
  <c r="AM162" i="8"/>
  <c r="P162" i="8" s="1"/>
  <c r="M163" i="8"/>
  <c r="J163" i="8"/>
  <c r="K163" i="8" s="1"/>
  <c r="E164" i="8"/>
  <c r="AN163" i="8"/>
  <c r="AO163" i="8" s="1"/>
  <c r="W163" i="8"/>
  <c r="AA163" i="8" s="1"/>
  <c r="D163" i="8"/>
  <c r="AG163" i="8" s="1"/>
  <c r="T163" i="8"/>
  <c r="X163" i="8" s="1"/>
  <c r="C163" i="8"/>
  <c r="L305" i="8"/>
  <c r="A306" i="8"/>
  <c r="Y163" i="8" l="1"/>
  <c r="U163" i="8"/>
  <c r="V163" i="8" s="1"/>
  <c r="AI163" i="8"/>
  <c r="AJ163" i="8" s="1"/>
  <c r="AK163" i="8" s="1"/>
  <c r="F164" i="8"/>
  <c r="G164" i="8" s="1"/>
  <c r="H164" i="8" s="1"/>
  <c r="B164" i="8"/>
  <c r="I164" i="8"/>
  <c r="AQ163" i="8"/>
  <c r="A307" i="8"/>
  <c r="L306" i="8"/>
  <c r="AL163" i="8"/>
  <c r="AM163" i="8" l="1"/>
  <c r="P163" i="8"/>
  <c r="J164" i="8"/>
  <c r="K164" i="8" s="1"/>
  <c r="E165" i="8"/>
  <c r="AN164" i="8"/>
  <c r="AO164" i="8" s="1"/>
  <c r="AQ164" i="8" s="1"/>
  <c r="W164" i="8"/>
  <c r="AA164" i="8" s="1"/>
  <c r="D164" i="8"/>
  <c r="AL164" i="8" s="1"/>
  <c r="T164" i="8"/>
  <c r="X164" i="8" s="1"/>
  <c r="C164" i="8"/>
  <c r="M164" i="8"/>
  <c r="A308" i="8"/>
  <c r="L307" i="8"/>
  <c r="R163" i="8"/>
  <c r="AP163" i="8"/>
  <c r="AG164" i="8" l="1"/>
  <c r="Y164" i="8"/>
  <c r="R164" i="8"/>
  <c r="AP164" i="8"/>
  <c r="AI164" i="8"/>
  <c r="AJ164" i="8" s="1"/>
  <c r="AK164" i="8" s="1"/>
  <c r="U164" i="8"/>
  <c r="V164" i="8" s="1"/>
  <c r="F165" i="8"/>
  <c r="G165" i="8" s="1"/>
  <c r="H165" i="8" s="1"/>
  <c r="B165" i="8"/>
  <c r="I165" i="8"/>
  <c r="L308" i="8"/>
  <c r="A309" i="8"/>
  <c r="AM164" i="8" l="1"/>
  <c r="P164" i="8" s="1"/>
  <c r="W165" i="8"/>
  <c r="AA165" i="8" s="1"/>
  <c r="D165" i="8"/>
  <c r="AL165" i="8" s="1"/>
  <c r="T165" i="8"/>
  <c r="X165" i="8" s="1"/>
  <c r="C165" i="8"/>
  <c r="Y165" i="8"/>
  <c r="E166" i="8"/>
  <c r="AN165" i="8"/>
  <c r="AO165" i="8" s="1"/>
  <c r="J165" i="8"/>
  <c r="K165" i="8" s="1"/>
  <c r="M165" i="8"/>
  <c r="L309" i="8"/>
  <c r="A310" i="8"/>
  <c r="AI165" i="8" l="1"/>
  <c r="AJ165" i="8" s="1"/>
  <c r="AK165" i="8" s="1"/>
  <c r="U165" i="8"/>
  <c r="V165" i="8" s="1"/>
  <c r="A311" i="8"/>
  <c r="L310" i="8"/>
  <c r="B166" i="8"/>
  <c r="I166" i="8"/>
  <c r="F166" i="8"/>
  <c r="G166" i="8" s="1"/>
  <c r="H166" i="8" s="1"/>
  <c r="AQ165" i="8"/>
  <c r="AG165" i="8"/>
  <c r="J166" i="8" l="1"/>
  <c r="K166" i="8" s="1"/>
  <c r="A312" i="8"/>
  <c r="L311" i="8"/>
  <c r="M166" i="8"/>
  <c r="D166" i="8"/>
  <c r="AG166" i="8" s="1"/>
  <c r="T166" i="8"/>
  <c r="X166" i="8" s="1"/>
  <c r="C166" i="8"/>
  <c r="E167" i="8"/>
  <c r="AN166" i="8"/>
  <c r="AO166" i="8" s="1"/>
  <c r="W166" i="8"/>
  <c r="AA166" i="8" s="1"/>
  <c r="R165" i="8"/>
  <c r="AP165" i="8"/>
  <c r="AM165" i="8"/>
  <c r="P165" i="8" s="1"/>
  <c r="AL166" i="8" l="1"/>
  <c r="Y166" i="8"/>
  <c r="U166" i="8"/>
  <c r="V166" i="8" s="1"/>
  <c r="AI166" i="8"/>
  <c r="AJ166" i="8" s="1"/>
  <c r="AK166" i="8" s="1"/>
  <c r="B167" i="8"/>
  <c r="I167" i="8"/>
  <c r="F167" i="8"/>
  <c r="G167" i="8" s="1"/>
  <c r="H167" i="8" s="1"/>
  <c r="AQ166" i="8"/>
  <c r="A313" i="8"/>
  <c r="L312" i="8"/>
  <c r="AM166" i="8" l="1"/>
  <c r="P166" i="8" s="1"/>
  <c r="A314" i="8"/>
  <c r="L313" i="8"/>
  <c r="M167" i="8"/>
  <c r="J167" i="8"/>
  <c r="K167" i="8" s="1"/>
  <c r="E168" i="8"/>
  <c r="AN167" i="8"/>
  <c r="AO167" i="8" s="1"/>
  <c r="W167" i="8"/>
  <c r="AA167" i="8" s="1"/>
  <c r="D167" i="8"/>
  <c r="AL167" i="8" s="1"/>
  <c r="T167" i="8"/>
  <c r="X167" i="8" s="1"/>
  <c r="C167" i="8"/>
  <c r="R166" i="8"/>
  <c r="AP166" i="8"/>
  <c r="Y167" i="8" l="1"/>
  <c r="AG167" i="8"/>
  <c r="U167" i="8"/>
  <c r="V167" i="8" s="1"/>
  <c r="AI167" i="8"/>
  <c r="AJ167" i="8" s="1"/>
  <c r="AK167" i="8" s="1"/>
  <c r="AM167" i="8" s="1"/>
  <c r="F168" i="8"/>
  <c r="G168" i="8" s="1"/>
  <c r="H168" i="8" s="1"/>
  <c r="B168" i="8"/>
  <c r="I168" i="8"/>
  <c r="AQ167" i="8"/>
  <c r="A315" i="8"/>
  <c r="L314" i="8"/>
  <c r="P167" i="8" l="1"/>
  <c r="J168" i="8"/>
  <c r="K168" i="8" s="1"/>
  <c r="W168" i="8"/>
  <c r="AA168" i="8" s="1"/>
  <c r="T168" i="8"/>
  <c r="X168" i="8" s="1"/>
  <c r="AN168" i="8"/>
  <c r="AO168" i="8" s="1"/>
  <c r="D168" i="8"/>
  <c r="AG168" i="8" s="1"/>
  <c r="C168" i="8"/>
  <c r="E169" i="8"/>
  <c r="M168" i="8"/>
  <c r="R167" i="8"/>
  <c r="AP167" i="8"/>
  <c r="A316" i="8"/>
  <c r="L315" i="8"/>
  <c r="Y168" i="8" l="1"/>
  <c r="AL168" i="8"/>
  <c r="U168" i="8"/>
  <c r="V168" i="8" s="1"/>
  <c r="AI168" i="8"/>
  <c r="AJ168" i="8" s="1"/>
  <c r="AK168" i="8" s="1"/>
  <c r="L316" i="8"/>
  <c r="A317" i="8"/>
  <c r="AQ168" i="8"/>
  <c r="I169" i="8"/>
  <c r="B169" i="8"/>
  <c r="F169" i="8"/>
  <c r="G169" i="8" s="1"/>
  <c r="H169" i="8" s="1"/>
  <c r="R168" i="8" l="1"/>
  <c r="AP168" i="8"/>
  <c r="AM168" i="8"/>
  <c r="P168" i="8" s="1"/>
  <c r="M169" i="8"/>
  <c r="D169" i="8"/>
  <c r="AL169" i="8" s="1"/>
  <c r="T169" i="8"/>
  <c r="X169" i="8" s="1"/>
  <c r="C169" i="8"/>
  <c r="E170" i="8"/>
  <c r="AN169" i="8"/>
  <c r="W169" i="8"/>
  <c r="AA169" i="8" s="1"/>
  <c r="L317" i="8"/>
  <c r="A318" i="8"/>
  <c r="J169" i="8"/>
  <c r="K169" i="8" s="1"/>
  <c r="U169" i="8" s="1"/>
  <c r="V169" i="8" s="1"/>
  <c r="AG169" i="8" l="1"/>
  <c r="Y169" i="8"/>
  <c r="A319" i="8"/>
  <c r="L318" i="8"/>
  <c r="AO169" i="8"/>
  <c r="AQ169" i="8" s="1"/>
  <c r="F170" i="8"/>
  <c r="G170" i="8" s="1"/>
  <c r="H170" i="8" s="1"/>
  <c r="B170" i="8"/>
  <c r="I170" i="8"/>
  <c r="AI169" i="8"/>
  <c r="AJ169" i="8" s="1"/>
  <c r="AK169" i="8" s="1"/>
  <c r="R169" i="8" l="1"/>
  <c r="AP169" i="8"/>
  <c r="M170" i="8"/>
  <c r="W170" i="8"/>
  <c r="AA170" i="8" s="1"/>
  <c r="E171" i="8"/>
  <c r="AN170" i="8"/>
  <c r="AO170" i="8" s="1"/>
  <c r="AQ170" i="8" s="1"/>
  <c r="D170" i="8"/>
  <c r="AL170" i="8" s="1"/>
  <c r="T170" i="8"/>
  <c r="X170" i="8" s="1"/>
  <c r="C170" i="8"/>
  <c r="L319" i="8"/>
  <c r="A320" i="8"/>
  <c r="AM169" i="8"/>
  <c r="P169" i="8" s="1"/>
  <c r="J170" i="8"/>
  <c r="K170" i="8" s="1"/>
  <c r="R170" i="8" l="1"/>
  <c r="AP170" i="8"/>
  <c r="U170" i="8"/>
  <c r="V170" i="8" s="1"/>
  <c r="AI170" i="8"/>
  <c r="AJ170" i="8" s="1"/>
  <c r="AK170" i="8" s="1"/>
  <c r="I171" i="8"/>
  <c r="F171" i="8"/>
  <c r="G171" i="8" s="1"/>
  <c r="H171" i="8" s="1"/>
  <c r="B171" i="8"/>
  <c r="L320" i="8"/>
  <c r="A321" i="8"/>
  <c r="AG170" i="8"/>
  <c r="D171" i="8" l="1"/>
  <c r="AG171" i="8" s="1"/>
  <c r="E172" i="8"/>
  <c r="AN171" i="8"/>
  <c r="W171" i="8"/>
  <c r="AA171" i="8" s="1"/>
  <c r="T171" i="8"/>
  <c r="X171" i="8" s="1"/>
  <c r="C171" i="8"/>
  <c r="J171" i="8"/>
  <c r="K171" i="8" s="1"/>
  <c r="L321" i="8"/>
  <c r="A322" i="8"/>
  <c r="M171" i="8"/>
  <c r="AM170" i="8"/>
  <c r="P170" i="8" s="1"/>
  <c r="AL171" i="8" l="1"/>
  <c r="Y171" i="8"/>
  <c r="AI171" i="8"/>
  <c r="AJ171" i="8" s="1"/>
  <c r="AK171" i="8" s="1"/>
  <c r="U171" i="8"/>
  <c r="V171" i="8" s="1"/>
  <c r="B172" i="8"/>
  <c r="F172" i="8"/>
  <c r="G172" i="8" s="1"/>
  <c r="H172" i="8" s="1"/>
  <c r="I172" i="8"/>
  <c r="AO171" i="8"/>
  <c r="AQ171" i="8" s="1"/>
  <c r="L322" i="8"/>
  <c r="A323" i="8"/>
  <c r="AM171" i="8" l="1"/>
  <c r="P171" i="8" s="1"/>
  <c r="R171" i="8"/>
  <c r="AP171" i="8"/>
  <c r="M172" i="8"/>
  <c r="W172" i="8"/>
  <c r="AA172" i="8" s="1"/>
  <c r="T172" i="8"/>
  <c r="Y172" i="8" s="1"/>
  <c r="C172" i="8"/>
  <c r="D172" i="8"/>
  <c r="AL172" i="8" s="1"/>
  <c r="E173" i="8"/>
  <c r="AN172" i="8"/>
  <c r="AO172" i="8" s="1"/>
  <c r="AQ172" i="8" s="1"/>
  <c r="J172" i="8"/>
  <c r="K172" i="8" s="1"/>
  <c r="L323" i="8"/>
  <c r="A324" i="8"/>
  <c r="AG172" i="8" l="1"/>
  <c r="AI172" i="8"/>
  <c r="AJ172" i="8" s="1"/>
  <c r="AK172" i="8" s="1"/>
  <c r="U172" i="8"/>
  <c r="V172" i="8" s="1"/>
  <c r="R172" i="8"/>
  <c r="AP172" i="8"/>
  <c r="L324" i="8"/>
  <c r="A325" i="8"/>
  <c r="I173" i="8"/>
  <c r="F173" i="8"/>
  <c r="G173" i="8" s="1"/>
  <c r="H173" i="8" s="1"/>
  <c r="B173" i="8"/>
  <c r="X172" i="8"/>
  <c r="D173" i="8" l="1"/>
  <c r="AG173" i="8" s="1"/>
  <c r="T173" i="8"/>
  <c r="X173" i="8" s="1"/>
  <c r="C173" i="8"/>
  <c r="AN173" i="8"/>
  <c r="AO173" i="8" s="1"/>
  <c r="W173" i="8"/>
  <c r="AA173" i="8" s="1"/>
  <c r="E174" i="8"/>
  <c r="J173" i="8"/>
  <c r="K173" i="8" s="1"/>
  <c r="M173" i="8"/>
  <c r="A326" i="8"/>
  <c r="L325" i="8"/>
  <c r="AM172" i="8"/>
  <c r="P172" i="8" s="1"/>
  <c r="AL173" i="8" l="1"/>
  <c r="Y173" i="8"/>
  <c r="AI173" i="8"/>
  <c r="AJ173" i="8" s="1"/>
  <c r="AK173" i="8" s="1"/>
  <c r="U173" i="8"/>
  <c r="V173" i="8" s="1"/>
  <c r="F174" i="8"/>
  <c r="G174" i="8" s="1"/>
  <c r="H174" i="8" s="1"/>
  <c r="B174" i="8"/>
  <c r="I174" i="8"/>
  <c r="AQ173" i="8"/>
  <c r="L326" i="8"/>
  <c r="A327" i="8"/>
  <c r="AM173" i="8" l="1"/>
  <c r="P173" i="8" s="1"/>
  <c r="J174" i="8"/>
  <c r="K174" i="8" s="1"/>
  <c r="W174" i="8"/>
  <c r="AA174" i="8" s="1"/>
  <c r="E175" i="8"/>
  <c r="AN174" i="8"/>
  <c r="AO174" i="8" s="1"/>
  <c r="AQ174" i="8" s="1"/>
  <c r="D174" i="8"/>
  <c r="AL174" i="8" s="1"/>
  <c r="T174" i="8"/>
  <c r="Y174" i="8" s="1"/>
  <c r="C174" i="8"/>
  <c r="M174" i="8"/>
  <c r="R173" i="8"/>
  <c r="AP173" i="8"/>
  <c r="L327" i="8"/>
  <c r="A328" i="8"/>
  <c r="U174" i="8" l="1"/>
  <c r="V174" i="8" s="1"/>
  <c r="AI174" i="8"/>
  <c r="AJ174" i="8" s="1"/>
  <c r="AK174" i="8" s="1"/>
  <c r="AM174" i="8" s="1"/>
  <c r="R174" i="8"/>
  <c r="AP174" i="8"/>
  <c r="AG174" i="8"/>
  <c r="X174" i="8"/>
  <c r="F175" i="8"/>
  <c r="G175" i="8" s="1"/>
  <c r="H175" i="8" s="1"/>
  <c r="B175" i="8"/>
  <c r="I175" i="8"/>
  <c r="L328" i="8"/>
  <c r="A329" i="8"/>
  <c r="P174" i="8" l="1"/>
  <c r="M175" i="8"/>
  <c r="A330" i="8"/>
  <c r="L329" i="8"/>
  <c r="D175" i="8"/>
  <c r="AL175" i="8" s="1"/>
  <c r="AG175" i="8"/>
  <c r="E176" i="8"/>
  <c r="AN175" i="8"/>
  <c r="AO175" i="8" s="1"/>
  <c r="W175" i="8"/>
  <c r="AA175" i="8" s="1"/>
  <c r="T175" i="8"/>
  <c r="Y175" i="8" s="1"/>
  <c r="C175" i="8"/>
  <c r="J175" i="8"/>
  <c r="K175" i="8" s="1"/>
  <c r="AI175" i="8" l="1"/>
  <c r="AJ175" i="8" s="1"/>
  <c r="AK175" i="8" s="1"/>
  <c r="U175" i="8"/>
  <c r="V175" i="8" s="1"/>
  <c r="X175" i="8"/>
  <c r="L330" i="8"/>
  <c r="A331" i="8"/>
  <c r="B176" i="8"/>
  <c r="F176" i="8"/>
  <c r="G176" i="8" s="1"/>
  <c r="H176" i="8" s="1"/>
  <c r="I176" i="8"/>
  <c r="AQ175" i="8"/>
  <c r="AM175" i="8" l="1"/>
  <c r="P175" i="8" s="1"/>
  <c r="A332" i="8"/>
  <c r="L331" i="8"/>
  <c r="M176" i="8"/>
  <c r="R175" i="8"/>
  <c r="AP175" i="8"/>
  <c r="W176" i="8"/>
  <c r="AA176" i="8" s="1"/>
  <c r="T176" i="8"/>
  <c r="X176" i="8" s="1"/>
  <c r="C176" i="8"/>
  <c r="AN176" i="8"/>
  <c r="AO176" i="8" s="1"/>
  <c r="AQ176" i="8" s="1"/>
  <c r="D176" i="8"/>
  <c r="AG176" i="8" s="1"/>
  <c r="E177" i="8"/>
  <c r="J176" i="8"/>
  <c r="K176" i="8" s="1"/>
  <c r="AL176" i="8" l="1"/>
  <c r="Y176" i="8"/>
  <c r="U176" i="8"/>
  <c r="V176" i="8" s="1"/>
  <c r="AI176" i="8"/>
  <c r="AJ176" i="8" s="1"/>
  <c r="AK176" i="8" s="1"/>
  <c r="R176" i="8"/>
  <c r="AP176" i="8"/>
  <c r="I177" i="8"/>
  <c r="B177" i="8"/>
  <c r="F177" i="8"/>
  <c r="G177" i="8" s="1"/>
  <c r="H177" i="8" s="1"/>
  <c r="L332" i="8"/>
  <c r="A333" i="8"/>
  <c r="AM176" i="8" l="1"/>
  <c r="P176" i="8" s="1"/>
  <c r="J177" i="8"/>
  <c r="K177" i="8" s="1"/>
  <c r="U177" i="8" s="1"/>
  <c r="V177" i="8" s="1"/>
  <c r="A334" i="8"/>
  <c r="L333" i="8"/>
  <c r="M177" i="8"/>
  <c r="D177" i="8"/>
  <c r="AL177" i="8" s="1"/>
  <c r="T177" i="8"/>
  <c r="X177" i="8" s="1"/>
  <c r="C177" i="8"/>
  <c r="E178" i="8"/>
  <c r="AN177" i="8"/>
  <c r="W177" i="8"/>
  <c r="AA177" i="8" s="1"/>
  <c r="AG177" i="8" l="1"/>
  <c r="Y177" i="8"/>
  <c r="AO177" i="8"/>
  <c r="AQ177" i="8" s="1"/>
  <c r="F178" i="8"/>
  <c r="G178" i="8" s="1"/>
  <c r="H178" i="8" s="1"/>
  <c r="B178" i="8"/>
  <c r="I178" i="8"/>
  <c r="AI177" i="8"/>
  <c r="AJ177" i="8" s="1"/>
  <c r="AK177" i="8" s="1"/>
  <c r="L334" i="8"/>
  <c r="A335" i="8"/>
  <c r="R177" i="8" l="1"/>
  <c r="AP177" i="8"/>
  <c r="M178" i="8"/>
  <c r="W178" i="8"/>
  <c r="AA178" i="8" s="1"/>
  <c r="E179" i="8"/>
  <c r="AN178" i="8"/>
  <c r="D178" i="8"/>
  <c r="AL178" i="8" s="1"/>
  <c r="T178" i="8"/>
  <c r="X178" i="8" s="1"/>
  <c r="C178" i="8"/>
  <c r="A336" i="8"/>
  <c r="L335" i="8"/>
  <c r="J178" i="8"/>
  <c r="K178" i="8" s="1"/>
  <c r="AM177" i="8"/>
  <c r="P177" i="8" s="1"/>
  <c r="Y178" i="8" l="1"/>
  <c r="U178" i="8"/>
  <c r="V178" i="8" s="1"/>
  <c r="AI178" i="8"/>
  <c r="AJ178" i="8" s="1"/>
  <c r="AK178" i="8" s="1"/>
  <c r="AO178" i="8"/>
  <c r="AQ178" i="8" s="1"/>
  <c r="I179" i="8"/>
  <c r="F179" i="8"/>
  <c r="G179" i="8" s="1"/>
  <c r="H179" i="8" s="1"/>
  <c r="B179" i="8"/>
  <c r="L336" i="8"/>
  <c r="A337" i="8"/>
  <c r="AG178" i="8"/>
  <c r="R178" i="8" l="1"/>
  <c r="AP178" i="8"/>
  <c r="M179" i="8"/>
  <c r="J179" i="8"/>
  <c r="K179" i="8" s="1"/>
  <c r="AM178" i="8"/>
  <c r="P178" i="8" s="1"/>
  <c r="L337" i="8"/>
  <c r="A338" i="8"/>
  <c r="D179" i="8"/>
  <c r="AG179" i="8" s="1"/>
  <c r="E180" i="8"/>
  <c r="AN179" i="8"/>
  <c r="AO179" i="8" s="1"/>
  <c r="AQ179" i="8" s="1"/>
  <c r="W179" i="8"/>
  <c r="AA179" i="8" s="1"/>
  <c r="T179" i="8"/>
  <c r="Y179" i="8" s="1"/>
  <c r="C179" i="8"/>
  <c r="AL179" i="8" l="1"/>
  <c r="U179" i="8"/>
  <c r="V179" i="8" s="1"/>
  <c r="AI179" i="8"/>
  <c r="AJ179" i="8" s="1"/>
  <c r="AK179" i="8" s="1"/>
  <c r="R179" i="8"/>
  <c r="AP179" i="8"/>
  <c r="X179" i="8"/>
  <c r="B180" i="8"/>
  <c r="F180" i="8"/>
  <c r="G180" i="8" s="1"/>
  <c r="H180" i="8" s="1"/>
  <c r="I180" i="8"/>
  <c r="L338" i="8"/>
  <c r="A339" i="8"/>
  <c r="AM179" i="8" l="1"/>
  <c r="P179" i="8" s="1"/>
  <c r="L339" i="8"/>
  <c r="A340" i="8"/>
  <c r="J180" i="8"/>
  <c r="K180" i="8" s="1"/>
  <c r="M180" i="8"/>
  <c r="W180" i="8"/>
  <c r="AA180" i="8" s="1"/>
  <c r="T180" i="8"/>
  <c r="Y180" i="8" s="1"/>
  <c r="C180" i="8"/>
  <c r="D180" i="8"/>
  <c r="AL180" i="8" s="1"/>
  <c r="E181" i="8"/>
  <c r="AN180" i="8"/>
  <c r="AO180" i="8" s="1"/>
  <c r="X180" i="8" l="1"/>
  <c r="AG180" i="8"/>
  <c r="AI180" i="8"/>
  <c r="AJ180" i="8" s="1"/>
  <c r="AK180" i="8" s="1"/>
  <c r="U180" i="8"/>
  <c r="V180" i="8" s="1"/>
  <c r="AQ180" i="8"/>
  <c r="I181" i="8"/>
  <c r="F181" i="8"/>
  <c r="G181" i="8" s="1"/>
  <c r="H181" i="8" s="1"/>
  <c r="B181" i="8"/>
  <c r="L340" i="8"/>
  <c r="A341" i="8"/>
  <c r="D181" i="8" l="1"/>
  <c r="AG181" i="8" s="1"/>
  <c r="T181" i="8"/>
  <c r="Y181" i="8" s="1"/>
  <c r="C181" i="8"/>
  <c r="AN181" i="8"/>
  <c r="AO181" i="8" s="1"/>
  <c r="W181" i="8"/>
  <c r="AA181" i="8" s="1"/>
  <c r="E182" i="8"/>
  <c r="J181" i="8"/>
  <c r="K181" i="8" s="1"/>
  <c r="AI181" i="8" s="1"/>
  <c r="AJ181" i="8" s="1"/>
  <c r="AK181" i="8" s="1"/>
  <c r="R180" i="8"/>
  <c r="AP180" i="8"/>
  <c r="M181" i="8"/>
  <c r="L341" i="8"/>
  <c r="A342" i="8"/>
  <c r="AM180" i="8"/>
  <c r="P180" i="8" s="1"/>
  <c r="X181" i="8" l="1"/>
  <c r="AQ181" i="8"/>
  <c r="U181" i="8"/>
  <c r="V181" i="8" s="1"/>
  <c r="F182" i="8"/>
  <c r="G182" i="8" s="1"/>
  <c r="H182" i="8" s="1"/>
  <c r="B182" i="8"/>
  <c r="I182" i="8"/>
  <c r="L342" i="8"/>
  <c r="A343" i="8"/>
  <c r="AL181" i="8"/>
  <c r="AM181" i="8" l="1"/>
  <c r="P181" i="8"/>
  <c r="L343" i="8"/>
  <c r="A344" i="8"/>
  <c r="W182" i="8"/>
  <c r="AA182" i="8" s="1"/>
  <c r="E183" i="8"/>
  <c r="AN182" i="8"/>
  <c r="AO182" i="8" s="1"/>
  <c r="AQ182" i="8" s="1"/>
  <c r="D182" i="8"/>
  <c r="AL182" i="8" s="1"/>
  <c r="T182" i="8"/>
  <c r="X182" i="8" s="1"/>
  <c r="C182" i="8"/>
  <c r="M182" i="8"/>
  <c r="J182" i="8"/>
  <c r="K182" i="8" s="1"/>
  <c r="R181" i="8"/>
  <c r="AP181" i="8"/>
  <c r="U182" i="8" l="1"/>
  <c r="V182" i="8" s="1"/>
  <c r="AI182" i="8"/>
  <c r="AJ182" i="8" s="1"/>
  <c r="AK182" i="8" s="1"/>
  <c r="AM182" i="8" s="1"/>
  <c r="R182" i="8"/>
  <c r="AP182" i="8"/>
  <c r="AG182" i="8"/>
  <c r="F183" i="8"/>
  <c r="G183" i="8" s="1"/>
  <c r="H183" i="8" s="1"/>
  <c r="B183" i="8"/>
  <c r="I183" i="8"/>
  <c r="L344" i="8"/>
  <c r="A345" i="8"/>
  <c r="P182" i="8" l="1"/>
  <c r="M183" i="8"/>
  <c r="L345" i="8"/>
  <c r="A346" i="8"/>
  <c r="D183" i="8"/>
  <c r="AL183" i="8" s="1"/>
  <c r="E184" i="8"/>
  <c r="AN183" i="8"/>
  <c r="AO183" i="8" s="1"/>
  <c r="W183" i="8"/>
  <c r="AA183" i="8" s="1"/>
  <c r="T183" i="8"/>
  <c r="Y183" i="8" s="1"/>
  <c r="C183" i="8"/>
  <c r="J183" i="8"/>
  <c r="K183" i="8" s="1"/>
  <c r="AG183" i="8" l="1"/>
  <c r="AI183" i="8"/>
  <c r="AJ183" i="8" s="1"/>
  <c r="AK183" i="8" s="1"/>
  <c r="U183" i="8"/>
  <c r="V183" i="8" s="1"/>
  <c r="X183" i="8"/>
  <c r="B184" i="8"/>
  <c r="F184" i="8"/>
  <c r="G184" i="8" s="1"/>
  <c r="H184" i="8" s="1"/>
  <c r="I184" i="8"/>
  <c r="L346" i="8"/>
  <c r="A347" i="8"/>
  <c r="AQ183" i="8"/>
  <c r="AM183" i="8" l="1"/>
  <c r="P183" i="8" s="1"/>
  <c r="M184" i="8"/>
  <c r="R183" i="8"/>
  <c r="AP183" i="8"/>
  <c r="W184" i="8"/>
  <c r="AA184" i="8" s="1"/>
  <c r="T184" i="8"/>
  <c r="Y184" i="8" s="1"/>
  <c r="C184" i="8"/>
  <c r="AN184" i="8"/>
  <c r="AO184" i="8" s="1"/>
  <c r="D184" i="8"/>
  <c r="AL184" i="8" s="1"/>
  <c r="E185" i="8"/>
  <c r="L347" i="8"/>
  <c r="A348" i="8"/>
  <c r="J184" i="8"/>
  <c r="K184" i="8" s="1"/>
  <c r="AI184" i="8" s="1"/>
  <c r="AJ184" i="8" s="1"/>
  <c r="AK184" i="8" s="1"/>
  <c r="X184" i="8" l="1"/>
  <c r="AM184" i="8"/>
  <c r="P184" i="8" s="1"/>
  <c r="U184" i="8"/>
  <c r="V184" i="8" s="1"/>
  <c r="AQ184" i="8"/>
  <c r="I185" i="8"/>
  <c r="B185" i="8"/>
  <c r="F185" i="8"/>
  <c r="G185" i="8" s="1"/>
  <c r="H185" i="8" s="1"/>
  <c r="AG184" i="8"/>
  <c r="A349" i="8"/>
  <c r="L348" i="8"/>
  <c r="D185" i="8" l="1"/>
  <c r="AG185" i="8" s="1"/>
  <c r="T185" i="8"/>
  <c r="Y185" i="8" s="1"/>
  <c r="C185" i="8"/>
  <c r="E186" i="8"/>
  <c r="AN185" i="8"/>
  <c r="AO185" i="8" s="1"/>
  <c r="X185" i="8"/>
  <c r="W185" i="8"/>
  <c r="AA185" i="8" s="1"/>
  <c r="J185" i="8"/>
  <c r="K185" i="8" s="1"/>
  <c r="R184" i="8"/>
  <c r="AP184" i="8"/>
  <c r="M185" i="8"/>
  <c r="L349" i="8"/>
  <c r="A350" i="8"/>
  <c r="AL185" i="8" l="1"/>
  <c r="AI185" i="8"/>
  <c r="AJ185" i="8" s="1"/>
  <c r="AK185" i="8" s="1"/>
  <c r="U185" i="8"/>
  <c r="V185" i="8" s="1"/>
  <c r="F186" i="8"/>
  <c r="G186" i="8" s="1"/>
  <c r="H186" i="8" s="1"/>
  <c r="B186" i="8"/>
  <c r="I186" i="8"/>
  <c r="AQ185" i="8"/>
  <c r="L350" i="8"/>
  <c r="A351" i="8"/>
  <c r="AM185" i="8" l="1"/>
  <c r="P185" i="8" s="1"/>
  <c r="J186" i="8"/>
  <c r="K186" i="8" s="1"/>
  <c r="M186" i="8"/>
  <c r="A352" i="8"/>
  <c r="L351" i="8"/>
  <c r="W186" i="8"/>
  <c r="AA186" i="8" s="1"/>
  <c r="E187" i="8"/>
  <c r="AN186" i="8"/>
  <c r="D186" i="8"/>
  <c r="AG186" i="8" s="1"/>
  <c r="T186" i="8"/>
  <c r="Y186" i="8" s="1"/>
  <c r="C186" i="8"/>
  <c r="R185" i="8"/>
  <c r="AP185" i="8"/>
  <c r="X186" i="8" l="1"/>
  <c r="U186" i="8"/>
  <c r="V186" i="8" s="1"/>
  <c r="AI186" i="8"/>
  <c r="AJ186" i="8" s="1"/>
  <c r="AK186" i="8" s="1"/>
  <c r="A353" i="8"/>
  <c r="L352" i="8"/>
  <c r="AL186" i="8"/>
  <c r="I187" i="8"/>
  <c r="F187" i="8"/>
  <c r="G187" i="8" s="1"/>
  <c r="H187" i="8" s="1"/>
  <c r="B187" i="8"/>
  <c r="AO186" i="8"/>
  <c r="AQ186" i="8" s="1"/>
  <c r="AM186" i="8" l="1"/>
  <c r="P186" i="8" s="1"/>
  <c r="R186" i="8"/>
  <c r="AP186" i="8"/>
  <c r="J187" i="8"/>
  <c r="K187" i="8" s="1"/>
  <c r="L353" i="8"/>
  <c r="A354" i="8"/>
  <c r="D187" i="8"/>
  <c r="AG187" i="8" s="1"/>
  <c r="E188" i="8"/>
  <c r="AN187" i="8"/>
  <c r="W187" i="8"/>
  <c r="AA187" i="8" s="1"/>
  <c r="T187" i="8"/>
  <c r="X187" i="8" s="1"/>
  <c r="C187" i="8"/>
  <c r="M187" i="8"/>
  <c r="AL187" i="8" l="1"/>
  <c r="Y187" i="8"/>
  <c r="U187" i="8"/>
  <c r="V187" i="8" s="1"/>
  <c r="AI187" i="8"/>
  <c r="AJ187" i="8" s="1"/>
  <c r="AK187" i="8" s="1"/>
  <c r="B188" i="8"/>
  <c r="F188" i="8"/>
  <c r="G188" i="8" s="1"/>
  <c r="H188" i="8" s="1"/>
  <c r="I188" i="8"/>
  <c r="AO187" i="8"/>
  <c r="AQ187" i="8" s="1"/>
  <c r="L354" i="8"/>
  <c r="A355" i="8"/>
  <c r="R187" i="8" l="1"/>
  <c r="AP187" i="8"/>
  <c r="J188" i="8"/>
  <c r="K188" i="8" s="1"/>
  <c r="W188" i="8"/>
  <c r="AA188" i="8" s="1"/>
  <c r="T188" i="8"/>
  <c r="Y188" i="8" s="1"/>
  <c r="C188" i="8"/>
  <c r="D188" i="8"/>
  <c r="AL188" i="8" s="1"/>
  <c r="E189" i="8"/>
  <c r="AN188" i="8"/>
  <c r="AO188" i="8" s="1"/>
  <c r="AQ188" i="8" s="1"/>
  <c r="L355" i="8"/>
  <c r="A356" i="8"/>
  <c r="M188" i="8"/>
  <c r="AM187" i="8"/>
  <c r="P187" i="8" s="1"/>
  <c r="AG188" i="8" l="1"/>
  <c r="U188" i="8"/>
  <c r="V188" i="8" s="1"/>
  <c r="AI188" i="8"/>
  <c r="AJ188" i="8" s="1"/>
  <c r="AK188" i="8" s="1"/>
  <c r="R188" i="8"/>
  <c r="AP188" i="8"/>
  <c r="A357" i="8"/>
  <c r="L356" i="8"/>
  <c r="I189" i="8"/>
  <c r="F189" i="8"/>
  <c r="G189" i="8" s="1"/>
  <c r="H189" i="8" s="1"/>
  <c r="B189" i="8"/>
  <c r="X188" i="8"/>
  <c r="D189" i="8" l="1"/>
  <c r="AG189" i="8" s="1"/>
  <c r="T189" i="8"/>
  <c r="Y189" i="8" s="1"/>
  <c r="C189" i="8"/>
  <c r="AN189" i="8"/>
  <c r="AO189" i="8" s="1"/>
  <c r="X189" i="8"/>
  <c r="W189" i="8"/>
  <c r="AA189" i="8" s="1"/>
  <c r="E190" i="8"/>
  <c r="AM188" i="8"/>
  <c r="P188" i="8" s="1"/>
  <c r="L357" i="8"/>
  <c r="A358" i="8"/>
  <c r="M189" i="8"/>
  <c r="J189" i="8"/>
  <c r="K189" i="8" s="1"/>
  <c r="AI189" i="8" l="1"/>
  <c r="AJ189" i="8" s="1"/>
  <c r="AK189" i="8" s="1"/>
  <c r="U189" i="8"/>
  <c r="V189" i="8" s="1"/>
  <c r="AQ189" i="8"/>
  <c r="F190" i="8"/>
  <c r="G190" i="8" s="1"/>
  <c r="H190" i="8" s="1"/>
  <c r="B190" i="8"/>
  <c r="I190" i="8"/>
  <c r="AL189" i="8"/>
  <c r="A359" i="8"/>
  <c r="L358" i="8"/>
  <c r="AM189" i="8" l="1"/>
  <c r="P189" i="8" s="1"/>
  <c r="J190" i="8"/>
  <c r="K190" i="8" s="1"/>
  <c r="W190" i="8"/>
  <c r="AA190" i="8" s="1"/>
  <c r="E191" i="8"/>
  <c r="AN190" i="8"/>
  <c r="AO190" i="8" s="1"/>
  <c r="AQ190" i="8" s="1"/>
  <c r="D190" i="8"/>
  <c r="AL190" i="8" s="1"/>
  <c r="T190" i="8"/>
  <c r="Y190" i="8" s="1"/>
  <c r="C190" i="8"/>
  <c r="M190" i="8"/>
  <c r="R189" i="8"/>
  <c r="AP189" i="8"/>
  <c r="A360" i="8"/>
  <c r="L359" i="8"/>
  <c r="AG190" i="8" l="1"/>
  <c r="R190" i="8"/>
  <c r="AP190" i="8"/>
  <c r="U190" i="8"/>
  <c r="V190" i="8" s="1"/>
  <c r="AI190" i="8"/>
  <c r="AJ190" i="8" s="1"/>
  <c r="AK190" i="8" s="1"/>
  <c r="A361" i="8"/>
  <c r="L360" i="8"/>
  <c r="X190" i="8"/>
  <c r="F191" i="8"/>
  <c r="G191" i="8" s="1"/>
  <c r="H191" i="8" s="1"/>
  <c r="B191" i="8"/>
  <c r="I191" i="8"/>
  <c r="L361" i="8" l="1"/>
  <c r="A362" i="8"/>
  <c r="D191" i="8"/>
  <c r="AG191" i="8" s="1"/>
  <c r="E192" i="8"/>
  <c r="AN191" i="8"/>
  <c r="AO191" i="8" s="1"/>
  <c r="AL191" i="8"/>
  <c r="W191" i="8"/>
  <c r="AA191" i="8" s="1"/>
  <c r="T191" i="8"/>
  <c r="Y191" i="8" s="1"/>
  <c r="C191" i="8"/>
  <c r="M191" i="8"/>
  <c r="J191" i="8"/>
  <c r="K191" i="8" s="1"/>
  <c r="AM190" i="8"/>
  <c r="P190" i="8" s="1"/>
  <c r="AQ191" i="8" l="1"/>
  <c r="AI191" i="8"/>
  <c r="AJ191" i="8" s="1"/>
  <c r="AK191" i="8" s="1"/>
  <c r="U191" i="8"/>
  <c r="V191" i="8" s="1"/>
  <c r="X191" i="8"/>
  <c r="B192" i="8"/>
  <c r="F192" i="8"/>
  <c r="G192" i="8" s="1"/>
  <c r="H192" i="8" s="1"/>
  <c r="I192" i="8"/>
  <c r="A363" i="8"/>
  <c r="L362" i="8"/>
  <c r="AM191" i="8" l="1"/>
  <c r="P191" i="8" s="1"/>
  <c r="R191" i="8"/>
  <c r="AP191" i="8"/>
  <c r="M192" i="8"/>
  <c r="W192" i="8"/>
  <c r="AA192" i="8" s="1"/>
  <c r="T192" i="8"/>
  <c r="Y192" i="8" s="1"/>
  <c r="C192" i="8"/>
  <c r="AN192" i="8"/>
  <c r="AO192" i="8" s="1"/>
  <c r="D192" i="8"/>
  <c r="AL192" i="8" s="1"/>
  <c r="E193" i="8"/>
  <c r="J192" i="8"/>
  <c r="K192" i="8" s="1"/>
  <c r="A364" i="8"/>
  <c r="L363" i="8"/>
  <c r="AG192" i="8" l="1"/>
  <c r="X192" i="8"/>
  <c r="AQ192" i="8"/>
  <c r="R192" i="8" s="1"/>
  <c r="AI192" i="8"/>
  <c r="AJ192" i="8" s="1"/>
  <c r="AK192" i="8" s="1"/>
  <c r="U192" i="8"/>
  <c r="V192" i="8" s="1"/>
  <c r="A365" i="8"/>
  <c r="L364" i="8"/>
  <c r="I193" i="8"/>
  <c r="B193" i="8"/>
  <c r="F193" i="8"/>
  <c r="G193" i="8" s="1"/>
  <c r="H193" i="8" s="1"/>
  <c r="AP192" i="8" l="1"/>
  <c r="L365" i="8"/>
  <c r="A366" i="8"/>
  <c r="AM192" i="8"/>
  <c r="P192" i="8" s="1"/>
  <c r="D193" i="8"/>
  <c r="AG193" i="8" s="1"/>
  <c r="T193" i="8"/>
  <c r="X193" i="8" s="1"/>
  <c r="C193" i="8"/>
  <c r="E194" i="8"/>
  <c r="AN193" i="8"/>
  <c r="AO193" i="8" s="1"/>
  <c r="W193" i="8"/>
  <c r="AA193" i="8" s="1"/>
  <c r="J193" i="8"/>
  <c r="K193" i="8" s="1"/>
  <c r="M193" i="8"/>
  <c r="AL193" i="8" l="1"/>
  <c r="Y193" i="8"/>
  <c r="U193" i="8"/>
  <c r="V193" i="8" s="1"/>
  <c r="AI193" i="8"/>
  <c r="AJ193" i="8" s="1"/>
  <c r="AK193" i="8" s="1"/>
  <c r="AQ193" i="8"/>
  <c r="F194" i="8"/>
  <c r="G194" i="8" s="1"/>
  <c r="H194" i="8" s="1"/>
  <c r="B194" i="8"/>
  <c r="I194" i="8"/>
  <c r="A367" i="8"/>
  <c r="L366" i="8"/>
  <c r="AM193" i="8" l="1"/>
  <c r="P193" i="8" s="1"/>
  <c r="J194" i="8"/>
  <c r="K194" i="8" s="1"/>
  <c r="W194" i="8"/>
  <c r="AA194" i="8" s="1"/>
  <c r="E195" i="8"/>
  <c r="AN194" i="8"/>
  <c r="AO194" i="8" s="1"/>
  <c r="AQ194" i="8" s="1"/>
  <c r="D194" i="8"/>
  <c r="AL194" i="8" s="1"/>
  <c r="T194" i="8"/>
  <c r="X194" i="8" s="1"/>
  <c r="C194" i="8"/>
  <c r="M194" i="8"/>
  <c r="R193" i="8"/>
  <c r="AP193" i="8"/>
  <c r="A368" i="8"/>
  <c r="L367" i="8"/>
  <c r="AG194" i="8" l="1"/>
  <c r="R194" i="8"/>
  <c r="AP194" i="8"/>
  <c r="U194" i="8"/>
  <c r="V194" i="8" s="1"/>
  <c r="AI194" i="8"/>
  <c r="AJ194" i="8" s="1"/>
  <c r="AK194" i="8" s="1"/>
  <c r="L368" i="8"/>
  <c r="A369" i="8"/>
  <c r="I195" i="8"/>
  <c r="F195" i="8"/>
  <c r="G195" i="8" s="1"/>
  <c r="H195" i="8" s="1"/>
  <c r="B195" i="8"/>
  <c r="AM194" i="8" l="1"/>
  <c r="P194" i="8" s="1"/>
  <c r="L369" i="8"/>
  <c r="A370" i="8"/>
  <c r="M195" i="8"/>
  <c r="D195" i="8"/>
  <c r="AL195" i="8" s="1"/>
  <c r="AG195" i="8"/>
  <c r="E196" i="8"/>
  <c r="AN195" i="8"/>
  <c r="W195" i="8"/>
  <c r="AA195" i="8" s="1"/>
  <c r="T195" i="8"/>
  <c r="X195" i="8" s="1"/>
  <c r="C195" i="8"/>
  <c r="J195" i="8"/>
  <c r="K195" i="8" s="1"/>
  <c r="Y195" i="8" l="1"/>
  <c r="U195" i="8"/>
  <c r="V195" i="8" s="1"/>
  <c r="AI195" i="8"/>
  <c r="AJ195" i="8" s="1"/>
  <c r="AK195" i="8" s="1"/>
  <c r="B196" i="8"/>
  <c r="F196" i="8"/>
  <c r="G196" i="8" s="1"/>
  <c r="H196" i="8" s="1"/>
  <c r="I196" i="8"/>
  <c r="AO195" i="8"/>
  <c r="AQ195" i="8" s="1"/>
  <c r="L370" i="8"/>
  <c r="A371" i="8"/>
  <c r="J196" i="8" l="1"/>
  <c r="K196" i="8" s="1"/>
  <c r="M196" i="8"/>
  <c r="W196" i="8"/>
  <c r="AA196" i="8" s="1"/>
  <c r="T196" i="8"/>
  <c r="X196" i="8" s="1"/>
  <c r="C196" i="8"/>
  <c r="D196" i="8"/>
  <c r="AL196" i="8" s="1"/>
  <c r="E197" i="8"/>
  <c r="AN196" i="8"/>
  <c r="AO196" i="8" s="1"/>
  <c r="AQ196" i="8" s="1"/>
  <c r="A372" i="8"/>
  <c r="L371" i="8"/>
  <c r="R195" i="8"/>
  <c r="AP195" i="8"/>
  <c r="AM195" i="8"/>
  <c r="P195" i="8" s="1"/>
  <c r="Y196" i="8" l="1"/>
  <c r="R196" i="8"/>
  <c r="AP196" i="8"/>
  <c r="U196" i="8"/>
  <c r="V196" i="8" s="1"/>
  <c r="AI196" i="8"/>
  <c r="AJ196" i="8" s="1"/>
  <c r="AK196" i="8" s="1"/>
  <c r="I197" i="8"/>
  <c r="F197" i="8"/>
  <c r="G197" i="8" s="1"/>
  <c r="H197" i="8" s="1"/>
  <c r="B197" i="8"/>
  <c r="AG196" i="8"/>
  <c r="L372" i="8"/>
  <c r="A373" i="8"/>
  <c r="J197" i="8" l="1"/>
  <c r="K197" i="8" s="1"/>
  <c r="AM196" i="8"/>
  <c r="P196" i="8" s="1"/>
  <c r="L373" i="8"/>
  <c r="A374" i="8"/>
  <c r="D197" i="8"/>
  <c r="AG197" i="8" s="1"/>
  <c r="T197" i="8"/>
  <c r="Y197" i="8" s="1"/>
  <c r="C197" i="8"/>
  <c r="AN197" i="8"/>
  <c r="W197" i="8"/>
  <c r="AA197" i="8" s="1"/>
  <c r="E198" i="8"/>
  <c r="M197" i="8"/>
  <c r="X197" i="8" l="1"/>
  <c r="AI197" i="8"/>
  <c r="AJ197" i="8" s="1"/>
  <c r="AK197" i="8" s="1"/>
  <c r="U197" i="8"/>
  <c r="V197" i="8" s="1"/>
  <c r="AO197" i="8"/>
  <c r="AQ197" i="8" s="1"/>
  <c r="L374" i="8"/>
  <c r="A375" i="8"/>
  <c r="F198" i="8"/>
  <c r="G198" i="8" s="1"/>
  <c r="H198" i="8" s="1"/>
  <c r="B198" i="8"/>
  <c r="I198" i="8"/>
  <c r="AL197" i="8"/>
  <c r="AM197" i="8" l="1"/>
  <c r="P197" i="8" s="1"/>
  <c r="R197" i="8"/>
  <c r="AP197" i="8"/>
  <c r="A376" i="8"/>
  <c r="L375" i="8"/>
  <c r="J198" i="8"/>
  <c r="K198" i="8" s="1"/>
  <c r="U198" i="8" s="1"/>
  <c r="V198" i="8" s="1"/>
  <c r="W198" i="8"/>
  <c r="AA198" i="8" s="1"/>
  <c r="E199" i="8"/>
  <c r="AN198" i="8"/>
  <c r="D198" i="8"/>
  <c r="AG198" i="8" s="1"/>
  <c r="T198" i="8"/>
  <c r="X198" i="8" s="1"/>
  <c r="C198" i="8"/>
  <c r="M198" i="8"/>
  <c r="AL198" i="8" l="1"/>
  <c r="Y198" i="8"/>
  <c r="F199" i="8"/>
  <c r="G199" i="8" s="1"/>
  <c r="H199" i="8" s="1"/>
  <c r="B199" i="8"/>
  <c r="I199" i="8"/>
  <c r="AO198" i="8"/>
  <c r="AQ198" i="8" s="1"/>
  <c r="AI198" i="8"/>
  <c r="AJ198" i="8" s="1"/>
  <c r="AK198" i="8" s="1"/>
  <c r="A377" i="8"/>
  <c r="L376" i="8"/>
  <c r="R198" i="8" l="1"/>
  <c r="AP198" i="8"/>
  <c r="J199" i="8"/>
  <c r="K199" i="8" s="1"/>
  <c r="D199" i="8"/>
  <c r="AG199" i="8" s="1"/>
  <c r="E200" i="8"/>
  <c r="AN199" i="8"/>
  <c r="AO199" i="8" s="1"/>
  <c r="W199" i="8"/>
  <c r="AA199" i="8" s="1"/>
  <c r="T199" i="8"/>
  <c r="Y199" i="8" s="1"/>
  <c r="C199" i="8"/>
  <c r="M199" i="8"/>
  <c r="AM198" i="8"/>
  <c r="P198" i="8" s="1"/>
  <c r="L377" i="8"/>
  <c r="A378" i="8"/>
  <c r="AL199" i="8" l="1"/>
  <c r="AI199" i="8"/>
  <c r="AJ199" i="8" s="1"/>
  <c r="AK199" i="8" s="1"/>
  <c r="U199" i="8"/>
  <c r="V199" i="8" s="1"/>
  <c r="X199" i="8"/>
  <c r="L378" i="8"/>
  <c r="A379" i="8"/>
  <c r="B200" i="8"/>
  <c r="F200" i="8"/>
  <c r="G200" i="8" s="1"/>
  <c r="H200" i="8" s="1"/>
  <c r="I200" i="8"/>
  <c r="AQ199" i="8"/>
  <c r="AM199" i="8" l="1"/>
  <c r="P199" i="8" s="1"/>
  <c r="M200" i="8"/>
  <c r="A380" i="8"/>
  <c r="L379" i="8"/>
  <c r="W200" i="8"/>
  <c r="AA200" i="8" s="1"/>
  <c r="T200" i="8"/>
  <c r="Y200" i="8" s="1"/>
  <c r="C200" i="8"/>
  <c r="AN200" i="8"/>
  <c r="AO200" i="8" s="1"/>
  <c r="D200" i="8"/>
  <c r="AL200" i="8" s="1"/>
  <c r="E201" i="8"/>
  <c r="R199" i="8"/>
  <c r="AP199" i="8"/>
  <c r="J200" i="8"/>
  <c r="K200" i="8" s="1"/>
  <c r="X200" i="8" l="1"/>
  <c r="AI200" i="8"/>
  <c r="AJ200" i="8" s="1"/>
  <c r="AK200" i="8" s="1"/>
  <c r="U200" i="8"/>
  <c r="V200" i="8" s="1"/>
  <c r="AQ200" i="8"/>
  <c r="A381" i="8"/>
  <c r="L380" i="8"/>
  <c r="AG200" i="8"/>
  <c r="I201" i="8"/>
  <c r="B201" i="8"/>
  <c r="F201" i="8"/>
  <c r="G201" i="8" s="1"/>
  <c r="H201" i="8" s="1"/>
  <c r="AM200" i="8" l="1"/>
  <c r="P200" i="8" s="1"/>
  <c r="R200" i="8"/>
  <c r="AP200" i="8"/>
  <c r="L381" i="8"/>
  <c r="A382" i="8"/>
  <c r="M201" i="8"/>
  <c r="D201" i="8"/>
  <c r="AG201" i="8" s="1"/>
  <c r="T201" i="8"/>
  <c r="Y201" i="8" s="1"/>
  <c r="C201" i="8"/>
  <c r="E202" i="8"/>
  <c r="AN201" i="8"/>
  <c r="AO201" i="8" s="1"/>
  <c r="W201" i="8"/>
  <c r="AA201" i="8" s="1"/>
  <c r="J201" i="8"/>
  <c r="K201" i="8" s="1"/>
  <c r="AI201" i="8" s="1"/>
  <c r="AJ201" i="8" s="1"/>
  <c r="AK201" i="8" s="1"/>
  <c r="AL201" i="8" l="1"/>
  <c r="AM201" i="8" s="1"/>
  <c r="AQ201" i="8"/>
  <c r="R201" i="8" s="1"/>
  <c r="F202" i="8"/>
  <c r="G202" i="8" s="1"/>
  <c r="H202" i="8" s="1"/>
  <c r="B202" i="8"/>
  <c r="I202" i="8"/>
  <c r="U201" i="8"/>
  <c r="V201" i="8" s="1"/>
  <c r="A383" i="8"/>
  <c r="L382" i="8"/>
  <c r="X201" i="8"/>
  <c r="AP201" i="8" l="1"/>
  <c r="P201" i="8"/>
  <c r="J202" i="8"/>
  <c r="K202" i="8" s="1"/>
  <c r="W202" i="8"/>
  <c r="AA202" i="8" s="1"/>
  <c r="E203" i="8"/>
  <c r="AN202" i="8"/>
  <c r="D202" i="8"/>
  <c r="AG202" i="8" s="1"/>
  <c r="T202" i="8"/>
  <c r="X202" i="8" s="1"/>
  <c r="C202" i="8"/>
  <c r="M202" i="8"/>
  <c r="A384" i="8"/>
  <c r="L383" i="8"/>
  <c r="AL202" i="8" l="1"/>
  <c r="AI202" i="8"/>
  <c r="AJ202" i="8" s="1"/>
  <c r="AK202" i="8" s="1"/>
  <c r="U202" i="8"/>
  <c r="V202" i="8" s="1"/>
  <c r="B203" i="8"/>
  <c r="I203" i="8"/>
  <c r="F203" i="8"/>
  <c r="G203" i="8" s="1"/>
  <c r="H203" i="8" s="1"/>
  <c r="AO202" i="8"/>
  <c r="AQ202" i="8" s="1"/>
  <c r="Y202" i="8"/>
  <c r="A385" i="8"/>
  <c r="L384" i="8"/>
  <c r="R202" i="8" l="1"/>
  <c r="AP202" i="8"/>
  <c r="J203" i="8"/>
  <c r="K203" i="8" s="1"/>
  <c r="D203" i="8"/>
  <c r="AL203" i="8" s="1"/>
  <c r="E204" i="8"/>
  <c r="AN203" i="8"/>
  <c r="W203" i="8"/>
  <c r="AA203" i="8" s="1"/>
  <c r="T203" i="8"/>
  <c r="Y203" i="8" s="1"/>
  <c r="C203" i="8"/>
  <c r="M203" i="8"/>
  <c r="L385" i="8"/>
  <c r="A386" i="8"/>
  <c r="AM202" i="8"/>
  <c r="P202" i="8" s="1"/>
  <c r="AG203" i="8" l="1"/>
  <c r="AO203" i="8"/>
  <c r="AQ203" i="8" s="1"/>
  <c r="AI203" i="8"/>
  <c r="AJ203" i="8" s="1"/>
  <c r="AK203" i="8" s="1"/>
  <c r="U203" i="8"/>
  <c r="V203" i="8" s="1"/>
  <c r="X203" i="8"/>
  <c r="B204" i="8"/>
  <c r="I204" i="8"/>
  <c r="F204" i="8"/>
  <c r="G204" i="8" s="1"/>
  <c r="H204" i="8" s="1"/>
  <c r="A387" i="8"/>
  <c r="L386" i="8"/>
  <c r="R203" i="8" l="1"/>
  <c r="AP203" i="8"/>
  <c r="AM203" i="8"/>
  <c r="P203" i="8" s="1"/>
  <c r="A388" i="8"/>
  <c r="L387" i="8"/>
  <c r="M204" i="8"/>
  <c r="J204" i="8"/>
  <c r="K204" i="8" s="1"/>
  <c r="E205" i="8"/>
  <c r="AN204" i="8"/>
  <c r="AO204" i="8" s="1"/>
  <c r="AQ204" i="8" s="1"/>
  <c r="R204" i="8" s="1"/>
  <c r="W204" i="8"/>
  <c r="AA204" i="8" s="1"/>
  <c r="D204" i="8"/>
  <c r="AG204" i="8" s="1"/>
  <c r="T204" i="8"/>
  <c r="X204" i="8" s="1"/>
  <c r="C204" i="8"/>
  <c r="AL204" i="8" l="1"/>
  <c r="Y204" i="8"/>
  <c r="AI204" i="8"/>
  <c r="AJ204" i="8" s="1"/>
  <c r="AK204" i="8" s="1"/>
  <c r="U204" i="8"/>
  <c r="V204" i="8" s="1"/>
  <c r="F205" i="8"/>
  <c r="G205" i="8" s="1"/>
  <c r="H205" i="8" s="1"/>
  <c r="B205" i="8"/>
  <c r="I205" i="8"/>
  <c r="AP204" i="8"/>
  <c r="A389" i="8"/>
  <c r="L388" i="8"/>
  <c r="AM204" i="8" l="1"/>
  <c r="P204" i="8" s="1"/>
  <c r="J205" i="8"/>
  <c r="K205" i="8" s="1"/>
  <c r="E206" i="8"/>
  <c r="AN205" i="8"/>
  <c r="AO205" i="8" s="1"/>
  <c r="AQ205" i="8" s="1"/>
  <c r="W205" i="8"/>
  <c r="AA205" i="8" s="1"/>
  <c r="D205" i="8"/>
  <c r="AG205" i="8" s="1"/>
  <c r="T205" i="8"/>
  <c r="Y205" i="8" s="1"/>
  <c r="C205" i="8"/>
  <c r="M205" i="8"/>
  <c r="L389" i="8"/>
  <c r="A390" i="8"/>
  <c r="AL205" i="8" l="1"/>
  <c r="X205" i="8"/>
  <c r="R205" i="8"/>
  <c r="AP205" i="8"/>
  <c r="AI205" i="8"/>
  <c r="AJ205" i="8" s="1"/>
  <c r="AK205" i="8" s="1"/>
  <c r="U205" i="8"/>
  <c r="V205" i="8" s="1"/>
  <c r="L390" i="8"/>
  <c r="A391" i="8"/>
  <c r="F206" i="8"/>
  <c r="G206" i="8" s="1"/>
  <c r="H206" i="8" s="1"/>
  <c r="B206" i="8"/>
  <c r="I206" i="8"/>
  <c r="M206" i="8" l="1"/>
  <c r="AM205" i="8"/>
  <c r="P205" i="8" s="1"/>
  <c r="W206" i="8"/>
  <c r="AA206" i="8" s="1"/>
  <c r="D206" i="8"/>
  <c r="AG206" i="8" s="1"/>
  <c r="T206" i="8"/>
  <c r="X206" i="8" s="1"/>
  <c r="C206" i="8"/>
  <c r="E207" i="8"/>
  <c r="AN206" i="8"/>
  <c r="AO206" i="8" s="1"/>
  <c r="L391" i="8"/>
  <c r="A392" i="8"/>
  <c r="J206" i="8"/>
  <c r="K206" i="8" s="1"/>
  <c r="AL206" i="8" l="1"/>
  <c r="AQ206" i="8"/>
  <c r="R206" i="8" s="1"/>
  <c r="AI206" i="8"/>
  <c r="AJ206" i="8" s="1"/>
  <c r="AK206" i="8" s="1"/>
  <c r="U206" i="8"/>
  <c r="V206" i="8" s="1"/>
  <c r="A393" i="8"/>
  <c r="L392" i="8"/>
  <c r="B207" i="8"/>
  <c r="I207" i="8"/>
  <c r="F207" i="8"/>
  <c r="G207" i="8" s="1"/>
  <c r="H207" i="8" s="1"/>
  <c r="AP206" i="8" l="1"/>
  <c r="L393" i="8"/>
  <c r="A394" i="8"/>
  <c r="AM206" i="8"/>
  <c r="P206" i="8" s="1"/>
  <c r="M207" i="8"/>
  <c r="J207" i="8"/>
  <c r="K207" i="8" s="1"/>
  <c r="D207" i="8"/>
  <c r="AG207" i="8" s="1"/>
  <c r="T207" i="8"/>
  <c r="X207" i="8" s="1"/>
  <c r="C207" i="8"/>
  <c r="E208" i="8"/>
  <c r="AN207" i="8"/>
  <c r="W207" i="8"/>
  <c r="AA207" i="8" s="1"/>
  <c r="AL207" i="8" l="1"/>
  <c r="Y207" i="8"/>
  <c r="U207" i="8"/>
  <c r="V207" i="8" s="1"/>
  <c r="AI207" i="8"/>
  <c r="AJ207" i="8" s="1"/>
  <c r="AK207" i="8" s="1"/>
  <c r="B208" i="8"/>
  <c r="I208" i="8"/>
  <c r="F208" i="8"/>
  <c r="G208" i="8" s="1"/>
  <c r="H208" i="8" s="1"/>
  <c r="AO207" i="8"/>
  <c r="AQ207" i="8" s="1"/>
  <c r="L394" i="8"/>
  <c r="A395" i="8"/>
  <c r="AM207" i="8" l="1"/>
  <c r="P207" i="8" s="1"/>
  <c r="E209" i="8"/>
  <c r="AN208" i="8"/>
  <c r="W208" i="8"/>
  <c r="AA208" i="8" s="1"/>
  <c r="D208" i="8"/>
  <c r="AG208" i="8" s="1"/>
  <c r="T208" i="8"/>
  <c r="X208" i="8" s="1"/>
  <c r="C208" i="8"/>
  <c r="J208" i="8"/>
  <c r="K208" i="8" s="1"/>
  <c r="M208" i="8"/>
  <c r="R207" i="8"/>
  <c r="AP207" i="8"/>
  <c r="L395" i="8"/>
  <c r="A396" i="8"/>
  <c r="AL208" i="8" l="1"/>
  <c r="Y208" i="8"/>
  <c r="AO208" i="8"/>
  <c r="AQ208" i="8" s="1"/>
  <c r="AI208" i="8"/>
  <c r="AJ208" i="8" s="1"/>
  <c r="AK208" i="8" s="1"/>
  <c r="U208" i="8"/>
  <c r="V208" i="8" s="1"/>
  <c r="A397" i="8"/>
  <c r="L396" i="8"/>
  <c r="F209" i="8"/>
  <c r="G209" i="8" s="1"/>
  <c r="H209" i="8" s="1"/>
  <c r="B209" i="8"/>
  <c r="I209" i="8"/>
  <c r="AP208" i="8" l="1"/>
  <c r="R208" i="8"/>
  <c r="L397" i="8"/>
  <c r="A398" i="8"/>
  <c r="AM208" i="8"/>
  <c r="P208" i="8" s="1"/>
  <c r="M209" i="8"/>
  <c r="E210" i="8"/>
  <c r="AN209" i="8"/>
  <c r="AO209" i="8" s="1"/>
  <c r="AQ209" i="8" s="1"/>
  <c r="W209" i="8"/>
  <c r="AA209" i="8" s="1"/>
  <c r="D209" i="8"/>
  <c r="AG209" i="8" s="1"/>
  <c r="T209" i="8"/>
  <c r="Y209" i="8" s="1"/>
  <c r="C209" i="8"/>
  <c r="J209" i="8"/>
  <c r="K209" i="8" s="1"/>
  <c r="AL209" i="8" l="1"/>
  <c r="AI209" i="8"/>
  <c r="AJ209" i="8" s="1"/>
  <c r="AK209" i="8" s="1"/>
  <c r="U209" i="8"/>
  <c r="V209" i="8" s="1"/>
  <c r="R209" i="8"/>
  <c r="AP209" i="8"/>
  <c r="X209" i="8"/>
  <c r="F210" i="8"/>
  <c r="G210" i="8" s="1"/>
  <c r="H210" i="8" s="1"/>
  <c r="B210" i="8"/>
  <c r="I210" i="8"/>
  <c r="L398" i="8"/>
  <c r="A399" i="8"/>
  <c r="AM209" i="8" l="1"/>
  <c r="P209" i="8" s="1"/>
  <c r="L399" i="8"/>
  <c r="A400" i="8"/>
  <c r="J210" i="8"/>
  <c r="K210" i="8" s="1"/>
  <c r="W210" i="8"/>
  <c r="AA210" i="8" s="1"/>
  <c r="AL210" i="8"/>
  <c r="D210" i="8"/>
  <c r="AG210" i="8" s="1"/>
  <c r="T210" i="8"/>
  <c r="X210" i="8" s="1"/>
  <c r="C210" i="8"/>
  <c r="E211" i="8"/>
  <c r="AN210" i="8"/>
  <c r="M210" i="8"/>
  <c r="Y210" i="8" l="1"/>
  <c r="AO210" i="8"/>
  <c r="AQ210" i="8" s="1"/>
  <c r="AI210" i="8"/>
  <c r="AJ210" i="8" s="1"/>
  <c r="AK210" i="8" s="1"/>
  <c r="U210" i="8"/>
  <c r="V210" i="8" s="1"/>
  <c r="A401" i="8"/>
  <c r="L400" i="8"/>
  <c r="B211" i="8"/>
  <c r="I211" i="8"/>
  <c r="F211" i="8"/>
  <c r="G211" i="8" s="1"/>
  <c r="H211" i="8" s="1"/>
  <c r="AP210" i="8" l="1"/>
  <c r="R210" i="8"/>
  <c r="AM210" i="8"/>
  <c r="P210" i="8" s="1"/>
  <c r="L401" i="8"/>
  <c r="A402" i="8"/>
  <c r="D211" i="8"/>
  <c r="AG211" i="8" s="1"/>
  <c r="T211" i="8"/>
  <c r="Y211" i="8" s="1"/>
  <c r="C211" i="8"/>
  <c r="E212" i="8"/>
  <c r="AN211" i="8"/>
  <c r="W211" i="8"/>
  <c r="AA211" i="8" s="1"/>
  <c r="M211" i="8"/>
  <c r="J211" i="8"/>
  <c r="K211" i="8" s="1"/>
  <c r="AL211" i="8" l="1"/>
  <c r="X211" i="8"/>
  <c r="AO211" i="8"/>
  <c r="AQ211" i="8" s="1"/>
  <c r="AI211" i="8"/>
  <c r="AJ211" i="8" s="1"/>
  <c r="AK211" i="8" s="1"/>
  <c r="U211" i="8"/>
  <c r="V211" i="8" s="1"/>
  <c r="B212" i="8"/>
  <c r="I212" i="8"/>
  <c r="F212" i="8"/>
  <c r="G212" i="8" s="1"/>
  <c r="H212" i="8" s="1"/>
  <c r="L402" i="8"/>
  <c r="A403" i="8"/>
  <c r="AP211" i="8" l="1"/>
  <c r="R211" i="8"/>
  <c r="AM211" i="8"/>
  <c r="P211" i="8" s="1"/>
  <c r="E213" i="8"/>
  <c r="AN212" i="8"/>
  <c r="W212" i="8"/>
  <c r="AA212" i="8" s="1"/>
  <c r="D212" i="8"/>
  <c r="AL212" i="8" s="1"/>
  <c r="T212" i="8"/>
  <c r="X212" i="8" s="1"/>
  <c r="C212" i="8"/>
  <c r="A404" i="8"/>
  <c r="L403" i="8"/>
  <c r="M212" i="8"/>
  <c r="J212" i="8"/>
  <c r="K212" i="8" s="1"/>
  <c r="AG212" i="8" l="1"/>
  <c r="Y212" i="8"/>
  <c r="AO212" i="8"/>
  <c r="AQ212" i="8" s="1"/>
  <c r="AI212" i="8"/>
  <c r="AJ212" i="8" s="1"/>
  <c r="AK212" i="8" s="1"/>
  <c r="U212" i="8"/>
  <c r="V212" i="8" s="1"/>
  <c r="A405" i="8"/>
  <c r="L404" i="8"/>
  <c r="F213" i="8"/>
  <c r="G213" i="8" s="1"/>
  <c r="H213" i="8" s="1"/>
  <c r="B213" i="8"/>
  <c r="I213" i="8"/>
  <c r="R212" i="8" l="1"/>
  <c r="AP212" i="8"/>
  <c r="AM212" i="8"/>
  <c r="P212" i="8" s="1"/>
  <c r="A406" i="8"/>
  <c r="L405" i="8"/>
  <c r="J213" i="8"/>
  <c r="K213" i="8" s="1"/>
  <c r="AN213" i="8"/>
  <c r="AO213" i="8" s="1"/>
  <c r="AQ213" i="8" s="1"/>
  <c r="W213" i="8"/>
  <c r="AA213" i="8" s="1"/>
  <c r="E214" i="8"/>
  <c r="D213" i="8"/>
  <c r="AL213" i="8" s="1"/>
  <c r="T213" i="8"/>
  <c r="X213" i="8" s="1"/>
  <c r="C213" i="8"/>
  <c r="M213" i="8"/>
  <c r="AG213" i="8" l="1"/>
  <c r="Y213" i="8"/>
  <c r="R213" i="8"/>
  <c r="AP213" i="8"/>
  <c r="U213" i="8"/>
  <c r="V213" i="8" s="1"/>
  <c r="AI213" i="8"/>
  <c r="AJ213" i="8" s="1"/>
  <c r="AK213" i="8" s="1"/>
  <c r="B214" i="8"/>
  <c r="I214" i="8"/>
  <c r="F214" i="8"/>
  <c r="G214" i="8" s="1"/>
  <c r="H214" i="8" s="1"/>
  <c r="L406" i="8"/>
  <c r="A407" i="8"/>
  <c r="E215" i="8" l="1"/>
  <c r="AN214" i="8"/>
  <c r="AO214" i="8" s="1"/>
  <c r="AQ214" i="8" s="1"/>
  <c r="R214" i="8" s="1"/>
  <c r="T214" i="8"/>
  <c r="X214" i="8" s="1"/>
  <c r="C214" i="8"/>
  <c r="W214" i="8"/>
  <c r="AA214" i="8" s="1"/>
  <c r="D214" i="8"/>
  <c r="AL214" i="8" s="1"/>
  <c r="AM213" i="8"/>
  <c r="P213" i="8" s="1"/>
  <c r="M214" i="8"/>
  <c r="A408" i="8"/>
  <c r="L407" i="8"/>
  <c r="J214" i="8"/>
  <c r="K214" i="8" s="1"/>
  <c r="U214" i="8" l="1"/>
  <c r="V214" i="8" s="1"/>
  <c r="AI214" i="8"/>
  <c r="AJ214" i="8" s="1"/>
  <c r="AK214" i="8" s="1"/>
  <c r="AP214" i="8"/>
  <c r="L408" i="8"/>
  <c r="A409" i="8"/>
  <c r="Y214" i="8"/>
  <c r="AG214" i="8"/>
  <c r="I215" i="8"/>
  <c r="F215" i="8"/>
  <c r="G215" i="8" s="1"/>
  <c r="H215" i="8" s="1"/>
  <c r="B215" i="8"/>
  <c r="AM214" i="8" l="1"/>
  <c r="P214" i="8" s="1"/>
  <c r="W215" i="8"/>
  <c r="AA215" i="8" s="1"/>
  <c r="T215" i="8"/>
  <c r="Y215" i="8" s="1"/>
  <c r="C215" i="8"/>
  <c r="E216" i="8"/>
  <c r="AN215" i="8"/>
  <c r="AO215" i="8" s="1"/>
  <c r="D215" i="8"/>
  <c r="AL215" i="8" s="1"/>
  <c r="M215" i="8"/>
  <c r="J215" i="8"/>
  <c r="K215" i="8" s="1"/>
  <c r="A410" i="8"/>
  <c r="L409" i="8"/>
  <c r="AQ215" i="8" l="1"/>
  <c r="R215" i="8" s="1"/>
  <c r="U215" i="8"/>
  <c r="V215" i="8" s="1"/>
  <c r="AI215" i="8"/>
  <c r="AJ215" i="8" s="1"/>
  <c r="AK215" i="8" s="1"/>
  <c r="AG215" i="8"/>
  <c r="F216" i="8"/>
  <c r="G216" i="8" s="1"/>
  <c r="H216" i="8" s="1"/>
  <c r="I216" i="8"/>
  <c r="B216" i="8"/>
  <c r="L410" i="8"/>
  <c r="A411" i="8"/>
  <c r="X215" i="8"/>
  <c r="AP215" i="8" l="1"/>
  <c r="J216" i="8"/>
  <c r="K216" i="8" s="1"/>
  <c r="M216" i="8"/>
  <c r="A412" i="8"/>
  <c r="L411" i="8"/>
  <c r="T216" i="8"/>
  <c r="X216" i="8" s="1"/>
  <c r="C216" i="8"/>
  <c r="E217" i="8"/>
  <c r="AN216" i="8"/>
  <c r="AO216" i="8" s="1"/>
  <c r="AQ216" i="8" s="1"/>
  <c r="W216" i="8"/>
  <c r="AA216" i="8" s="1"/>
  <c r="D216" i="8"/>
  <c r="AL216" i="8" s="1"/>
  <c r="AG216" i="8"/>
  <c r="AM215" i="8"/>
  <c r="P215" i="8" s="1"/>
  <c r="Y216" i="8" l="1"/>
  <c r="R216" i="8"/>
  <c r="AP216" i="8"/>
  <c r="U216" i="8"/>
  <c r="V216" i="8" s="1"/>
  <c r="AI216" i="8"/>
  <c r="AJ216" i="8" s="1"/>
  <c r="AK216" i="8" s="1"/>
  <c r="L412" i="8"/>
  <c r="A413" i="8"/>
  <c r="I217" i="8"/>
  <c r="B217" i="8"/>
  <c r="F217" i="8"/>
  <c r="G217" i="8" s="1"/>
  <c r="H217" i="8" s="1"/>
  <c r="AM216" i="8" l="1"/>
  <c r="P216" i="8" s="1"/>
  <c r="M217" i="8"/>
  <c r="A414" i="8"/>
  <c r="L413" i="8"/>
  <c r="D217" i="8"/>
  <c r="AL217" i="8" s="1"/>
  <c r="E218" i="8"/>
  <c r="AN217" i="8"/>
  <c r="W217" i="8"/>
  <c r="AA217" i="8" s="1"/>
  <c r="T217" i="8"/>
  <c r="X217" i="8" s="1"/>
  <c r="C217" i="8"/>
  <c r="J217" i="8"/>
  <c r="K217" i="8" s="1"/>
  <c r="Y217" i="8" l="1"/>
  <c r="AG217" i="8"/>
  <c r="AI217" i="8"/>
  <c r="AJ217" i="8" s="1"/>
  <c r="AK217" i="8" s="1"/>
  <c r="U217" i="8"/>
  <c r="V217" i="8" s="1"/>
  <c r="L414" i="8"/>
  <c r="A415" i="8"/>
  <c r="B218" i="8"/>
  <c r="I218" i="8"/>
  <c r="F218" i="8"/>
  <c r="G218" i="8" s="1"/>
  <c r="H218" i="8" s="1"/>
  <c r="AO217" i="8"/>
  <c r="AQ217" i="8" s="1"/>
  <c r="AM217" i="8" l="1"/>
  <c r="P217" i="8" s="1"/>
  <c r="E219" i="8"/>
  <c r="AN218" i="8"/>
  <c r="AO218" i="8" s="1"/>
  <c r="AQ218" i="8" s="1"/>
  <c r="T218" i="8"/>
  <c r="X218" i="8" s="1"/>
  <c r="C218" i="8"/>
  <c r="D218" i="8"/>
  <c r="AG218" i="8" s="1"/>
  <c r="W218" i="8"/>
  <c r="AA218" i="8" s="1"/>
  <c r="A416" i="8"/>
  <c r="L415" i="8"/>
  <c r="M218" i="8"/>
  <c r="R217" i="8"/>
  <c r="AP217" i="8"/>
  <c r="J218" i="8"/>
  <c r="K218" i="8" s="1"/>
  <c r="R218" i="8" l="1"/>
  <c r="AP218" i="8"/>
  <c r="U218" i="8"/>
  <c r="V218" i="8" s="1"/>
  <c r="AI218" i="8"/>
  <c r="AJ218" i="8" s="1"/>
  <c r="AK218" i="8" s="1"/>
  <c r="L416" i="8"/>
  <c r="A417" i="8"/>
  <c r="AL218" i="8"/>
  <c r="I219" i="8"/>
  <c r="F219" i="8"/>
  <c r="G219" i="8" s="1"/>
  <c r="H219" i="8" s="1"/>
  <c r="B219" i="8"/>
  <c r="AM218" i="8" l="1"/>
  <c r="P218" i="8" s="1"/>
  <c r="A418" i="8"/>
  <c r="L417" i="8"/>
  <c r="M219" i="8"/>
  <c r="W219" i="8"/>
  <c r="AA219" i="8" s="1"/>
  <c r="AN219" i="8"/>
  <c r="D219" i="8"/>
  <c r="AG219" i="8" s="1"/>
  <c r="T219" i="8"/>
  <c r="X219" i="8" s="1"/>
  <c r="C219" i="8"/>
  <c r="E220" i="8"/>
  <c r="J219" i="8"/>
  <c r="K219" i="8" s="1"/>
  <c r="AO219" i="8" l="1"/>
  <c r="AQ219" i="8" s="1"/>
  <c r="R219" i="8" s="1"/>
  <c r="AI219" i="8"/>
  <c r="AJ219" i="8" s="1"/>
  <c r="AK219" i="8" s="1"/>
  <c r="U219" i="8"/>
  <c r="V219" i="8" s="1"/>
  <c r="AL219" i="8"/>
  <c r="Y219" i="8"/>
  <c r="F220" i="8"/>
  <c r="G220" i="8" s="1"/>
  <c r="H220" i="8" s="1"/>
  <c r="I220" i="8"/>
  <c r="B220" i="8"/>
  <c r="L418" i="8"/>
  <c r="A419" i="8"/>
  <c r="AP219" i="8" l="1"/>
  <c r="AM219" i="8"/>
  <c r="P219" i="8" s="1"/>
  <c r="A420" i="8"/>
  <c r="L419" i="8"/>
  <c r="T220" i="8"/>
  <c r="X220" i="8" s="1"/>
  <c r="C220" i="8"/>
  <c r="E221" i="8"/>
  <c r="AN220" i="8"/>
  <c r="W220" i="8"/>
  <c r="AA220" i="8" s="1"/>
  <c r="D220" i="8"/>
  <c r="AG220" i="8" s="1"/>
  <c r="J220" i="8"/>
  <c r="K220" i="8" s="1"/>
  <c r="M220" i="8"/>
  <c r="AL220" i="8" l="1"/>
  <c r="Y220" i="8"/>
  <c r="AI220" i="8"/>
  <c r="AJ220" i="8" s="1"/>
  <c r="AK220" i="8" s="1"/>
  <c r="U220" i="8"/>
  <c r="V220" i="8" s="1"/>
  <c r="I221" i="8"/>
  <c r="B221" i="8"/>
  <c r="F221" i="8"/>
  <c r="G221" i="8" s="1"/>
  <c r="H221" i="8" s="1"/>
  <c r="AO220" i="8"/>
  <c r="AQ220" i="8" s="1"/>
  <c r="L420" i="8"/>
  <c r="A421" i="8"/>
  <c r="R220" i="8" l="1"/>
  <c r="AP220" i="8"/>
  <c r="D221" i="8"/>
  <c r="AL221" i="8" s="1"/>
  <c r="AN221" i="8"/>
  <c r="W221" i="8"/>
  <c r="AA221" i="8" s="1"/>
  <c r="T221" i="8"/>
  <c r="Y221" i="8" s="1"/>
  <c r="C221" i="8"/>
  <c r="AG221" i="8"/>
  <c r="E222" i="8"/>
  <c r="J221" i="8"/>
  <c r="K221" i="8" s="1"/>
  <c r="M221" i="8"/>
  <c r="L421" i="8"/>
  <c r="A422" i="8"/>
  <c r="AM220" i="8"/>
  <c r="P220" i="8" s="1"/>
  <c r="X221" i="8" l="1"/>
  <c r="U221" i="8"/>
  <c r="V221" i="8" s="1"/>
  <c r="AI221" i="8"/>
  <c r="AJ221" i="8" s="1"/>
  <c r="AK221" i="8" s="1"/>
  <c r="L422" i="8"/>
  <c r="A423" i="8"/>
  <c r="AO221" i="8"/>
  <c r="AQ221" i="8" s="1"/>
  <c r="B222" i="8"/>
  <c r="I222" i="8"/>
  <c r="F222" i="8"/>
  <c r="G222" i="8" s="1"/>
  <c r="H222" i="8" s="1"/>
  <c r="AM221" i="8" l="1"/>
  <c r="P221" i="8" s="1"/>
  <c r="R221" i="8"/>
  <c r="AP221" i="8"/>
  <c r="M222" i="8"/>
  <c r="E223" i="8"/>
  <c r="AN222" i="8"/>
  <c r="T222" i="8"/>
  <c r="Y222" i="8" s="1"/>
  <c r="C222" i="8"/>
  <c r="W222" i="8"/>
  <c r="AA222" i="8" s="1"/>
  <c r="D222" i="8"/>
  <c r="AG222" i="8" s="1"/>
  <c r="A424" i="8"/>
  <c r="L423" i="8"/>
  <c r="J222" i="8"/>
  <c r="K222" i="8" s="1"/>
  <c r="AL222" i="8" l="1"/>
  <c r="X222" i="8"/>
  <c r="AO222" i="8"/>
  <c r="AQ222" i="8" s="1"/>
  <c r="AI222" i="8"/>
  <c r="AJ222" i="8" s="1"/>
  <c r="AK222" i="8" s="1"/>
  <c r="U222" i="8"/>
  <c r="V222" i="8" s="1"/>
  <c r="I223" i="8"/>
  <c r="F223" i="8"/>
  <c r="G223" i="8" s="1"/>
  <c r="H223" i="8" s="1"/>
  <c r="B223" i="8"/>
  <c r="L424" i="8"/>
  <c r="A425" i="8"/>
  <c r="R222" i="8" l="1"/>
  <c r="AP222" i="8"/>
  <c r="J223" i="8"/>
  <c r="K223" i="8" s="1"/>
  <c r="L425" i="8"/>
  <c r="A426" i="8"/>
  <c r="W223" i="8"/>
  <c r="AA223" i="8" s="1"/>
  <c r="T223" i="8"/>
  <c r="X223" i="8" s="1"/>
  <c r="C223" i="8"/>
  <c r="E224" i="8"/>
  <c r="AN223" i="8"/>
  <c r="AO223" i="8" s="1"/>
  <c r="D223" i="8"/>
  <c r="AL223" i="8" s="1"/>
  <c r="M223" i="8"/>
  <c r="AM222" i="8"/>
  <c r="P222" i="8" s="1"/>
  <c r="Y223" i="8" l="1"/>
  <c r="AG223" i="8"/>
  <c r="U223" i="8"/>
  <c r="V223" i="8" s="1"/>
  <c r="AI223" i="8"/>
  <c r="AJ223" i="8" s="1"/>
  <c r="AK223" i="8" s="1"/>
  <c r="L426" i="8"/>
  <c r="A427" i="8"/>
  <c r="AQ223" i="8"/>
  <c r="F224" i="8"/>
  <c r="G224" i="8" s="1"/>
  <c r="H224" i="8" s="1"/>
  <c r="I224" i="8"/>
  <c r="B224" i="8"/>
  <c r="R223" i="8" l="1"/>
  <c r="AP223" i="8"/>
  <c r="L427" i="8"/>
  <c r="A428" i="8"/>
  <c r="T224" i="8"/>
  <c r="X224" i="8" s="1"/>
  <c r="C224" i="8"/>
  <c r="E225" i="8"/>
  <c r="AN224" i="8"/>
  <c r="AO224" i="8" s="1"/>
  <c r="AQ224" i="8" s="1"/>
  <c r="R224" i="8" s="1"/>
  <c r="W224" i="8"/>
  <c r="AA224" i="8" s="1"/>
  <c r="D224" i="8"/>
  <c r="AG224" i="8" s="1"/>
  <c r="J224" i="8"/>
  <c r="K224" i="8" s="1"/>
  <c r="AM223" i="8"/>
  <c r="P223" i="8" s="1"/>
  <c r="M224" i="8"/>
  <c r="AL224" i="8" l="1"/>
  <c r="Y224" i="8"/>
  <c r="U224" i="8"/>
  <c r="V224" i="8" s="1"/>
  <c r="AI224" i="8"/>
  <c r="AJ224" i="8" s="1"/>
  <c r="AK224" i="8" s="1"/>
  <c r="L428" i="8"/>
  <c r="A429" i="8"/>
  <c r="AP224" i="8"/>
  <c r="I225" i="8"/>
  <c r="B225" i="8"/>
  <c r="F225" i="8"/>
  <c r="G225" i="8" s="1"/>
  <c r="H225" i="8" s="1"/>
  <c r="AM224" i="8" l="1"/>
  <c r="P224" i="8" s="1"/>
  <c r="L429" i="8"/>
  <c r="A430" i="8"/>
  <c r="D225" i="8"/>
  <c r="AG225" i="8" s="1"/>
  <c r="E226" i="8"/>
  <c r="AN225" i="8"/>
  <c r="AO225" i="8" s="1"/>
  <c r="AQ225" i="8" s="1"/>
  <c r="W225" i="8"/>
  <c r="AA225" i="8" s="1"/>
  <c r="T225" i="8"/>
  <c r="Y225" i="8" s="1"/>
  <c r="C225" i="8"/>
  <c r="M225" i="8"/>
  <c r="J225" i="8"/>
  <c r="K225" i="8" s="1"/>
  <c r="AL225" i="8" l="1"/>
  <c r="R225" i="8"/>
  <c r="AP225" i="8"/>
  <c r="AI225" i="8"/>
  <c r="AJ225" i="8" s="1"/>
  <c r="AK225" i="8" s="1"/>
  <c r="U225" i="8"/>
  <c r="V225" i="8" s="1"/>
  <c r="B226" i="8"/>
  <c r="I226" i="8"/>
  <c r="F226" i="8"/>
  <c r="G226" i="8" s="1"/>
  <c r="H226" i="8" s="1"/>
  <c r="X225" i="8"/>
  <c r="A431" i="8"/>
  <c r="L430" i="8"/>
  <c r="M226" i="8" l="1"/>
  <c r="J226" i="8"/>
  <c r="K226" i="8" s="1"/>
  <c r="L431" i="8"/>
  <c r="A432" i="8"/>
  <c r="E227" i="8"/>
  <c r="AN226" i="8"/>
  <c r="AO226" i="8" s="1"/>
  <c r="AQ226" i="8" s="1"/>
  <c r="T226" i="8"/>
  <c r="X226" i="8" s="1"/>
  <c r="C226" i="8"/>
  <c r="D226" i="8"/>
  <c r="AG226" i="8" s="1"/>
  <c r="W226" i="8"/>
  <c r="AA226" i="8" s="1"/>
  <c r="AM225" i="8"/>
  <c r="P225" i="8" s="1"/>
  <c r="Y226" i="8" l="1"/>
  <c r="AI226" i="8"/>
  <c r="AJ226" i="8" s="1"/>
  <c r="AK226" i="8" s="1"/>
  <c r="U226" i="8"/>
  <c r="V226" i="8" s="1"/>
  <c r="R226" i="8"/>
  <c r="AP226" i="8"/>
  <c r="I227" i="8"/>
  <c r="F227" i="8"/>
  <c r="G227" i="8" s="1"/>
  <c r="H227" i="8" s="1"/>
  <c r="B227" i="8"/>
  <c r="A433" i="8"/>
  <c r="L432" i="8"/>
  <c r="AL226" i="8"/>
  <c r="AM226" i="8" l="1"/>
  <c r="P226" i="8"/>
  <c r="J227" i="8"/>
  <c r="K227" i="8" s="1"/>
  <c r="W227" i="8"/>
  <c r="AA227" i="8" s="1"/>
  <c r="AN227" i="8"/>
  <c r="AO227" i="8" s="1"/>
  <c r="D227" i="8"/>
  <c r="AG227" i="8" s="1"/>
  <c r="T227" i="8"/>
  <c r="Y227" i="8" s="1"/>
  <c r="C227" i="8"/>
  <c r="E228" i="8"/>
  <c r="M227" i="8"/>
  <c r="L433" i="8"/>
  <c r="A434" i="8"/>
  <c r="X227" i="8" l="1"/>
  <c r="U227" i="8"/>
  <c r="V227" i="8" s="1"/>
  <c r="AI227" i="8"/>
  <c r="AJ227" i="8" s="1"/>
  <c r="AK227" i="8" s="1"/>
  <c r="AQ227" i="8"/>
  <c r="AL227" i="8"/>
  <c r="F228" i="8"/>
  <c r="G228" i="8" s="1"/>
  <c r="H228" i="8" s="1"/>
  <c r="I228" i="8"/>
  <c r="B228" i="8"/>
  <c r="L434" i="8"/>
  <c r="A435" i="8"/>
  <c r="AM227" i="8" l="1"/>
  <c r="P227" i="8"/>
  <c r="J228" i="8"/>
  <c r="K228" i="8" s="1"/>
  <c r="R227" i="8"/>
  <c r="AP227" i="8"/>
  <c r="L435" i="8"/>
  <c r="A436" i="8"/>
  <c r="M228" i="8"/>
  <c r="T228" i="8"/>
  <c r="X228" i="8" s="1"/>
  <c r="C228" i="8"/>
  <c r="E229" i="8"/>
  <c r="AN228" i="8"/>
  <c r="W228" i="8"/>
  <c r="AA228" i="8" s="1"/>
  <c r="D228" i="8"/>
  <c r="AL228" i="8" s="1"/>
  <c r="Y228" i="8" l="1"/>
  <c r="AG228" i="8"/>
  <c r="U228" i="8"/>
  <c r="V228" i="8" s="1"/>
  <c r="AI228" i="8"/>
  <c r="AJ228" i="8" s="1"/>
  <c r="AK228" i="8" s="1"/>
  <c r="A437" i="8"/>
  <c r="L436" i="8"/>
  <c r="AO228" i="8"/>
  <c r="AQ228" i="8" s="1"/>
  <c r="I229" i="8"/>
  <c r="B229" i="8"/>
  <c r="F229" i="8"/>
  <c r="G229" i="8" s="1"/>
  <c r="H229" i="8" s="1"/>
  <c r="AM228" i="8" l="1"/>
  <c r="P228" i="8" s="1"/>
  <c r="R228" i="8"/>
  <c r="AP228" i="8"/>
  <c r="L437" i="8"/>
  <c r="A438" i="8"/>
  <c r="D229" i="8"/>
  <c r="AL229" i="8" s="1"/>
  <c r="AN229" i="8"/>
  <c r="AO229" i="8" s="1"/>
  <c r="W229" i="8"/>
  <c r="AA229" i="8" s="1"/>
  <c r="T229" i="8"/>
  <c r="X229" i="8" s="1"/>
  <c r="C229" i="8"/>
  <c r="E230" i="8"/>
  <c r="M229" i="8"/>
  <c r="J229" i="8"/>
  <c r="K229" i="8" s="1"/>
  <c r="Y229" i="8" l="1"/>
  <c r="AQ229" i="8"/>
  <c r="R229" i="8" s="1"/>
  <c r="AG229" i="8"/>
  <c r="AI229" i="8"/>
  <c r="AJ229" i="8" s="1"/>
  <c r="AK229" i="8" s="1"/>
  <c r="U229" i="8"/>
  <c r="V229" i="8" s="1"/>
  <c r="AP229" i="8"/>
  <c r="L438" i="8"/>
  <c r="A439" i="8"/>
  <c r="B230" i="8"/>
  <c r="I230" i="8"/>
  <c r="F230" i="8"/>
  <c r="G230" i="8" s="1"/>
  <c r="H230" i="8" s="1"/>
  <c r="L439" i="8" l="1"/>
  <c r="A440" i="8"/>
  <c r="M230" i="8"/>
  <c r="J230" i="8"/>
  <c r="K230" i="8" s="1"/>
  <c r="E231" i="8"/>
  <c r="AN230" i="8"/>
  <c r="AO230" i="8" s="1"/>
  <c r="AQ230" i="8" s="1"/>
  <c r="T230" i="8"/>
  <c r="X230" i="8" s="1"/>
  <c r="C230" i="8"/>
  <c r="W230" i="8"/>
  <c r="AA230" i="8" s="1"/>
  <c r="D230" i="8"/>
  <c r="AG230" i="8" s="1"/>
  <c r="AM229" i="8"/>
  <c r="P229" i="8" s="1"/>
  <c r="AL230" i="8" l="1"/>
  <c r="AI230" i="8"/>
  <c r="AJ230" i="8" s="1"/>
  <c r="AK230" i="8" s="1"/>
  <c r="U230" i="8"/>
  <c r="V230" i="8" s="1"/>
  <c r="R230" i="8"/>
  <c r="AP230" i="8"/>
  <c r="I231" i="8"/>
  <c r="F231" i="8"/>
  <c r="G231" i="8" s="1"/>
  <c r="H231" i="8" s="1"/>
  <c r="B231" i="8"/>
  <c r="A441" i="8"/>
  <c r="L440" i="8"/>
  <c r="M231" i="8" l="1"/>
  <c r="L441" i="8"/>
  <c r="A442" i="8"/>
  <c r="W231" i="8"/>
  <c r="AA231" i="8" s="1"/>
  <c r="T231" i="8"/>
  <c r="X231" i="8" s="1"/>
  <c r="C231" i="8"/>
  <c r="E232" i="8"/>
  <c r="AN231" i="8"/>
  <c r="AO231" i="8" s="1"/>
  <c r="D231" i="8"/>
  <c r="AL231" i="8" s="1"/>
  <c r="J231" i="8"/>
  <c r="K231" i="8" s="1"/>
  <c r="AM230" i="8"/>
  <c r="P230" i="8" s="1"/>
  <c r="AG231" i="8" l="1"/>
  <c r="Y231" i="8"/>
  <c r="AI231" i="8"/>
  <c r="AJ231" i="8" s="1"/>
  <c r="AK231" i="8" s="1"/>
  <c r="U231" i="8"/>
  <c r="V231" i="8" s="1"/>
  <c r="AQ231" i="8"/>
  <c r="L442" i="8"/>
  <c r="A443" i="8"/>
  <c r="F232" i="8"/>
  <c r="G232" i="8" s="1"/>
  <c r="H232" i="8" s="1"/>
  <c r="I232" i="8"/>
  <c r="B232" i="8"/>
  <c r="AM231" i="8" l="1"/>
  <c r="P231" i="8" s="1"/>
  <c r="L443" i="8"/>
  <c r="A444" i="8"/>
  <c r="R231" i="8"/>
  <c r="AP231" i="8"/>
  <c r="T232" i="8"/>
  <c r="X232" i="8" s="1"/>
  <c r="C232" i="8"/>
  <c r="E233" i="8"/>
  <c r="AN232" i="8"/>
  <c r="AO232" i="8" s="1"/>
  <c r="W232" i="8"/>
  <c r="AA232" i="8" s="1"/>
  <c r="D232" i="8"/>
  <c r="AL232" i="8" s="1"/>
  <c r="J232" i="8"/>
  <c r="K232" i="8" s="1"/>
  <c r="M232" i="8"/>
  <c r="AG232" i="8" l="1"/>
  <c r="Y232" i="8"/>
  <c r="U232" i="8"/>
  <c r="V232" i="8" s="1"/>
  <c r="AI232" i="8"/>
  <c r="AJ232" i="8" s="1"/>
  <c r="AK232" i="8" s="1"/>
  <c r="AQ232" i="8"/>
  <c r="A445" i="8"/>
  <c r="L444" i="8"/>
  <c r="I233" i="8"/>
  <c r="B233" i="8"/>
  <c r="F233" i="8"/>
  <c r="G233" i="8" s="1"/>
  <c r="H233" i="8" s="1"/>
  <c r="AM232" i="8" l="1"/>
  <c r="P232" i="8" s="1"/>
  <c r="R232" i="8"/>
  <c r="AP232" i="8"/>
  <c r="L445" i="8"/>
  <c r="A446" i="8"/>
  <c r="D233" i="8"/>
  <c r="AG233" i="8" s="1"/>
  <c r="E234" i="8"/>
  <c r="AN233" i="8"/>
  <c r="AO233" i="8" s="1"/>
  <c r="AQ233" i="8" s="1"/>
  <c r="W233" i="8"/>
  <c r="AA233" i="8" s="1"/>
  <c r="T233" i="8"/>
  <c r="Y233" i="8" s="1"/>
  <c r="C233" i="8"/>
  <c r="M233" i="8"/>
  <c r="J233" i="8"/>
  <c r="K233" i="8" s="1"/>
  <c r="AL233" i="8" l="1"/>
  <c r="X233" i="8"/>
  <c r="AI233" i="8"/>
  <c r="AJ233" i="8" s="1"/>
  <c r="AK233" i="8" s="1"/>
  <c r="U233" i="8"/>
  <c r="V233" i="8" s="1"/>
  <c r="R233" i="8"/>
  <c r="AP233" i="8"/>
  <c r="A447" i="8"/>
  <c r="L446" i="8"/>
  <c r="B234" i="8"/>
  <c r="I234" i="8"/>
  <c r="F234" i="8"/>
  <c r="G234" i="8" s="1"/>
  <c r="H234" i="8" s="1"/>
  <c r="AM233" i="8" l="1"/>
  <c r="P233" i="8"/>
  <c r="L447" i="8"/>
  <c r="A448" i="8"/>
  <c r="M234" i="8"/>
  <c r="J234" i="8"/>
  <c r="K234" i="8" s="1"/>
  <c r="E235" i="8"/>
  <c r="AN234" i="8"/>
  <c r="T234" i="8"/>
  <c r="Y234" i="8" s="1"/>
  <c r="C234" i="8"/>
  <c r="D234" i="8"/>
  <c r="AL234" i="8" s="1"/>
  <c r="W234" i="8"/>
  <c r="AA234" i="8" s="1"/>
  <c r="X234" i="8" l="1"/>
  <c r="AG234" i="8"/>
  <c r="AO234" i="8"/>
  <c r="AQ234" i="8" s="1"/>
  <c r="AI234" i="8"/>
  <c r="AJ234" i="8" s="1"/>
  <c r="AK234" i="8" s="1"/>
  <c r="U234" i="8"/>
  <c r="V234" i="8" s="1"/>
  <c r="I235" i="8"/>
  <c r="F235" i="8"/>
  <c r="G235" i="8" s="1"/>
  <c r="H235" i="8" s="1"/>
  <c r="B235" i="8"/>
  <c r="A449" i="8"/>
  <c r="L448" i="8"/>
  <c r="R234" i="8" l="1"/>
  <c r="AP234" i="8"/>
  <c r="M235" i="8"/>
  <c r="L449" i="8"/>
  <c r="A450" i="8"/>
  <c r="J235" i="8"/>
  <c r="K235" i="8" s="1"/>
  <c r="W235" i="8"/>
  <c r="AA235" i="8" s="1"/>
  <c r="AN235" i="8"/>
  <c r="D235" i="8"/>
  <c r="AL235" i="8" s="1"/>
  <c r="T235" i="8"/>
  <c r="Y235" i="8" s="1"/>
  <c r="C235" i="8"/>
  <c r="E236" i="8"/>
  <c r="AM234" i="8"/>
  <c r="P234" i="8" s="1"/>
  <c r="AG235" i="8" l="1"/>
  <c r="X235" i="8"/>
  <c r="AI235" i="8"/>
  <c r="AJ235" i="8" s="1"/>
  <c r="AK235" i="8" s="1"/>
  <c r="U235" i="8"/>
  <c r="V235" i="8" s="1"/>
  <c r="AO235" i="8"/>
  <c r="AQ235" i="8" s="1"/>
  <c r="A451" i="8"/>
  <c r="L450" i="8"/>
  <c r="F236" i="8"/>
  <c r="G236" i="8" s="1"/>
  <c r="H236" i="8" s="1"/>
  <c r="I236" i="8"/>
  <c r="B236" i="8"/>
  <c r="AM235" i="8" l="1"/>
  <c r="P235" i="8" s="1"/>
  <c r="R235" i="8"/>
  <c r="AP235" i="8"/>
  <c r="L451" i="8"/>
  <c r="A452" i="8"/>
  <c r="T236" i="8"/>
  <c r="Y236" i="8" s="1"/>
  <c r="C236" i="8"/>
  <c r="E237" i="8"/>
  <c r="AN236" i="8"/>
  <c r="AO236" i="8" s="1"/>
  <c r="AQ236" i="8" s="1"/>
  <c r="W236" i="8"/>
  <c r="AA236" i="8" s="1"/>
  <c r="D236" i="8"/>
  <c r="AL236" i="8" s="1"/>
  <c r="J236" i="8"/>
  <c r="K236" i="8" s="1"/>
  <c r="M236" i="8"/>
  <c r="AG236" i="8" l="1"/>
  <c r="R236" i="8"/>
  <c r="AP236" i="8"/>
  <c r="AI236" i="8"/>
  <c r="AJ236" i="8" s="1"/>
  <c r="AK236" i="8" s="1"/>
  <c r="U236" i="8"/>
  <c r="V236" i="8" s="1"/>
  <c r="A453" i="8"/>
  <c r="L452" i="8"/>
  <c r="X236" i="8"/>
  <c r="I237" i="8"/>
  <c r="B237" i="8"/>
  <c r="F237" i="8"/>
  <c r="G237" i="8" s="1"/>
  <c r="H237" i="8" s="1"/>
  <c r="M237" i="8" l="1"/>
  <c r="L453" i="8"/>
  <c r="A454" i="8"/>
  <c r="D237" i="8"/>
  <c r="AL237" i="8" s="1"/>
  <c r="AN237" i="8"/>
  <c r="AO237" i="8" s="1"/>
  <c r="W237" i="8"/>
  <c r="AA237" i="8" s="1"/>
  <c r="T237" i="8"/>
  <c r="X237" i="8" s="1"/>
  <c r="C237" i="8"/>
  <c r="E238" i="8"/>
  <c r="AM236" i="8"/>
  <c r="P236" i="8" s="1"/>
  <c r="J237" i="8"/>
  <c r="K237" i="8" s="1"/>
  <c r="Y237" i="8" l="1"/>
  <c r="AQ237" i="8"/>
  <c r="R237" i="8" s="1"/>
  <c r="AG237" i="8"/>
  <c r="AI237" i="8"/>
  <c r="AJ237" i="8" s="1"/>
  <c r="AK237" i="8" s="1"/>
  <c r="U237" i="8"/>
  <c r="V237" i="8" s="1"/>
  <c r="A455" i="8"/>
  <c r="L454" i="8"/>
  <c r="B238" i="8"/>
  <c r="I238" i="8"/>
  <c r="F238" i="8"/>
  <c r="G238" i="8" s="1"/>
  <c r="H238" i="8" s="1"/>
  <c r="AM237" i="8" l="1"/>
  <c r="P237" i="8" s="1"/>
  <c r="AP237" i="8"/>
  <c r="L455" i="8"/>
  <c r="A456" i="8"/>
  <c r="M238" i="8"/>
  <c r="J238" i="8"/>
  <c r="K238" i="8" s="1"/>
  <c r="E239" i="8"/>
  <c r="AN238" i="8"/>
  <c r="AO238" i="8" s="1"/>
  <c r="AQ238" i="8" s="1"/>
  <c r="T238" i="8"/>
  <c r="Y238" i="8" s="1"/>
  <c r="C238" i="8"/>
  <c r="W238" i="8"/>
  <c r="AA238" i="8" s="1"/>
  <c r="D238" i="8"/>
  <c r="AG238" i="8" s="1"/>
  <c r="X238" i="8" l="1"/>
  <c r="AL238" i="8"/>
  <c r="U238" i="8"/>
  <c r="V238" i="8" s="1"/>
  <c r="AI238" i="8"/>
  <c r="AJ238" i="8" s="1"/>
  <c r="AK238" i="8" s="1"/>
  <c r="R238" i="8"/>
  <c r="AP238" i="8"/>
  <c r="I239" i="8"/>
  <c r="F239" i="8"/>
  <c r="G239" i="8" s="1"/>
  <c r="H239" i="8" s="1"/>
  <c r="B239" i="8"/>
  <c r="A457" i="8"/>
  <c r="L456" i="8"/>
  <c r="W239" i="8" l="1"/>
  <c r="AA239" i="8" s="1"/>
  <c r="T239" i="8"/>
  <c r="Y239" i="8" s="1"/>
  <c r="C239" i="8"/>
  <c r="E240" i="8"/>
  <c r="AN239" i="8"/>
  <c r="D239" i="8"/>
  <c r="AL239" i="8" s="1"/>
  <c r="J239" i="8"/>
  <c r="K239" i="8" s="1"/>
  <c r="U239" i="8" s="1"/>
  <c r="V239" i="8" s="1"/>
  <c r="M239" i="8"/>
  <c r="AM238" i="8"/>
  <c r="P238" i="8" s="1"/>
  <c r="L457" i="8"/>
  <c r="A458" i="8"/>
  <c r="AG239" i="8" l="1"/>
  <c r="AO239" i="8"/>
  <c r="AQ239" i="8" s="1"/>
  <c r="AI239" i="8"/>
  <c r="AJ239" i="8" s="1"/>
  <c r="AK239" i="8" s="1"/>
  <c r="X239" i="8"/>
  <c r="A459" i="8"/>
  <c r="L458" i="8"/>
  <c r="F240" i="8"/>
  <c r="G240" i="8" s="1"/>
  <c r="H240" i="8" s="1"/>
  <c r="I240" i="8"/>
  <c r="B240" i="8"/>
  <c r="R239" i="8" l="1"/>
  <c r="AP239" i="8"/>
  <c r="L459" i="8"/>
  <c r="A460" i="8"/>
  <c r="J240" i="8"/>
  <c r="K240" i="8" s="1"/>
  <c r="AM239" i="8"/>
  <c r="P239" i="8" s="1"/>
  <c r="M240" i="8"/>
  <c r="T240" i="8"/>
  <c r="X240" i="8" s="1"/>
  <c r="C240" i="8"/>
  <c r="E241" i="8"/>
  <c r="AN240" i="8"/>
  <c r="AO240" i="8" s="1"/>
  <c r="AQ240" i="8" s="1"/>
  <c r="W240" i="8"/>
  <c r="AA240" i="8" s="1"/>
  <c r="D240" i="8"/>
  <c r="AL240" i="8" s="1"/>
  <c r="Y240" i="8" l="1"/>
  <c r="AG240" i="8"/>
  <c r="U240" i="8"/>
  <c r="V240" i="8" s="1"/>
  <c r="AI240" i="8"/>
  <c r="AJ240" i="8" s="1"/>
  <c r="AK240" i="8" s="1"/>
  <c r="R240" i="8"/>
  <c r="AP240" i="8"/>
  <c r="I241" i="8"/>
  <c r="B241" i="8"/>
  <c r="F241" i="8"/>
  <c r="G241" i="8" s="1"/>
  <c r="H241" i="8" s="1"/>
  <c r="A461" i="8"/>
  <c r="L460" i="8"/>
  <c r="AM240" i="8" l="1"/>
  <c r="P240" i="8" s="1"/>
  <c r="J241" i="8"/>
  <c r="K241" i="8" s="1"/>
  <c r="L461" i="8"/>
  <c r="A462" i="8"/>
  <c r="M241" i="8"/>
  <c r="D241" i="8"/>
  <c r="AL241" i="8" s="1"/>
  <c r="E242" i="8"/>
  <c r="AN241" i="8"/>
  <c r="W241" i="8"/>
  <c r="AA241" i="8" s="1"/>
  <c r="T241" i="8"/>
  <c r="X241" i="8" s="1"/>
  <c r="C241" i="8"/>
  <c r="AG241" i="8" l="1"/>
  <c r="Y241" i="8"/>
  <c r="AI241" i="8"/>
  <c r="AJ241" i="8" s="1"/>
  <c r="AK241" i="8" s="1"/>
  <c r="U241" i="8"/>
  <c r="V241" i="8" s="1"/>
  <c r="AO241" i="8"/>
  <c r="AQ241" i="8" s="1"/>
  <c r="A463" i="8"/>
  <c r="L462" i="8"/>
  <c r="B242" i="8"/>
  <c r="I242" i="8"/>
  <c r="F242" i="8"/>
  <c r="G242" i="8" s="1"/>
  <c r="H242" i="8" s="1"/>
  <c r="R241" i="8" l="1"/>
  <c r="AP241" i="8"/>
  <c r="M242" i="8"/>
  <c r="J242" i="8"/>
  <c r="K242" i="8" s="1"/>
  <c r="AM241" i="8"/>
  <c r="P241" i="8" s="1"/>
  <c r="L463" i="8"/>
  <c r="A464" i="8"/>
  <c r="E243" i="8"/>
  <c r="AN242" i="8"/>
  <c r="AO242" i="8" s="1"/>
  <c r="AQ242" i="8" s="1"/>
  <c r="T242" i="8"/>
  <c r="X242" i="8" s="1"/>
  <c r="C242" i="8"/>
  <c r="D242" i="8"/>
  <c r="AG242" i="8" s="1"/>
  <c r="W242" i="8"/>
  <c r="AA242" i="8" s="1"/>
  <c r="AL242" i="8" l="1"/>
  <c r="U242" i="8"/>
  <c r="V242" i="8" s="1"/>
  <c r="AI242" i="8"/>
  <c r="AJ242" i="8" s="1"/>
  <c r="AK242" i="8" s="1"/>
  <c r="R242" i="8"/>
  <c r="AP242" i="8"/>
  <c r="I243" i="8"/>
  <c r="F243" i="8"/>
  <c r="G243" i="8" s="1"/>
  <c r="H243" i="8" s="1"/>
  <c r="B243" i="8"/>
  <c r="A465" i="8"/>
  <c r="L464" i="8"/>
  <c r="AM242" i="8" l="1"/>
  <c r="P242" i="8"/>
  <c r="J243" i="8"/>
  <c r="K243" i="8" s="1"/>
  <c r="W243" i="8"/>
  <c r="AA243" i="8" s="1"/>
  <c r="AN243" i="8"/>
  <c r="AO243" i="8" s="1"/>
  <c r="D243" i="8"/>
  <c r="AG243" i="8" s="1"/>
  <c r="T243" i="8"/>
  <c r="Y243" i="8" s="1"/>
  <c r="C243" i="8"/>
  <c r="E244" i="8"/>
  <c r="M243" i="8"/>
  <c r="L465" i="8"/>
  <c r="A466" i="8"/>
  <c r="X243" i="8" l="1"/>
  <c r="U243" i="8"/>
  <c r="V243" i="8" s="1"/>
  <c r="AI243" i="8"/>
  <c r="AJ243" i="8" s="1"/>
  <c r="AK243" i="8" s="1"/>
  <c r="F244" i="8"/>
  <c r="G244" i="8" s="1"/>
  <c r="H244" i="8" s="1"/>
  <c r="I244" i="8"/>
  <c r="B244" i="8"/>
  <c r="AQ243" i="8"/>
  <c r="AL243" i="8"/>
  <c r="A467" i="8"/>
  <c r="L466" i="8"/>
  <c r="AM243" i="8" l="1"/>
  <c r="P243" i="8" s="1"/>
  <c r="R243" i="8"/>
  <c r="AP243" i="8"/>
  <c r="T244" i="8"/>
  <c r="X244" i="8" s="1"/>
  <c r="C244" i="8"/>
  <c r="E245" i="8"/>
  <c r="AN244" i="8"/>
  <c r="W244" i="8"/>
  <c r="AA244" i="8" s="1"/>
  <c r="D244" i="8"/>
  <c r="AL244" i="8" s="1"/>
  <c r="J244" i="8"/>
  <c r="K244" i="8" s="1"/>
  <c r="M244" i="8"/>
  <c r="L467" i="8"/>
  <c r="A468" i="8"/>
  <c r="AG244" i="8" l="1"/>
  <c r="Y244" i="8"/>
  <c r="AI244" i="8"/>
  <c r="AJ244" i="8" s="1"/>
  <c r="AK244" i="8" s="1"/>
  <c r="U244" i="8"/>
  <c r="V244" i="8" s="1"/>
  <c r="I245" i="8"/>
  <c r="B245" i="8"/>
  <c r="F245" i="8"/>
  <c r="G245" i="8" s="1"/>
  <c r="H245" i="8" s="1"/>
  <c r="L468" i="8"/>
  <c r="A469" i="8"/>
  <c r="AO244" i="8"/>
  <c r="AQ244" i="8" s="1"/>
  <c r="R244" i="8" l="1"/>
  <c r="AP244" i="8"/>
  <c r="D245" i="8"/>
  <c r="AG245" i="8" s="1"/>
  <c r="AN245" i="8"/>
  <c r="W245" i="8"/>
  <c r="AA245" i="8" s="1"/>
  <c r="T245" i="8"/>
  <c r="X245" i="8" s="1"/>
  <c r="C245" i="8"/>
  <c r="E246" i="8"/>
  <c r="J245" i="8"/>
  <c r="K245" i="8" s="1"/>
  <c r="M245" i="8"/>
  <c r="L469" i="8"/>
  <c r="A470" i="8"/>
  <c r="AM244" i="8"/>
  <c r="P244" i="8" s="1"/>
  <c r="AL245" i="8" l="1"/>
  <c r="Y245" i="8"/>
  <c r="AO245" i="8"/>
  <c r="AQ245" i="8" s="1"/>
  <c r="AI245" i="8"/>
  <c r="AJ245" i="8" s="1"/>
  <c r="AK245" i="8" s="1"/>
  <c r="U245" i="8"/>
  <c r="V245" i="8" s="1"/>
  <c r="L470" i="8"/>
  <c r="A471" i="8"/>
  <c r="B246" i="8"/>
  <c r="I246" i="8"/>
  <c r="F246" i="8"/>
  <c r="G246" i="8" s="1"/>
  <c r="H246" i="8" s="1"/>
  <c r="AM245" i="8" l="1"/>
  <c r="R245" i="8"/>
  <c r="AP245" i="8"/>
  <c r="P245" i="8"/>
  <c r="L471" i="8"/>
  <c r="A472" i="8"/>
  <c r="M246" i="8"/>
  <c r="J246" i="8"/>
  <c r="K246" i="8" s="1"/>
  <c r="E247" i="8"/>
  <c r="AN246" i="8"/>
  <c r="AO246" i="8" s="1"/>
  <c r="AQ246" i="8" s="1"/>
  <c r="T246" i="8"/>
  <c r="X246" i="8" s="1"/>
  <c r="C246" i="8"/>
  <c r="W246" i="8"/>
  <c r="AA246" i="8" s="1"/>
  <c r="D246" i="8"/>
  <c r="AL246" i="8" s="1"/>
  <c r="AG246" i="8" l="1"/>
  <c r="Y246" i="8"/>
  <c r="U246" i="8"/>
  <c r="V246" i="8" s="1"/>
  <c r="AI246" i="8"/>
  <c r="AJ246" i="8" s="1"/>
  <c r="AK246" i="8" s="1"/>
  <c r="R246" i="8"/>
  <c r="AP246" i="8"/>
  <c r="I247" i="8"/>
  <c r="F247" i="8"/>
  <c r="G247" i="8" s="1"/>
  <c r="H247" i="8" s="1"/>
  <c r="B247" i="8"/>
  <c r="L472" i="8"/>
  <c r="A473" i="8"/>
  <c r="M247" i="8" l="1"/>
  <c r="J247" i="8"/>
  <c r="K247" i="8" s="1"/>
  <c r="L473" i="8"/>
  <c r="A474" i="8"/>
  <c r="W247" i="8"/>
  <c r="AA247" i="8" s="1"/>
  <c r="T247" i="8"/>
  <c r="X247" i="8" s="1"/>
  <c r="C247" i="8"/>
  <c r="E248" i="8"/>
  <c r="AN247" i="8"/>
  <c r="D247" i="8"/>
  <c r="AG247" i="8" s="1"/>
  <c r="AM246" i="8"/>
  <c r="P246" i="8" s="1"/>
  <c r="Y247" i="8" l="1"/>
  <c r="AO247" i="8"/>
  <c r="AQ247" i="8" s="1"/>
  <c r="AL247" i="8"/>
  <c r="U247" i="8"/>
  <c r="V247" i="8" s="1"/>
  <c r="AI247" i="8"/>
  <c r="AJ247" i="8" s="1"/>
  <c r="AK247" i="8" s="1"/>
  <c r="L474" i="8"/>
  <c r="A475" i="8"/>
  <c r="F248" i="8"/>
  <c r="G248" i="8" s="1"/>
  <c r="H248" i="8" s="1"/>
  <c r="I248" i="8"/>
  <c r="B248" i="8"/>
  <c r="R247" i="8" l="1"/>
  <c r="AP247" i="8"/>
  <c r="J248" i="8"/>
  <c r="K248" i="8" s="1"/>
  <c r="A476" i="8"/>
  <c r="L475" i="8"/>
  <c r="AM247" i="8"/>
  <c r="P247" i="8" s="1"/>
  <c r="M248" i="8"/>
  <c r="T248" i="8"/>
  <c r="X248" i="8" s="1"/>
  <c r="C248" i="8"/>
  <c r="E249" i="8"/>
  <c r="AN248" i="8"/>
  <c r="AO248" i="8" s="1"/>
  <c r="AQ248" i="8" s="1"/>
  <c r="W248" i="8"/>
  <c r="AA248" i="8" s="1"/>
  <c r="D248" i="8"/>
  <c r="AL248" i="8" s="1"/>
  <c r="Y248" i="8" l="1"/>
  <c r="AG248" i="8"/>
  <c r="R248" i="8"/>
  <c r="AP248" i="8"/>
  <c r="AI248" i="8"/>
  <c r="AJ248" i="8" s="1"/>
  <c r="AK248" i="8" s="1"/>
  <c r="U248" i="8"/>
  <c r="V248" i="8" s="1"/>
  <c r="L476" i="8"/>
  <c r="A477" i="8"/>
  <c r="I249" i="8"/>
  <c r="B249" i="8"/>
  <c r="F249" i="8"/>
  <c r="G249" i="8" s="1"/>
  <c r="H249" i="8" s="1"/>
  <c r="AM248" i="8" l="1"/>
  <c r="P248" i="8" s="1"/>
  <c r="M249" i="8"/>
  <c r="D249" i="8"/>
  <c r="AL249" i="8" s="1"/>
  <c r="E250" i="8"/>
  <c r="AN249" i="8"/>
  <c r="AO249" i="8" s="1"/>
  <c r="AQ249" i="8" s="1"/>
  <c r="W249" i="8"/>
  <c r="AA249" i="8" s="1"/>
  <c r="T249" i="8"/>
  <c r="X249" i="8" s="1"/>
  <c r="C249" i="8"/>
  <c r="J249" i="8"/>
  <c r="K249" i="8" s="1"/>
  <c r="L477" i="8"/>
  <c r="A478" i="8"/>
  <c r="AG249" i="8" l="1"/>
  <c r="Y249" i="8"/>
  <c r="R249" i="8"/>
  <c r="AP249" i="8"/>
  <c r="AI249" i="8"/>
  <c r="AJ249" i="8" s="1"/>
  <c r="AK249" i="8" s="1"/>
  <c r="U249" i="8"/>
  <c r="V249" i="8" s="1"/>
  <c r="L478" i="8"/>
  <c r="A479" i="8"/>
  <c r="B250" i="8"/>
  <c r="I250" i="8"/>
  <c r="F250" i="8"/>
  <c r="G250" i="8" s="1"/>
  <c r="H250" i="8" s="1"/>
  <c r="AM249" i="8" l="1"/>
  <c r="P249" i="8" s="1"/>
  <c r="A480" i="8"/>
  <c r="L479" i="8"/>
  <c r="E251" i="8"/>
  <c r="AN250" i="8"/>
  <c r="AO250" i="8" s="1"/>
  <c r="T250" i="8"/>
  <c r="X250" i="8" s="1"/>
  <c r="C250" i="8"/>
  <c r="D250" i="8"/>
  <c r="AG250" i="8" s="1"/>
  <c r="W250" i="8"/>
  <c r="AA250" i="8" s="1"/>
  <c r="M250" i="8"/>
  <c r="J250" i="8"/>
  <c r="K250" i="8" s="1"/>
  <c r="AL250" i="8" l="1"/>
  <c r="AQ250" i="8"/>
  <c r="R250" i="8" s="1"/>
  <c r="Y250" i="8"/>
  <c r="U250" i="8"/>
  <c r="V250" i="8" s="1"/>
  <c r="AI250" i="8"/>
  <c r="AJ250" i="8" s="1"/>
  <c r="AK250" i="8" s="1"/>
  <c r="I251" i="8"/>
  <c r="F251" i="8"/>
  <c r="G251" i="8" s="1"/>
  <c r="H251" i="8" s="1"/>
  <c r="B251" i="8"/>
  <c r="L480" i="8"/>
  <c r="A481" i="8"/>
  <c r="AP250" i="8" l="1"/>
  <c r="AM250" i="8"/>
  <c r="P250" i="8" s="1"/>
  <c r="M251" i="8"/>
  <c r="L481" i="8"/>
  <c r="A482" i="8"/>
  <c r="J251" i="8"/>
  <c r="K251" i="8" s="1"/>
  <c r="E252" i="8"/>
  <c r="W251" i="8"/>
  <c r="AA251" i="8" s="1"/>
  <c r="AN251" i="8"/>
  <c r="D251" i="8"/>
  <c r="AL251" i="8" s="1"/>
  <c r="T251" i="8"/>
  <c r="X251" i="8" s="1"/>
  <c r="C251" i="8"/>
  <c r="Y251" i="8" l="1"/>
  <c r="AG251" i="8"/>
  <c r="AI251" i="8"/>
  <c r="AJ251" i="8" s="1"/>
  <c r="AK251" i="8" s="1"/>
  <c r="U251" i="8"/>
  <c r="V251" i="8" s="1"/>
  <c r="F252" i="8"/>
  <c r="G252" i="8" s="1"/>
  <c r="H252" i="8" s="1"/>
  <c r="I252" i="8"/>
  <c r="B252" i="8"/>
  <c r="AO251" i="8"/>
  <c r="AQ251" i="8" s="1"/>
  <c r="L482" i="8"/>
  <c r="A483" i="8"/>
  <c r="T252" i="8" l="1"/>
  <c r="X252" i="8" s="1"/>
  <c r="C252" i="8"/>
  <c r="E253" i="8"/>
  <c r="AN252" i="8"/>
  <c r="AO252" i="8" s="1"/>
  <c r="AQ252" i="8" s="1"/>
  <c r="W252" i="8"/>
  <c r="AA252" i="8" s="1"/>
  <c r="D252" i="8"/>
  <c r="AL252" i="8" s="1"/>
  <c r="R251" i="8"/>
  <c r="AP251" i="8"/>
  <c r="M252" i="8"/>
  <c r="J252" i="8"/>
  <c r="K252" i="8" s="1"/>
  <c r="A484" i="8"/>
  <c r="L483" i="8"/>
  <c r="AM251" i="8"/>
  <c r="P251" i="8" s="1"/>
  <c r="Y252" i="8" l="1"/>
  <c r="AG252" i="8"/>
  <c r="R252" i="8"/>
  <c r="AP252" i="8"/>
  <c r="AI252" i="8"/>
  <c r="AJ252" i="8" s="1"/>
  <c r="AK252" i="8" s="1"/>
  <c r="U252" i="8"/>
  <c r="V252" i="8" s="1"/>
  <c r="L484" i="8"/>
  <c r="A485" i="8"/>
  <c r="I253" i="8"/>
  <c r="F253" i="8"/>
  <c r="G253" i="8" s="1"/>
  <c r="H253" i="8" s="1"/>
  <c r="B253" i="8"/>
  <c r="E254" i="8" l="1"/>
  <c r="AN253" i="8"/>
  <c r="W253" i="8"/>
  <c r="AA253" i="8" s="1"/>
  <c r="D253" i="8"/>
  <c r="AL253" i="8" s="1"/>
  <c r="T253" i="8"/>
  <c r="Y253" i="8" s="1"/>
  <c r="C253" i="8"/>
  <c r="AM252" i="8"/>
  <c r="P252" i="8" s="1"/>
  <c r="M253" i="8"/>
  <c r="J253" i="8"/>
  <c r="K253" i="8" s="1"/>
  <c r="L485" i="8"/>
  <c r="A486" i="8"/>
  <c r="X253" i="8" l="1"/>
  <c r="AG253" i="8"/>
  <c r="AO253" i="8"/>
  <c r="AQ253" i="8" s="1"/>
  <c r="AI253" i="8"/>
  <c r="AJ253" i="8" s="1"/>
  <c r="AK253" i="8" s="1"/>
  <c r="U253" i="8"/>
  <c r="V253" i="8" s="1"/>
  <c r="B254" i="8"/>
  <c r="I254" i="8"/>
  <c r="F254" i="8"/>
  <c r="G254" i="8" s="1"/>
  <c r="H254" i="8" s="1"/>
  <c r="L486" i="8"/>
  <c r="A487" i="8"/>
  <c r="AP253" i="8" l="1"/>
  <c r="R253" i="8"/>
  <c r="AM253" i="8"/>
  <c r="P253" i="8" s="1"/>
  <c r="E255" i="8"/>
  <c r="AN254" i="8"/>
  <c r="AO254" i="8" s="1"/>
  <c r="W254" i="8"/>
  <c r="AA254" i="8" s="1"/>
  <c r="D254" i="8"/>
  <c r="AG254" i="8" s="1"/>
  <c r="T254" i="8"/>
  <c r="X254" i="8" s="1"/>
  <c r="C254" i="8"/>
  <c r="A488" i="8"/>
  <c r="L487" i="8"/>
  <c r="M254" i="8"/>
  <c r="J254" i="8"/>
  <c r="K254" i="8" s="1"/>
  <c r="AL254" i="8" l="1"/>
  <c r="AQ254" i="8"/>
  <c r="R254" i="8" s="1"/>
  <c r="AI254" i="8"/>
  <c r="AJ254" i="8" s="1"/>
  <c r="AK254" i="8" s="1"/>
  <c r="U254" i="8"/>
  <c r="V254" i="8" s="1"/>
  <c r="L488" i="8"/>
  <c r="A489" i="8"/>
  <c r="B255" i="8"/>
  <c r="I255" i="8"/>
  <c r="F255" i="8"/>
  <c r="G255" i="8" s="1"/>
  <c r="H255" i="8" s="1"/>
  <c r="AP254" i="8" l="1"/>
  <c r="AM254" i="8"/>
  <c r="P254" i="8" s="1"/>
  <c r="A490" i="8"/>
  <c r="L489" i="8"/>
  <c r="M255" i="8"/>
  <c r="J255" i="8"/>
  <c r="K255" i="8" s="1"/>
  <c r="D255" i="8"/>
  <c r="AG255" i="8" s="1"/>
  <c r="T255" i="8"/>
  <c r="X255" i="8" s="1"/>
  <c r="C255" i="8"/>
  <c r="E256" i="8"/>
  <c r="AN255" i="8"/>
  <c r="W255" i="8"/>
  <c r="AA255" i="8" s="1"/>
  <c r="AL255" i="8" l="1"/>
  <c r="Y255" i="8"/>
  <c r="AO255" i="8"/>
  <c r="AQ255" i="8" s="1"/>
  <c r="AI255" i="8"/>
  <c r="AJ255" i="8" s="1"/>
  <c r="AK255" i="8" s="1"/>
  <c r="U255" i="8"/>
  <c r="V255" i="8" s="1"/>
  <c r="B256" i="8"/>
  <c r="I256" i="8"/>
  <c r="F256" i="8"/>
  <c r="G256" i="8" s="1"/>
  <c r="H256" i="8" s="1"/>
  <c r="L490" i="8"/>
  <c r="A491" i="8"/>
  <c r="AP255" i="8" l="1"/>
  <c r="R255" i="8"/>
  <c r="AM255" i="8"/>
  <c r="P255" i="8" s="1"/>
  <c r="T256" i="8"/>
  <c r="Y256" i="8" s="1"/>
  <c r="C256" i="8"/>
  <c r="AN256" i="8"/>
  <c r="W256" i="8"/>
  <c r="AA256" i="8" s="1"/>
  <c r="E257" i="8"/>
  <c r="D256" i="8"/>
  <c r="AL256" i="8" s="1"/>
  <c r="A492" i="8"/>
  <c r="L491" i="8"/>
  <c r="M256" i="8"/>
  <c r="J256" i="8"/>
  <c r="K256" i="8" s="1"/>
  <c r="AO256" i="8" l="1"/>
  <c r="AQ256" i="8" s="1"/>
  <c r="X256" i="8"/>
  <c r="U256" i="8"/>
  <c r="V256" i="8" s="1"/>
  <c r="AI256" i="8"/>
  <c r="AJ256" i="8" s="1"/>
  <c r="AK256" i="8" s="1"/>
  <c r="AM256" i="8" s="1"/>
  <c r="AG256" i="8"/>
  <c r="L492" i="8"/>
  <c r="A493" i="8"/>
  <c r="F257" i="8"/>
  <c r="G257" i="8" s="1"/>
  <c r="H257" i="8" s="1"/>
  <c r="I257" i="8"/>
  <c r="B257" i="8"/>
  <c r="R256" i="8" l="1"/>
  <c r="AP256" i="8"/>
  <c r="P256" i="8"/>
  <c r="L493" i="8"/>
  <c r="A494" i="8"/>
  <c r="T257" i="8"/>
  <c r="X257" i="8" s="1"/>
  <c r="C257" i="8"/>
  <c r="E258" i="8"/>
  <c r="AN257" i="8"/>
  <c r="AO257" i="8" s="1"/>
  <c r="W257" i="8"/>
  <c r="AA257" i="8" s="1"/>
  <c r="D257" i="8"/>
  <c r="AG257" i="8" s="1"/>
  <c r="J257" i="8"/>
  <c r="K257" i="8" s="1"/>
  <c r="M257" i="8"/>
  <c r="AL257" i="8" l="1"/>
  <c r="Y257" i="8"/>
  <c r="AQ257" i="8"/>
  <c r="R257" i="8" s="1"/>
  <c r="AI257" i="8"/>
  <c r="AJ257" i="8" s="1"/>
  <c r="AK257" i="8" s="1"/>
  <c r="U257" i="8"/>
  <c r="V257" i="8" s="1"/>
  <c r="I258" i="8"/>
  <c r="B258" i="8"/>
  <c r="F258" i="8"/>
  <c r="G258" i="8" s="1"/>
  <c r="H258" i="8" s="1"/>
  <c r="A495" i="8"/>
  <c r="L494" i="8"/>
  <c r="AM257" i="8" l="1"/>
  <c r="P257" i="8" s="1"/>
  <c r="AP257" i="8"/>
  <c r="D258" i="8"/>
  <c r="AL258" i="8" s="1"/>
  <c r="AN258" i="8"/>
  <c r="W258" i="8"/>
  <c r="AA258" i="8" s="1"/>
  <c r="T258" i="8"/>
  <c r="Y258" i="8" s="1"/>
  <c r="C258" i="8"/>
  <c r="AG258" i="8"/>
  <c r="E259" i="8"/>
  <c r="J258" i="8"/>
  <c r="K258" i="8" s="1"/>
  <c r="A496" i="8"/>
  <c r="L495" i="8"/>
  <c r="M258" i="8"/>
  <c r="X258" i="8" l="1"/>
  <c r="AO258" i="8"/>
  <c r="AQ258" i="8" s="1"/>
  <c r="U258" i="8"/>
  <c r="V258" i="8" s="1"/>
  <c r="AI258" i="8"/>
  <c r="AJ258" i="8" s="1"/>
  <c r="AK258" i="8" s="1"/>
  <c r="B259" i="8"/>
  <c r="I259" i="8"/>
  <c r="F259" i="8"/>
  <c r="G259" i="8" s="1"/>
  <c r="H259" i="8" s="1"/>
  <c r="A497" i="8"/>
  <c r="L496" i="8"/>
  <c r="AP258" i="8" l="1"/>
  <c r="R258" i="8"/>
  <c r="AM258" i="8"/>
  <c r="P258" i="8" s="1"/>
  <c r="J259" i="8"/>
  <c r="K259" i="8" s="1"/>
  <c r="A498" i="8"/>
  <c r="L497" i="8"/>
  <c r="E260" i="8"/>
  <c r="AN259" i="8"/>
  <c r="T259" i="8"/>
  <c r="X259" i="8" s="1"/>
  <c r="C259" i="8"/>
  <c r="W259" i="8"/>
  <c r="AA259" i="8" s="1"/>
  <c r="D259" i="8"/>
  <c r="AG259" i="8" s="1"/>
  <c r="M259" i="8"/>
  <c r="Y259" i="8" l="1"/>
  <c r="AL259" i="8"/>
  <c r="AO259" i="8"/>
  <c r="AQ259" i="8" s="1"/>
  <c r="AI259" i="8"/>
  <c r="AJ259" i="8" s="1"/>
  <c r="AK259" i="8" s="1"/>
  <c r="U259" i="8"/>
  <c r="V259" i="8" s="1"/>
  <c r="I260" i="8"/>
  <c r="F260" i="8"/>
  <c r="G260" i="8" s="1"/>
  <c r="H260" i="8" s="1"/>
  <c r="B260" i="8"/>
  <c r="L498" i="8"/>
  <c r="A499" i="8"/>
  <c r="R259" i="8" l="1"/>
  <c r="AP259" i="8"/>
  <c r="W260" i="8"/>
  <c r="AA260" i="8" s="1"/>
  <c r="T260" i="8"/>
  <c r="Y260" i="8" s="1"/>
  <c r="C260" i="8"/>
  <c r="E261" i="8"/>
  <c r="AN260" i="8"/>
  <c r="D260" i="8"/>
  <c r="AL260" i="8" s="1"/>
  <c r="J260" i="8"/>
  <c r="K260" i="8" s="1"/>
  <c r="AI260" i="8" s="1"/>
  <c r="AJ260" i="8" s="1"/>
  <c r="AK260" i="8" s="1"/>
  <c r="AM259" i="8"/>
  <c r="P259" i="8" s="1"/>
  <c r="L499" i="8"/>
  <c r="A500" i="8"/>
  <c r="M260" i="8"/>
  <c r="AO260" i="8" l="1"/>
  <c r="AQ260" i="8" s="1"/>
  <c r="AM260" i="8"/>
  <c r="P260" i="8" s="1"/>
  <c r="AG260" i="8"/>
  <c r="F261" i="8"/>
  <c r="G261" i="8" s="1"/>
  <c r="H261" i="8" s="1"/>
  <c r="I261" i="8"/>
  <c r="B261" i="8"/>
  <c r="X260" i="8"/>
  <c r="U260" i="8"/>
  <c r="V260" i="8" s="1"/>
  <c r="A501" i="8"/>
  <c r="L500" i="8"/>
  <c r="AP260" i="8" l="1"/>
  <c r="R260" i="8"/>
  <c r="T261" i="8"/>
  <c r="Y261" i="8" s="1"/>
  <c r="C261" i="8"/>
  <c r="E262" i="8"/>
  <c r="AN261" i="8"/>
  <c r="W261" i="8"/>
  <c r="AA261" i="8" s="1"/>
  <c r="D261" i="8"/>
  <c r="AL261" i="8" s="1"/>
  <c r="J261" i="8"/>
  <c r="K261" i="8" s="1"/>
  <c r="M261" i="8"/>
  <c r="L501" i="8"/>
  <c r="A502" i="8"/>
  <c r="X261" i="8" l="1"/>
  <c r="AG261" i="8"/>
  <c r="AO261" i="8"/>
  <c r="AQ261" i="8" s="1"/>
  <c r="U261" i="8"/>
  <c r="V261" i="8" s="1"/>
  <c r="AI261" i="8"/>
  <c r="AJ261" i="8" s="1"/>
  <c r="AK261" i="8" s="1"/>
  <c r="L502" i="8"/>
  <c r="A503" i="8"/>
  <c r="I262" i="8"/>
  <c r="B262" i="8"/>
  <c r="F262" i="8"/>
  <c r="G262" i="8" s="1"/>
  <c r="H262" i="8" s="1"/>
  <c r="R261" i="8" l="1"/>
  <c r="AP261" i="8"/>
  <c r="AM261" i="8"/>
  <c r="P261" i="8" s="1"/>
  <c r="J262" i="8"/>
  <c r="K262" i="8" s="1"/>
  <c r="L503" i="8"/>
  <c r="A504" i="8"/>
  <c r="M262" i="8"/>
  <c r="D262" i="8"/>
  <c r="AL262" i="8" s="1"/>
  <c r="E263" i="8"/>
  <c r="AN262" i="8"/>
  <c r="W262" i="8"/>
  <c r="AA262" i="8" s="1"/>
  <c r="T262" i="8"/>
  <c r="Y262" i="8" s="1"/>
  <c r="C262" i="8"/>
  <c r="AG262" i="8" l="1"/>
  <c r="X262" i="8"/>
  <c r="AI262" i="8"/>
  <c r="AJ262" i="8" s="1"/>
  <c r="AK262" i="8" s="1"/>
  <c r="U262" i="8"/>
  <c r="V262" i="8" s="1"/>
  <c r="AO262" i="8"/>
  <c r="AQ262" i="8" s="1"/>
  <c r="L504" i="8"/>
  <c r="A505" i="8"/>
  <c r="B263" i="8"/>
  <c r="I263" i="8"/>
  <c r="F263" i="8"/>
  <c r="G263" i="8" s="1"/>
  <c r="H263" i="8" s="1"/>
  <c r="R262" i="8" l="1"/>
  <c r="AP262" i="8"/>
  <c r="A506" i="8"/>
  <c r="L505" i="8"/>
  <c r="M263" i="8"/>
  <c r="AM262" i="8"/>
  <c r="P262" i="8" s="1"/>
  <c r="J263" i="8"/>
  <c r="K263" i="8" s="1"/>
  <c r="E264" i="8"/>
  <c r="AN263" i="8"/>
  <c r="T263" i="8"/>
  <c r="X263" i="8" s="1"/>
  <c r="C263" i="8"/>
  <c r="D263" i="8"/>
  <c r="AL263" i="8" s="1"/>
  <c r="W263" i="8"/>
  <c r="AA263" i="8" s="1"/>
  <c r="AG263" i="8" l="1"/>
  <c r="U263" i="8"/>
  <c r="V263" i="8" s="1"/>
  <c r="AI263" i="8"/>
  <c r="AJ263" i="8" s="1"/>
  <c r="AK263" i="8" s="1"/>
  <c r="Y263" i="8"/>
  <c r="L506" i="8"/>
  <c r="A507" i="8"/>
  <c r="AO263" i="8"/>
  <c r="AQ263" i="8" s="1"/>
  <c r="I264" i="8"/>
  <c r="F264" i="8"/>
  <c r="G264" i="8" s="1"/>
  <c r="H264" i="8" s="1"/>
  <c r="B264" i="8"/>
  <c r="AM263" i="8" l="1"/>
  <c r="P263" i="8" s="1"/>
  <c r="L507" i="8"/>
  <c r="A508" i="8"/>
  <c r="W264" i="8"/>
  <c r="AA264" i="8" s="1"/>
  <c r="AN264" i="8"/>
  <c r="AO264" i="8" s="1"/>
  <c r="D264" i="8"/>
  <c r="AG264" i="8" s="1"/>
  <c r="T264" i="8"/>
  <c r="Y264" i="8" s="1"/>
  <c r="C264" i="8"/>
  <c r="E265" i="8"/>
  <c r="R263" i="8"/>
  <c r="AP263" i="8"/>
  <c r="J264" i="8"/>
  <c r="K264" i="8" s="1"/>
  <c r="M264" i="8"/>
  <c r="U264" i="8" l="1"/>
  <c r="V264" i="8" s="1"/>
  <c r="AI264" i="8"/>
  <c r="AJ264" i="8" s="1"/>
  <c r="AK264" i="8" s="1"/>
  <c r="F265" i="8"/>
  <c r="G265" i="8" s="1"/>
  <c r="H265" i="8" s="1"/>
  <c r="I265" i="8"/>
  <c r="B265" i="8"/>
  <c r="X264" i="8"/>
  <c r="AQ264" i="8"/>
  <c r="AL264" i="8"/>
  <c r="A509" i="8"/>
  <c r="L508" i="8"/>
  <c r="AM264" i="8" l="1"/>
  <c r="P264" i="8" s="1"/>
  <c r="R264" i="8"/>
  <c r="AP264" i="8"/>
  <c r="T265" i="8"/>
  <c r="X265" i="8" s="1"/>
  <c r="C265" i="8"/>
  <c r="E266" i="8"/>
  <c r="AN265" i="8"/>
  <c r="W265" i="8"/>
  <c r="AA265" i="8" s="1"/>
  <c r="D265" i="8"/>
  <c r="AG265" i="8" s="1"/>
  <c r="J265" i="8"/>
  <c r="K265" i="8" s="1"/>
  <c r="M265" i="8"/>
  <c r="A510" i="8"/>
  <c r="L509" i="8"/>
  <c r="AL265" i="8" l="1"/>
  <c r="Y265" i="8"/>
  <c r="AI265" i="8"/>
  <c r="AJ265" i="8" s="1"/>
  <c r="AK265" i="8" s="1"/>
  <c r="U265" i="8"/>
  <c r="V265" i="8" s="1"/>
  <c r="I266" i="8"/>
  <c r="B266" i="8"/>
  <c r="F266" i="8"/>
  <c r="G266" i="8" s="1"/>
  <c r="H266" i="8" s="1"/>
  <c r="AO265" i="8"/>
  <c r="AQ265" i="8" s="1"/>
  <c r="L510" i="8"/>
  <c r="A511" i="8"/>
  <c r="AM265" i="8" l="1"/>
  <c r="P265" i="8" s="1"/>
  <c r="R265" i="8"/>
  <c r="AP265" i="8"/>
  <c r="D266" i="8"/>
  <c r="AG266" i="8" s="1"/>
  <c r="AN266" i="8"/>
  <c r="W266" i="8"/>
  <c r="AA266" i="8" s="1"/>
  <c r="T266" i="8"/>
  <c r="X266" i="8" s="1"/>
  <c r="C266" i="8"/>
  <c r="E267" i="8"/>
  <c r="J266" i="8"/>
  <c r="K266" i="8" s="1"/>
  <c r="M266" i="8"/>
  <c r="L511" i="8"/>
  <c r="A512" i="8"/>
  <c r="AL266" i="8" l="1"/>
  <c r="U266" i="8"/>
  <c r="V266" i="8" s="1"/>
  <c r="AI266" i="8"/>
  <c r="AJ266" i="8" s="1"/>
  <c r="AK266" i="8" s="1"/>
  <c r="AO266" i="8"/>
  <c r="AQ266" i="8" s="1"/>
  <c r="B267" i="8"/>
  <c r="I267" i="8"/>
  <c r="F267" i="8"/>
  <c r="G267" i="8" s="1"/>
  <c r="H267" i="8" s="1"/>
  <c r="A513" i="8"/>
  <c r="L512" i="8"/>
  <c r="AM266" i="8" l="1"/>
  <c r="P266" i="8" s="1"/>
  <c r="R266" i="8"/>
  <c r="AP266" i="8"/>
  <c r="J267" i="8"/>
  <c r="K267" i="8" s="1"/>
  <c r="E268" i="8"/>
  <c r="AN267" i="8"/>
  <c r="T267" i="8"/>
  <c r="Y267" i="8" s="1"/>
  <c r="C267" i="8"/>
  <c r="W267" i="8"/>
  <c r="AA267" i="8" s="1"/>
  <c r="D267" i="8"/>
  <c r="AG267" i="8" s="1"/>
  <c r="A514" i="8"/>
  <c r="L513" i="8"/>
  <c r="M267" i="8"/>
  <c r="AL267" i="8" l="1"/>
  <c r="X267" i="8"/>
  <c r="AO267" i="8"/>
  <c r="AQ267" i="8" s="1"/>
  <c r="AI267" i="8"/>
  <c r="AJ267" i="8" s="1"/>
  <c r="AK267" i="8" s="1"/>
  <c r="U267" i="8"/>
  <c r="V267" i="8" s="1"/>
  <c r="I268" i="8"/>
  <c r="F268" i="8"/>
  <c r="G268" i="8" s="1"/>
  <c r="H268" i="8" s="1"/>
  <c r="B268" i="8"/>
  <c r="L514" i="8"/>
  <c r="A515" i="8"/>
  <c r="R267" i="8" l="1"/>
  <c r="AP267" i="8"/>
  <c r="W268" i="8"/>
  <c r="AA268" i="8" s="1"/>
  <c r="T268" i="8"/>
  <c r="Y268" i="8" s="1"/>
  <c r="C268" i="8"/>
  <c r="E269" i="8"/>
  <c r="AN268" i="8"/>
  <c r="D268" i="8"/>
  <c r="AL268" i="8" s="1"/>
  <c r="J268" i="8"/>
  <c r="K268" i="8" s="1"/>
  <c r="AI268" i="8" s="1"/>
  <c r="AJ268" i="8" s="1"/>
  <c r="AK268" i="8" s="1"/>
  <c r="L515" i="8"/>
  <c r="A516" i="8"/>
  <c r="M268" i="8"/>
  <c r="AM267" i="8"/>
  <c r="P267" i="8" s="1"/>
  <c r="AO268" i="8" l="1"/>
  <c r="AQ268" i="8" s="1"/>
  <c r="AM268" i="8"/>
  <c r="P268" i="8" s="1"/>
  <c r="AG268" i="8"/>
  <c r="U268" i="8"/>
  <c r="V268" i="8" s="1"/>
  <c r="X268" i="8"/>
  <c r="A517" i="8"/>
  <c r="L516" i="8"/>
  <c r="F269" i="8"/>
  <c r="G269" i="8" s="1"/>
  <c r="H269" i="8" s="1"/>
  <c r="I269" i="8"/>
  <c r="B269" i="8"/>
  <c r="R268" i="8" l="1"/>
  <c r="AP268" i="8"/>
  <c r="A518" i="8"/>
  <c r="L517" i="8"/>
  <c r="J269" i="8"/>
  <c r="K269" i="8" s="1"/>
  <c r="T269" i="8"/>
  <c r="X269" i="8" s="1"/>
  <c r="C269" i="8"/>
  <c r="E270" i="8"/>
  <c r="AN269" i="8"/>
  <c r="AO269" i="8" s="1"/>
  <c r="W269" i="8"/>
  <c r="AA269" i="8" s="1"/>
  <c r="D269" i="8"/>
  <c r="AG269" i="8" s="1"/>
  <c r="M269" i="8"/>
  <c r="AL269" i="8" l="1"/>
  <c r="AQ269" i="8"/>
  <c r="R269" i="8" s="1"/>
  <c r="U269" i="8"/>
  <c r="V269" i="8" s="1"/>
  <c r="AI269" i="8"/>
  <c r="AJ269" i="8" s="1"/>
  <c r="AK269" i="8" s="1"/>
  <c r="Y269" i="8"/>
  <c r="AP269" i="8"/>
  <c r="I270" i="8"/>
  <c r="B270" i="8"/>
  <c r="F270" i="8"/>
  <c r="G270" i="8" s="1"/>
  <c r="H270" i="8" s="1"/>
  <c r="L518" i="8"/>
  <c r="A519" i="8"/>
  <c r="AM269" i="8" l="1"/>
  <c r="P269" i="8" s="1"/>
  <c r="J270" i="8"/>
  <c r="K270" i="8" s="1"/>
  <c r="M270" i="8"/>
  <c r="A520" i="8"/>
  <c r="L519" i="8"/>
  <c r="D270" i="8"/>
  <c r="AL270" i="8" s="1"/>
  <c r="E271" i="8"/>
  <c r="AN270" i="8"/>
  <c r="W270" i="8"/>
  <c r="AA270" i="8" s="1"/>
  <c r="T270" i="8"/>
  <c r="X270" i="8" s="1"/>
  <c r="C270" i="8"/>
  <c r="Y270" i="8" l="1"/>
  <c r="AG270" i="8"/>
  <c r="AI270" i="8"/>
  <c r="AJ270" i="8" s="1"/>
  <c r="AK270" i="8" s="1"/>
  <c r="U270" i="8"/>
  <c r="V270" i="8" s="1"/>
  <c r="A521" i="8"/>
  <c r="L520" i="8"/>
  <c r="AO270" i="8"/>
  <c r="AQ270" i="8" s="1"/>
  <c r="B271" i="8"/>
  <c r="I271" i="8"/>
  <c r="F271" i="8"/>
  <c r="G271" i="8" s="1"/>
  <c r="H271" i="8" s="1"/>
  <c r="R270" i="8" l="1"/>
  <c r="AP270" i="8"/>
  <c r="M271" i="8"/>
  <c r="AM270" i="8"/>
  <c r="P270" i="8" s="1"/>
  <c r="J271" i="8"/>
  <c r="K271" i="8" s="1"/>
  <c r="L521" i="8"/>
  <c r="A522" i="8"/>
  <c r="E272" i="8"/>
  <c r="AN271" i="8"/>
  <c r="AO271" i="8" s="1"/>
  <c r="AQ271" i="8" s="1"/>
  <c r="T271" i="8"/>
  <c r="X271" i="8" s="1"/>
  <c r="C271" i="8"/>
  <c r="D271" i="8"/>
  <c r="AG271" i="8" s="1"/>
  <c r="W271" i="8"/>
  <c r="AA271" i="8" s="1"/>
  <c r="Y271" i="8" l="1"/>
  <c r="R271" i="8"/>
  <c r="AP271" i="8"/>
  <c r="U271" i="8"/>
  <c r="V271" i="8" s="1"/>
  <c r="AI271" i="8"/>
  <c r="AJ271" i="8" s="1"/>
  <c r="AK271" i="8" s="1"/>
  <c r="AL271" i="8"/>
  <c r="I272" i="8"/>
  <c r="F272" i="8"/>
  <c r="G272" i="8" s="1"/>
  <c r="H272" i="8" s="1"/>
  <c r="B272" i="8"/>
  <c r="A523" i="8"/>
  <c r="L522" i="8"/>
  <c r="W272" i="8" l="1"/>
  <c r="AA272" i="8" s="1"/>
  <c r="AN272" i="8"/>
  <c r="D272" i="8"/>
  <c r="AL272" i="8" s="1"/>
  <c r="T272" i="8"/>
  <c r="Y272" i="8" s="1"/>
  <c r="C272" i="8"/>
  <c r="E273" i="8"/>
  <c r="M272" i="8"/>
  <c r="A524" i="8"/>
  <c r="L523" i="8"/>
  <c r="J272" i="8"/>
  <c r="K272" i="8" s="1"/>
  <c r="AM271" i="8"/>
  <c r="P271" i="8" s="1"/>
  <c r="AG272" i="8" l="1"/>
  <c r="U272" i="8"/>
  <c r="V272" i="8" s="1"/>
  <c r="AI272" i="8"/>
  <c r="AJ272" i="8" s="1"/>
  <c r="AK272" i="8" s="1"/>
  <c r="AO272" i="8"/>
  <c r="AQ272" i="8" s="1"/>
  <c r="F273" i="8"/>
  <c r="G273" i="8" s="1"/>
  <c r="H273" i="8" s="1"/>
  <c r="I273" i="8"/>
  <c r="B273" i="8"/>
  <c r="X272" i="8"/>
  <c r="L524" i="8"/>
  <c r="A525" i="8"/>
  <c r="AM272" i="8" l="1"/>
  <c r="P272" i="8" s="1"/>
  <c r="R272" i="8"/>
  <c r="AP272" i="8"/>
  <c r="M273" i="8"/>
  <c r="J273" i="8"/>
  <c r="K273" i="8" s="1"/>
  <c r="L525" i="8"/>
  <c r="A526" i="8"/>
  <c r="T273" i="8"/>
  <c r="X273" i="8" s="1"/>
  <c r="C273" i="8"/>
  <c r="E274" i="8"/>
  <c r="AN273" i="8"/>
  <c r="AO273" i="8" s="1"/>
  <c r="AQ273" i="8" s="1"/>
  <c r="W273" i="8"/>
  <c r="AA273" i="8" s="1"/>
  <c r="D273" i="8"/>
  <c r="AL273" i="8" s="1"/>
  <c r="AG273" i="8"/>
  <c r="Y273" i="8" l="1"/>
  <c r="R273" i="8"/>
  <c r="AP273" i="8"/>
  <c r="U273" i="8"/>
  <c r="V273" i="8" s="1"/>
  <c r="AI273" i="8"/>
  <c r="AJ273" i="8" s="1"/>
  <c r="AK273" i="8" s="1"/>
  <c r="A527" i="8"/>
  <c r="L526" i="8"/>
  <c r="I274" i="8"/>
  <c r="B274" i="8"/>
  <c r="F274" i="8"/>
  <c r="G274" i="8" s="1"/>
  <c r="H274" i="8" s="1"/>
  <c r="L527" i="8" l="1"/>
  <c r="A528" i="8"/>
  <c r="AM273" i="8"/>
  <c r="P273" i="8" s="1"/>
  <c r="D274" i="8"/>
  <c r="AG274" i="8" s="1"/>
  <c r="AN274" i="8"/>
  <c r="AO274" i="8" s="1"/>
  <c r="AQ274" i="8" s="1"/>
  <c r="W274" i="8"/>
  <c r="AA274" i="8" s="1"/>
  <c r="T274" i="8"/>
  <c r="X274" i="8" s="1"/>
  <c r="C274" i="8"/>
  <c r="E275" i="8"/>
  <c r="M274" i="8"/>
  <c r="J274" i="8"/>
  <c r="K274" i="8" s="1"/>
  <c r="Y274" i="8" l="1"/>
  <c r="AL274" i="8"/>
  <c r="AI274" i="8"/>
  <c r="AJ274" i="8" s="1"/>
  <c r="AK274" i="8" s="1"/>
  <c r="U274" i="8"/>
  <c r="V274" i="8" s="1"/>
  <c r="R274" i="8"/>
  <c r="AP274" i="8"/>
  <c r="B275" i="8"/>
  <c r="I275" i="8"/>
  <c r="F275" i="8"/>
  <c r="G275" i="8" s="1"/>
  <c r="H275" i="8" s="1"/>
  <c r="L528" i="8"/>
  <c r="A529" i="8"/>
  <c r="AM274" i="8" l="1"/>
  <c r="P274" i="8" s="1"/>
  <c r="E276" i="8"/>
  <c r="AN275" i="8"/>
  <c r="AO275" i="8" s="1"/>
  <c r="AQ275" i="8" s="1"/>
  <c r="T275" i="8"/>
  <c r="X275" i="8" s="1"/>
  <c r="C275" i="8"/>
  <c r="W275" i="8"/>
  <c r="AA275" i="8" s="1"/>
  <c r="D275" i="8"/>
  <c r="AG275" i="8" s="1"/>
  <c r="J275" i="8"/>
  <c r="K275" i="8" s="1"/>
  <c r="L529" i="8"/>
  <c r="A530" i="8"/>
  <c r="M275" i="8"/>
  <c r="Y275" i="8" l="1"/>
  <c r="AL275" i="8"/>
  <c r="R275" i="8"/>
  <c r="AP275" i="8"/>
  <c r="U275" i="8"/>
  <c r="V275" i="8" s="1"/>
  <c r="AI275" i="8"/>
  <c r="AJ275" i="8" s="1"/>
  <c r="AK275" i="8" s="1"/>
  <c r="L530" i="8"/>
  <c r="A531" i="8"/>
  <c r="I276" i="8"/>
  <c r="F276" i="8"/>
  <c r="G276" i="8" s="1"/>
  <c r="H276" i="8" s="1"/>
  <c r="B276" i="8"/>
  <c r="L531" i="8" l="1"/>
  <c r="A532" i="8"/>
  <c r="M276" i="8"/>
  <c r="J276" i="8"/>
  <c r="K276" i="8" s="1"/>
  <c r="W276" i="8"/>
  <c r="AA276" i="8" s="1"/>
  <c r="T276" i="8"/>
  <c r="X276" i="8" s="1"/>
  <c r="C276" i="8"/>
  <c r="E277" i="8"/>
  <c r="AN276" i="8"/>
  <c r="AO276" i="8" s="1"/>
  <c r="AQ276" i="8" s="1"/>
  <c r="D276" i="8"/>
  <c r="AL276" i="8" s="1"/>
  <c r="AM275" i="8"/>
  <c r="P275" i="8" s="1"/>
  <c r="AG276" i="8" l="1"/>
  <c r="U276" i="8"/>
  <c r="V276" i="8" s="1"/>
  <c r="AI276" i="8"/>
  <c r="AJ276" i="8" s="1"/>
  <c r="AK276" i="8" s="1"/>
  <c r="R276" i="8"/>
  <c r="AP276" i="8"/>
  <c r="Y276" i="8"/>
  <c r="F277" i="8"/>
  <c r="G277" i="8" s="1"/>
  <c r="H277" i="8" s="1"/>
  <c r="I277" i="8"/>
  <c r="B277" i="8"/>
  <c r="L532" i="8"/>
  <c r="A533" i="8"/>
  <c r="AM276" i="8" l="1"/>
  <c r="P276" i="8"/>
  <c r="M277" i="8"/>
  <c r="A534" i="8"/>
  <c r="L533" i="8"/>
  <c r="J277" i="8"/>
  <c r="K277" i="8" s="1"/>
  <c r="T277" i="8"/>
  <c r="X277" i="8" s="1"/>
  <c r="C277" i="8"/>
  <c r="E278" i="8"/>
  <c r="AN277" i="8"/>
  <c r="AO277" i="8" s="1"/>
  <c r="W277" i="8"/>
  <c r="AA277" i="8" s="1"/>
  <c r="D277" i="8"/>
  <c r="AG277" i="8" s="1"/>
  <c r="AL277" i="8" l="1"/>
  <c r="U277" i="8"/>
  <c r="V277" i="8" s="1"/>
  <c r="AI277" i="8"/>
  <c r="AJ277" i="8" s="1"/>
  <c r="AK277" i="8" s="1"/>
  <c r="Y277" i="8"/>
  <c r="AQ277" i="8"/>
  <c r="I278" i="8"/>
  <c r="B278" i="8"/>
  <c r="F278" i="8"/>
  <c r="G278" i="8" s="1"/>
  <c r="H278" i="8" s="1"/>
  <c r="L534" i="8"/>
  <c r="A535" i="8"/>
  <c r="AM277" i="8" l="1"/>
  <c r="P277" i="8" s="1"/>
  <c r="R277" i="8"/>
  <c r="AP277" i="8"/>
  <c r="J278" i="8"/>
  <c r="K278" i="8" s="1"/>
  <c r="L535" i="8"/>
  <c r="A536" i="8"/>
  <c r="M278" i="8"/>
  <c r="D278" i="8"/>
  <c r="AG278" i="8" s="1"/>
  <c r="E279" i="8"/>
  <c r="AN278" i="8"/>
  <c r="AO278" i="8" s="1"/>
  <c r="AQ278" i="8" s="1"/>
  <c r="W278" i="8"/>
  <c r="AA278" i="8" s="1"/>
  <c r="T278" i="8"/>
  <c r="X278" i="8" s="1"/>
  <c r="C278" i="8"/>
  <c r="AL278" i="8" l="1"/>
  <c r="R278" i="8"/>
  <c r="AP278" i="8"/>
  <c r="U278" i="8"/>
  <c r="V278" i="8" s="1"/>
  <c r="AI278" i="8"/>
  <c r="AJ278" i="8" s="1"/>
  <c r="AK278" i="8" s="1"/>
  <c r="L536" i="8"/>
  <c r="A537" i="8"/>
  <c r="B279" i="8"/>
  <c r="I279" i="8"/>
  <c r="F279" i="8"/>
  <c r="G279" i="8" s="1"/>
  <c r="H279" i="8" s="1"/>
  <c r="AM278" i="8" l="1"/>
  <c r="P278" i="8" s="1"/>
  <c r="L537" i="8"/>
  <c r="A538" i="8"/>
  <c r="M279" i="8"/>
  <c r="J279" i="8"/>
  <c r="K279" i="8" s="1"/>
  <c r="E280" i="8"/>
  <c r="AN279" i="8"/>
  <c r="AO279" i="8" s="1"/>
  <c r="AQ279" i="8" s="1"/>
  <c r="T279" i="8"/>
  <c r="X279" i="8" s="1"/>
  <c r="C279" i="8"/>
  <c r="D279" i="8"/>
  <c r="AL279" i="8" s="1"/>
  <c r="W279" i="8"/>
  <c r="AA279" i="8" s="1"/>
  <c r="Y279" i="8" l="1"/>
  <c r="AG279" i="8"/>
  <c r="U279" i="8"/>
  <c r="V279" i="8" s="1"/>
  <c r="AI279" i="8"/>
  <c r="AJ279" i="8" s="1"/>
  <c r="AK279" i="8" s="1"/>
  <c r="R279" i="8"/>
  <c r="AP279" i="8"/>
  <c r="I280" i="8"/>
  <c r="F280" i="8"/>
  <c r="G280" i="8" s="1"/>
  <c r="H280" i="8" s="1"/>
  <c r="B280" i="8"/>
  <c r="L538" i="8"/>
  <c r="A539" i="8"/>
  <c r="AM279" i="8" l="1"/>
  <c r="P279" i="8" s="1"/>
  <c r="W280" i="8"/>
  <c r="AA280" i="8" s="1"/>
  <c r="AN280" i="8"/>
  <c r="D280" i="8"/>
  <c r="AL280" i="8" s="1"/>
  <c r="T280" i="8"/>
  <c r="Y280" i="8" s="1"/>
  <c r="C280" i="8"/>
  <c r="E281" i="8"/>
  <c r="J280" i="8"/>
  <c r="K280" i="8" s="1"/>
  <c r="AI280" i="8" s="1"/>
  <c r="AJ280" i="8" s="1"/>
  <c r="AK280" i="8" s="1"/>
  <c r="A540" i="8"/>
  <c r="L539" i="8"/>
  <c r="M280" i="8"/>
  <c r="AG280" i="8" l="1"/>
  <c r="AM280" i="8"/>
  <c r="P280" i="8" s="1"/>
  <c r="AO280" i="8"/>
  <c r="AQ280" i="8" s="1"/>
  <c r="F281" i="8"/>
  <c r="G281" i="8" s="1"/>
  <c r="H281" i="8" s="1"/>
  <c r="I281" i="8"/>
  <c r="B281" i="8"/>
  <c r="X280" i="8"/>
  <c r="U280" i="8"/>
  <c r="V280" i="8" s="1"/>
  <c r="L540" i="8"/>
  <c r="A541" i="8"/>
  <c r="R280" i="8" l="1"/>
  <c r="AP280" i="8"/>
  <c r="T281" i="8"/>
  <c r="Y281" i="8" s="1"/>
  <c r="C281" i="8"/>
  <c r="E282" i="8"/>
  <c r="AN281" i="8"/>
  <c r="AO281" i="8" s="1"/>
  <c r="W281" i="8"/>
  <c r="AA281" i="8" s="1"/>
  <c r="D281" i="8"/>
  <c r="AG281" i="8" s="1"/>
  <c r="J281" i="8"/>
  <c r="K281" i="8" s="1"/>
  <c r="M281" i="8"/>
  <c r="L541" i="8"/>
  <c r="A542" i="8"/>
  <c r="X281" i="8" l="1"/>
  <c r="AL281" i="8"/>
  <c r="AQ281" i="8"/>
  <c r="R281" i="8" s="1"/>
  <c r="AI281" i="8"/>
  <c r="AJ281" i="8" s="1"/>
  <c r="AK281" i="8" s="1"/>
  <c r="U281" i="8"/>
  <c r="V281" i="8" s="1"/>
  <c r="I282" i="8"/>
  <c r="B282" i="8"/>
  <c r="F282" i="8"/>
  <c r="G282" i="8" s="1"/>
  <c r="H282" i="8" s="1"/>
  <c r="L542" i="8"/>
  <c r="A543" i="8"/>
  <c r="AP281" i="8" l="1"/>
  <c r="J282" i="8"/>
  <c r="K282" i="8" s="1"/>
  <c r="D282" i="8"/>
  <c r="AL282" i="8" s="1"/>
  <c r="AN282" i="8"/>
  <c r="W282" i="8"/>
  <c r="AA282" i="8" s="1"/>
  <c r="T282" i="8"/>
  <c r="Y282" i="8" s="1"/>
  <c r="C282" i="8"/>
  <c r="AG282" i="8"/>
  <c r="E283" i="8"/>
  <c r="AM281" i="8"/>
  <c r="P281" i="8" s="1"/>
  <c r="A544" i="8"/>
  <c r="L543" i="8"/>
  <c r="M282" i="8"/>
  <c r="X282" i="8" l="1"/>
  <c r="AO282" i="8"/>
  <c r="AQ282" i="8" s="1"/>
  <c r="U282" i="8"/>
  <c r="V282" i="8" s="1"/>
  <c r="AI282" i="8"/>
  <c r="AJ282" i="8" s="1"/>
  <c r="AK282" i="8" s="1"/>
  <c r="B283" i="8"/>
  <c r="I283" i="8"/>
  <c r="F283" i="8"/>
  <c r="G283" i="8" s="1"/>
  <c r="H283" i="8" s="1"/>
  <c r="L544" i="8"/>
  <c r="A545" i="8"/>
  <c r="AP282" i="8" l="1"/>
  <c r="R282" i="8"/>
  <c r="E284" i="8"/>
  <c r="AN283" i="8"/>
  <c r="AO283" i="8" s="1"/>
  <c r="AQ283" i="8" s="1"/>
  <c r="T283" i="8"/>
  <c r="Y283" i="8" s="1"/>
  <c r="C283" i="8"/>
  <c r="W283" i="8"/>
  <c r="AA283" i="8" s="1"/>
  <c r="D283" i="8"/>
  <c r="AG283" i="8" s="1"/>
  <c r="J283" i="8"/>
  <c r="K283" i="8" s="1"/>
  <c r="AM282" i="8"/>
  <c r="P282" i="8" s="1"/>
  <c r="L545" i="8"/>
  <c r="A546" i="8"/>
  <c r="M283" i="8"/>
  <c r="AL283" i="8" l="1"/>
  <c r="X283" i="8"/>
  <c r="R283" i="8"/>
  <c r="AP283" i="8"/>
  <c r="AI283" i="8"/>
  <c r="AJ283" i="8" s="1"/>
  <c r="AK283" i="8" s="1"/>
  <c r="U283" i="8"/>
  <c r="V283" i="8" s="1"/>
  <c r="A547" i="8"/>
  <c r="L546" i="8"/>
  <c r="I284" i="8"/>
  <c r="F284" i="8"/>
  <c r="G284" i="8" s="1"/>
  <c r="H284" i="8" s="1"/>
  <c r="B284" i="8"/>
  <c r="AM283" i="8" l="1"/>
  <c r="P283" i="8" s="1"/>
  <c r="L547" i="8"/>
  <c r="A548" i="8"/>
  <c r="J284" i="8"/>
  <c r="K284" i="8" s="1"/>
  <c r="W284" i="8"/>
  <c r="AA284" i="8" s="1"/>
  <c r="T284" i="8"/>
  <c r="X284" i="8" s="1"/>
  <c r="C284" i="8"/>
  <c r="E285" i="8"/>
  <c r="AN284" i="8"/>
  <c r="AO284" i="8" s="1"/>
  <c r="D284" i="8"/>
  <c r="AL284" i="8" s="1"/>
  <c r="M284" i="8"/>
  <c r="Y284" i="8" l="1"/>
  <c r="AG284" i="8"/>
  <c r="U284" i="8"/>
  <c r="V284" i="8" s="1"/>
  <c r="AI284" i="8"/>
  <c r="AJ284" i="8" s="1"/>
  <c r="AK284" i="8" s="1"/>
  <c r="AQ284" i="8"/>
  <c r="F285" i="8"/>
  <c r="G285" i="8" s="1"/>
  <c r="H285" i="8" s="1"/>
  <c r="I285" i="8"/>
  <c r="B285" i="8"/>
  <c r="L548" i="8"/>
  <c r="A549" i="8"/>
  <c r="M285" i="8" l="1"/>
  <c r="AM284" i="8"/>
  <c r="P284" i="8" s="1"/>
  <c r="R284" i="8"/>
  <c r="AP284" i="8"/>
  <c r="J285" i="8"/>
  <c r="K285" i="8" s="1"/>
  <c r="A550" i="8"/>
  <c r="L549" i="8"/>
  <c r="T285" i="8"/>
  <c r="X285" i="8" s="1"/>
  <c r="C285" i="8"/>
  <c r="E286" i="8"/>
  <c r="AN285" i="8"/>
  <c r="AO285" i="8" s="1"/>
  <c r="W285" i="8"/>
  <c r="AA285" i="8" s="1"/>
  <c r="D285" i="8"/>
  <c r="AL285" i="8" s="1"/>
  <c r="Y285" i="8" l="1"/>
  <c r="AG285" i="8"/>
  <c r="U285" i="8"/>
  <c r="V285" i="8" s="1"/>
  <c r="AI285" i="8"/>
  <c r="AJ285" i="8" s="1"/>
  <c r="AK285" i="8" s="1"/>
  <c r="I286" i="8"/>
  <c r="B286" i="8"/>
  <c r="F286" i="8"/>
  <c r="G286" i="8" s="1"/>
  <c r="H286" i="8" s="1"/>
  <c r="AQ285" i="8"/>
  <c r="L550" i="8"/>
  <c r="A551" i="8"/>
  <c r="AM285" i="8" l="1"/>
  <c r="P285" i="8" s="1"/>
  <c r="M286" i="8"/>
  <c r="D286" i="8"/>
  <c r="AG286" i="8" s="1"/>
  <c r="E287" i="8"/>
  <c r="AN286" i="8"/>
  <c r="AO286" i="8" s="1"/>
  <c r="W286" i="8"/>
  <c r="AA286" i="8" s="1"/>
  <c r="T286" i="8"/>
  <c r="Y286" i="8" s="1"/>
  <c r="C286" i="8"/>
  <c r="J286" i="8"/>
  <c r="K286" i="8" s="1"/>
  <c r="L551" i="8"/>
  <c r="A552" i="8"/>
  <c r="R285" i="8"/>
  <c r="AP285" i="8"/>
  <c r="AL286" i="8" l="1"/>
  <c r="U286" i="8"/>
  <c r="V286" i="8" s="1"/>
  <c r="AI286" i="8"/>
  <c r="AJ286" i="8" s="1"/>
  <c r="AK286" i="8" s="1"/>
  <c r="B287" i="8"/>
  <c r="I287" i="8"/>
  <c r="F287" i="8"/>
  <c r="G287" i="8" s="1"/>
  <c r="H287" i="8" s="1"/>
  <c r="AQ286" i="8"/>
  <c r="X286" i="8"/>
  <c r="L552" i="8"/>
  <c r="A553" i="8"/>
  <c r="AM286" i="8" l="1"/>
  <c r="P286" i="8" s="1"/>
  <c r="M287" i="8"/>
  <c r="R286" i="8"/>
  <c r="AP286" i="8"/>
  <c r="J287" i="8"/>
  <c r="K287" i="8" s="1"/>
  <c r="E288" i="8"/>
  <c r="AN287" i="8"/>
  <c r="AO287" i="8" s="1"/>
  <c r="T287" i="8"/>
  <c r="X287" i="8" s="1"/>
  <c r="C287" i="8"/>
  <c r="D287" i="8"/>
  <c r="AL287" i="8" s="1"/>
  <c r="W287" i="8"/>
  <c r="AA287" i="8" s="1"/>
  <c r="A554" i="8"/>
  <c r="L553" i="8"/>
  <c r="AG287" i="8" l="1"/>
  <c r="AI287" i="8"/>
  <c r="AJ287" i="8" s="1"/>
  <c r="AK287" i="8" s="1"/>
  <c r="U287" i="8"/>
  <c r="V287" i="8" s="1"/>
  <c r="I288" i="8"/>
  <c r="F288" i="8"/>
  <c r="G288" i="8" s="1"/>
  <c r="H288" i="8" s="1"/>
  <c r="B288" i="8"/>
  <c r="AQ287" i="8"/>
  <c r="L554" i="8"/>
  <c r="A555" i="8"/>
  <c r="Y287" i="8"/>
  <c r="W288" i="8" l="1"/>
  <c r="AA288" i="8" s="1"/>
  <c r="AN288" i="8"/>
  <c r="D288" i="8"/>
  <c r="AL288" i="8" s="1"/>
  <c r="T288" i="8"/>
  <c r="Y288" i="8" s="1"/>
  <c r="C288" i="8"/>
  <c r="E289" i="8"/>
  <c r="M288" i="8"/>
  <c r="J288" i="8"/>
  <c r="K288" i="8" s="1"/>
  <c r="L555" i="8"/>
  <c r="A556" i="8"/>
  <c r="R287" i="8"/>
  <c r="AP287" i="8"/>
  <c r="AM287" i="8"/>
  <c r="P287" i="8" s="1"/>
  <c r="AG288" i="8" l="1"/>
  <c r="U288" i="8"/>
  <c r="V288" i="8" s="1"/>
  <c r="AI288" i="8"/>
  <c r="AJ288" i="8" s="1"/>
  <c r="AK288" i="8" s="1"/>
  <c r="AO288" i="8"/>
  <c r="AQ288" i="8" s="1"/>
  <c r="F289" i="8"/>
  <c r="G289" i="8" s="1"/>
  <c r="H289" i="8" s="1"/>
  <c r="I289" i="8"/>
  <c r="B289" i="8"/>
  <c r="X288" i="8"/>
  <c r="L556" i="8"/>
  <c r="A557" i="8"/>
  <c r="R288" i="8" l="1"/>
  <c r="AP288" i="8"/>
  <c r="M289" i="8"/>
  <c r="J289" i="8"/>
  <c r="K289" i="8" s="1"/>
  <c r="A558" i="8"/>
  <c r="L557" i="8"/>
  <c r="AM288" i="8"/>
  <c r="P288" i="8" s="1"/>
  <c r="T289" i="8"/>
  <c r="X289" i="8" s="1"/>
  <c r="C289" i="8"/>
  <c r="E290" i="8"/>
  <c r="AN289" i="8"/>
  <c r="W289" i="8"/>
  <c r="AA289" i="8" s="1"/>
  <c r="D289" i="8"/>
  <c r="AL289" i="8" s="1"/>
  <c r="AG289" i="8"/>
  <c r="Y289" i="8" l="1"/>
  <c r="AI289" i="8"/>
  <c r="AJ289" i="8" s="1"/>
  <c r="AK289" i="8" s="1"/>
  <c r="U289" i="8"/>
  <c r="V289" i="8" s="1"/>
  <c r="I290" i="8"/>
  <c r="B290" i="8"/>
  <c r="F290" i="8"/>
  <c r="G290" i="8" s="1"/>
  <c r="H290" i="8" s="1"/>
  <c r="AO289" i="8"/>
  <c r="AQ289" i="8" s="1"/>
  <c r="L558" i="8"/>
  <c r="A559" i="8"/>
  <c r="AM289" i="8" l="1"/>
  <c r="P289" i="8" s="1"/>
  <c r="R289" i="8"/>
  <c r="AP289" i="8"/>
  <c r="M290" i="8"/>
  <c r="D290" i="8"/>
  <c r="AG290" i="8" s="1"/>
  <c r="AN290" i="8"/>
  <c r="AO290" i="8" s="1"/>
  <c r="W290" i="8"/>
  <c r="AA290" i="8" s="1"/>
  <c r="T290" i="8"/>
  <c r="X290" i="8" s="1"/>
  <c r="C290" i="8"/>
  <c r="E291" i="8"/>
  <c r="J290" i="8"/>
  <c r="K290" i="8" s="1"/>
  <c r="A560" i="8"/>
  <c r="L559" i="8"/>
  <c r="AL290" i="8" l="1"/>
  <c r="AQ290" i="8"/>
  <c r="R290" i="8" s="1"/>
  <c r="U290" i="8"/>
  <c r="V290" i="8" s="1"/>
  <c r="AI290" i="8"/>
  <c r="AJ290" i="8" s="1"/>
  <c r="AK290" i="8" s="1"/>
  <c r="L560" i="8"/>
  <c r="A561" i="8"/>
  <c r="B291" i="8"/>
  <c r="I291" i="8"/>
  <c r="F291" i="8"/>
  <c r="G291" i="8" s="1"/>
  <c r="H291" i="8" s="1"/>
  <c r="AP290" i="8" l="1"/>
  <c r="AM290" i="8"/>
  <c r="P290" i="8" s="1"/>
  <c r="A562" i="8"/>
  <c r="L561" i="8"/>
  <c r="M291" i="8"/>
  <c r="J291" i="8"/>
  <c r="K291" i="8" s="1"/>
  <c r="E292" i="8"/>
  <c r="AN291" i="8"/>
  <c r="T291" i="8"/>
  <c r="Y291" i="8" s="1"/>
  <c r="C291" i="8"/>
  <c r="W291" i="8"/>
  <c r="AA291" i="8" s="1"/>
  <c r="D291" i="8"/>
  <c r="AG291" i="8" s="1"/>
  <c r="X291" i="8" l="1"/>
  <c r="AL291" i="8"/>
  <c r="AO291" i="8"/>
  <c r="AQ291" i="8" s="1"/>
  <c r="U291" i="8"/>
  <c r="V291" i="8" s="1"/>
  <c r="AI291" i="8"/>
  <c r="AJ291" i="8" s="1"/>
  <c r="AK291" i="8" s="1"/>
  <c r="I292" i="8"/>
  <c r="F292" i="8"/>
  <c r="G292" i="8" s="1"/>
  <c r="H292" i="8" s="1"/>
  <c r="B292" i="8"/>
  <c r="L562" i="8"/>
  <c r="A563" i="8"/>
  <c r="R291" i="8" l="1"/>
  <c r="AP291" i="8"/>
  <c r="W292" i="8"/>
  <c r="AA292" i="8" s="1"/>
  <c r="T292" i="8"/>
  <c r="Y292" i="8" s="1"/>
  <c r="C292" i="8"/>
  <c r="E293" i="8"/>
  <c r="AN292" i="8"/>
  <c r="D292" i="8"/>
  <c r="AL292" i="8" s="1"/>
  <c r="M292" i="8"/>
  <c r="J292" i="8"/>
  <c r="K292" i="8" s="1"/>
  <c r="A564" i="8"/>
  <c r="L563" i="8"/>
  <c r="AM291" i="8"/>
  <c r="P291" i="8" s="1"/>
  <c r="AO292" i="8" l="1"/>
  <c r="AQ292" i="8" s="1"/>
  <c r="U292" i="8"/>
  <c r="V292" i="8" s="1"/>
  <c r="AI292" i="8"/>
  <c r="AJ292" i="8" s="1"/>
  <c r="AK292" i="8" s="1"/>
  <c r="F293" i="8"/>
  <c r="G293" i="8" s="1"/>
  <c r="H293" i="8" s="1"/>
  <c r="I293" i="8"/>
  <c r="B293" i="8"/>
  <c r="AG292" i="8"/>
  <c r="L564" i="8"/>
  <c r="A565" i="8"/>
  <c r="X292" i="8"/>
  <c r="AP292" i="8" l="1"/>
  <c r="R292" i="8"/>
  <c r="T293" i="8"/>
  <c r="Y293" i="8" s="1"/>
  <c r="C293" i="8"/>
  <c r="E294" i="8"/>
  <c r="AN293" i="8"/>
  <c r="AO293" i="8" s="1"/>
  <c r="W293" i="8"/>
  <c r="AA293" i="8" s="1"/>
  <c r="D293" i="8"/>
  <c r="AL293" i="8" s="1"/>
  <c r="J293" i="8"/>
  <c r="K293" i="8" s="1"/>
  <c r="U293" i="8" s="1"/>
  <c r="V293" i="8" s="1"/>
  <c r="M293" i="8"/>
  <c r="A566" i="8"/>
  <c r="L565" i="8"/>
  <c r="AM292" i="8"/>
  <c r="P292" i="8" s="1"/>
  <c r="X293" i="8" l="1"/>
  <c r="AQ293" i="8"/>
  <c r="R293" i="8" s="1"/>
  <c r="A567" i="8"/>
  <c r="L566" i="8"/>
  <c r="AG293" i="8"/>
  <c r="AP293" i="8"/>
  <c r="I294" i="8"/>
  <c r="B294" i="8"/>
  <c r="F294" i="8"/>
  <c r="G294" i="8" s="1"/>
  <c r="H294" i="8" s="1"/>
  <c r="AI293" i="8"/>
  <c r="AJ293" i="8" s="1"/>
  <c r="AK293" i="8" s="1"/>
  <c r="J294" i="8" l="1"/>
  <c r="K294" i="8" s="1"/>
  <c r="A568" i="8"/>
  <c r="L567" i="8"/>
  <c r="M294" i="8"/>
  <c r="D294" i="8"/>
  <c r="AL294" i="8" s="1"/>
  <c r="E295" i="8"/>
  <c r="AN294" i="8"/>
  <c r="W294" i="8"/>
  <c r="AA294" i="8" s="1"/>
  <c r="T294" i="8"/>
  <c r="X294" i="8" s="1"/>
  <c r="C294" i="8"/>
  <c r="AM293" i="8"/>
  <c r="P293" i="8" s="1"/>
  <c r="AG294" i="8" l="1"/>
  <c r="Y294" i="8"/>
  <c r="AI294" i="8"/>
  <c r="AJ294" i="8" s="1"/>
  <c r="AK294" i="8" s="1"/>
  <c r="U294" i="8"/>
  <c r="V294" i="8" s="1"/>
  <c r="AO294" i="8"/>
  <c r="AQ294" i="8" s="1"/>
  <c r="A569" i="8"/>
  <c r="L568" i="8"/>
  <c r="B295" i="8"/>
  <c r="I295" i="8"/>
  <c r="F295" i="8"/>
  <c r="G295" i="8" s="1"/>
  <c r="H295" i="8" s="1"/>
  <c r="AM294" i="8" l="1"/>
  <c r="P294" i="8" s="1"/>
  <c r="R294" i="8"/>
  <c r="AP294" i="8"/>
  <c r="A570" i="8"/>
  <c r="L569" i="8"/>
  <c r="E296" i="8"/>
  <c r="AN295" i="8"/>
  <c r="T295" i="8"/>
  <c r="Y295" i="8" s="1"/>
  <c r="C295" i="8"/>
  <c r="D295" i="8"/>
  <c r="AL295" i="8" s="1"/>
  <c r="W295" i="8"/>
  <c r="AA295" i="8" s="1"/>
  <c r="M295" i="8"/>
  <c r="J295" i="8"/>
  <c r="K295" i="8" s="1"/>
  <c r="X295" i="8" l="1"/>
  <c r="AO295" i="8"/>
  <c r="AQ295" i="8" s="1"/>
  <c r="AG295" i="8"/>
  <c r="U295" i="8"/>
  <c r="V295" i="8" s="1"/>
  <c r="AI295" i="8"/>
  <c r="AJ295" i="8" s="1"/>
  <c r="AK295" i="8" s="1"/>
  <c r="AM295" i="8" s="1"/>
  <c r="I296" i="8"/>
  <c r="F296" i="8"/>
  <c r="G296" i="8" s="1"/>
  <c r="H296" i="8" s="1"/>
  <c r="B296" i="8"/>
  <c r="L570" i="8"/>
  <c r="A571" i="8"/>
  <c r="R295" i="8" l="1"/>
  <c r="AP295" i="8"/>
  <c r="P295" i="8"/>
  <c r="M296" i="8"/>
  <c r="J296" i="8"/>
  <c r="K296" i="8" s="1"/>
  <c r="L571" i="8"/>
  <c r="A572" i="8"/>
  <c r="W296" i="8"/>
  <c r="AA296" i="8" s="1"/>
  <c r="AN296" i="8"/>
  <c r="D296" i="8"/>
  <c r="AG296" i="8" s="1"/>
  <c r="T296" i="8"/>
  <c r="X296" i="8" s="1"/>
  <c r="C296" i="8"/>
  <c r="E297" i="8"/>
  <c r="Y296" i="8" l="1"/>
  <c r="AO296" i="8"/>
  <c r="AQ296" i="8" s="1"/>
  <c r="AL296" i="8"/>
  <c r="AI296" i="8"/>
  <c r="AJ296" i="8" s="1"/>
  <c r="AK296" i="8" s="1"/>
  <c r="U296" i="8"/>
  <c r="V296" i="8" s="1"/>
  <c r="A573" i="8"/>
  <c r="L572" i="8"/>
  <c r="F297" i="8"/>
  <c r="G297" i="8" s="1"/>
  <c r="H297" i="8" s="1"/>
  <c r="I297" i="8"/>
  <c r="B297" i="8"/>
  <c r="AP296" i="8" l="1"/>
  <c r="R296" i="8"/>
  <c r="AM296" i="8"/>
  <c r="P296" i="8" s="1"/>
  <c r="L573" i="8"/>
  <c r="A574" i="8"/>
  <c r="E298" i="8"/>
  <c r="T297" i="8"/>
  <c r="X297" i="8" s="1"/>
  <c r="C297" i="8"/>
  <c r="AN297" i="8"/>
  <c r="AO297" i="8" s="1"/>
  <c r="AQ297" i="8" s="1"/>
  <c r="W297" i="8"/>
  <c r="AA297" i="8" s="1"/>
  <c r="D297" i="8"/>
  <c r="AL297" i="8" s="1"/>
  <c r="AG297" i="8"/>
  <c r="J297" i="8"/>
  <c r="K297" i="8" s="1"/>
  <c r="M297" i="8"/>
  <c r="Y297" i="8" l="1"/>
  <c r="R297" i="8"/>
  <c r="AP297" i="8"/>
  <c r="AI297" i="8"/>
  <c r="AJ297" i="8" s="1"/>
  <c r="AK297" i="8" s="1"/>
  <c r="U297" i="8"/>
  <c r="V297" i="8" s="1"/>
  <c r="F298" i="8"/>
  <c r="G298" i="8" s="1"/>
  <c r="H298" i="8" s="1"/>
  <c r="B298" i="8"/>
  <c r="I298" i="8"/>
  <c r="L574" i="8"/>
  <c r="A575" i="8"/>
  <c r="AM297" i="8" l="1"/>
  <c r="P297" i="8" s="1"/>
  <c r="T298" i="8"/>
  <c r="C298" i="8"/>
  <c r="X298" i="8"/>
  <c r="AN298" i="8"/>
  <c r="AO298" i="8" s="1"/>
  <c r="AQ298" i="8" s="1"/>
  <c r="Y298" i="8"/>
  <c r="E299" i="8"/>
  <c r="D298" i="8"/>
  <c r="AL298" i="8" s="1"/>
  <c r="W298" i="8"/>
  <c r="AA298" i="8" s="1"/>
  <c r="M298" i="8"/>
  <c r="A576" i="8"/>
  <c r="L575" i="8"/>
  <c r="J298" i="8"/>
  <c r="K298" i="8" s="1"/>
  <c r="AG298" i="8" l="1"/>
  <c r="AI298" i="8"/>
  <c r="AJ298" i="8" s="1"/>
  <c r="AK298" i="8" s="1"/>
  <c r="U298" i="8"/>
  <c r="V298" i="8" s="1"/>
  <c r="R298" i="8"/>
  <c r="AP298" i="8"/>
  <c r="I299" i="8"/>
  <c r="B299" i="8"/>
  <c r="F299" i="8"/>
  <c r="G299" i="8" s="1"/>
  <c r="H299" i="8" s="1"/>
  <c r="L576" i="8"/>
  <c r="A577" i="8"/>
  <c r="T299" i="8" l="1"/>
  <c r="X299" i="8" s="1"/>
  <c r="C299" i="8"/>
  <c r="AN299" i="8"/>
  <c r="AO299" i="8" s="1"/>
  <c r="AQ299" i="8" s="1"/>
  <c r="D299" i="8"/>
  <c r="AL299" i="8" s="1"/>
  <c r="E300" i="8"/>
  <c r="W299" i="8"/>
  <c r="AA299" i="8" s="1"/>
  <c r="J299" i="8"/>
  <c r="K299" i="8" s="1"/>
  <c r="U299" i="8" s="1"/>
  <c r="V299" i="8" s="1"/>
  <c r="L577" i="8"/>
  <c r="A578" i="8"/>
  <c r="AM298" i="8"/>
  <c r="P298" i="8" s="1"/>
  <c r="M299" i="8"/>
  <c r="Y299" i="8" l="1"/>
  <c r="AG299" i="8"/>
  <c r="R299" i="8"/>
  <c r="AP299" i="8"/>
  <c r="I300" i="8"/>
  <c r="F300" i="8"/>
  <c r="G300" i="8" s="1"/>
  <c r="H300" i="8" s="1"/>
  <c r="B300" i="8"/>
  <c r="AI299" i="8"/>
  <c r="AJ299" i="8" s="1"/>
  <c r="AK299" i="8" s="1"/>
  <c r="L578" i="8"/>
  <c r="A579" i="8"/>
  <c r="E301" i="8" l="1"/>
  <c r="AN300" i="8"/>
  <c r="AO300" i="8" s="1"/>
  <c r="AQ300" i="8" s="1"/>
  <c r="C300" i="8"/>
  <c r="T300" i="8"/>
  <c r="X300" i="8" s="1"/>
  <c r="D300" i="8"/>
  <c r="AL300" i="8" s="1"/>
  <c r="W300" i="8"/>
  <c r="AA300" i="8" s="1"/>
  <c r="M300" i="8"/>
  <c r="J300" i="8"/>
  <c r="K300" i="8" s="1"/>
  <c r="L579" i="8"/>
  <c r="A580" i="8"/>
  <c r="AM299" i="8"/>
  <c r="P299" i="8" s="1"/>
  <c r="AG300" i="8" l="1"/>
  <c r="Y300" i="8"/>
  <c r="R300" i="8"/>
  <c r="AP300" i="8"/>
  <c r="U300" i="8"/>
  <c r="V300" i="8" s="1"/>
  <c r="AI300" i="8"/>
  <c r="AJ300" i="8" s="1"/>
  <c r="AK300" i="8" s="1"/>
  <c r="A581" i="8"/>
  <c r="L580" i="8"/>
  <c r="I301" i="8"/>
  <c r="F301" i="8"/>
  <c r="G301" i="8" s="1"/>
  <c r="H301" i="8" s="1"/>
  <c r="B301" i="8"/>
  <c r="L581" i="8" l="1"/>
  <c r="A582" i="8"/>
  <c r="AM300" i="8"/>
  <c r="P300" i="8" s="1"/>
  <c r="E302" i="8"/>
  <c r="AN301" i="8"/>
  <c r="AO301" i="8" s="1"/>
  <c r="AQ301" i="8" s="1"/>
  <c r="C301" i="8"/>
  <c r="T301" i="8"/>
  <c r="Y301" i="8" s="1"/>
  <c r="D301" i="8"/>
  <c r="AL301" i="8" s="1"/>
  <c r="W301" i="8"/>
  <c r="AA301" i="8" s="1"/>
  <c r="M301" i="8"/>
  <c r="J301" i="8"/>
  <c r="K301" i="8" s="1"/>
  <c r="X301" i="8" l="1"/>
  <c r="U301" i="8"/>
  <c r="V301" i="8" s="1"/>
  <c r="AI301" i="8"/>
  <c r="AJ301" i="8" s="1"/>
  <c r="AK301" i="8" s="1"/>
  <c r="R301" i="8"/>
  <c r="AP301" i="8"/>
  <c r="AG301" i="8"/>
  <c r="B302" i="8"/>
  <c r="I302" i="8"/>
  <c r="F302" i="8"/>
  <c r="G302" i="8" s="1"/>
  <c r="H302" i="8" s="1"/>
  <c r="L582" i="8"/>
  <c r="A583" i="8"/>
  <c r="J302" i="8" l="1"/>
  <c r="K302" i="8" s="1"/>
  <c r="T302" i="8"/>
  <c r="X302" i="8" s="1"/>
  <c r="C302" i="8"/>
  <c r="E303" i="8"/>
  <c r="D302" i="8"/>
  <c r="AL302" i="8" s="1"/>
  <c r="AN302" i="8"/>
  <c r="AO302" i="8" s="1"/>
  <c r="AQ302" i="8" s="1"/>
  <c r="AG302" i="8"/>
  <c r="W302" i="8"/>
  <c r="AA302" i="8" s="1"/>
  <c r="A584" i="8"/>
  <c r="L583" i="8"/>
  <c r="M302" i="8"/>
  <c r="AM301" i="8"/>
  <c r="P301" i="8" s="1"/>
  <c r="R302" i="8" l="1"/>
  <c r="AP302" i="8"/>
  <c r="U302" i="8"/>
  <c r="V302" i="8" s="1"/>
  <c r="AI302" i="8"/>
  <c r="AJ302" i="8" s="1"/>
  <c r="AK302" i="8" s="1"/>
  <c r="A585" i="8"/>
  <c r="L584" i="8"/>
  <c r="I303" i="8"/>
  <c r="B303" i="8"/>
  <c r="F303" i="8"/>
  <c r="G303" i="8" s="1"/>
  <c r="H303" i="8" s="1"/>
  <c r="A586" i="8" l="1"/>
  <c r="L585" i="8"/>
  <c r="AM302" i="8"/>
  <c r="P302" i="8" s="1"/>
  <c r="M303" i="8"/>
  <c r="J303" i="8"/>
  <c r="K303" i="8" s="1"/>
  <c r="T303" i="8"/>
  <c r="Y303" i="8" s="1"/>
  <c r="C303" i="8"/>
  <c r="E304" i="8"/>
  <c r="D303" i="8"/>
  <c r="AG303" i="8" s="1"/>
  <c r="W303" i="8"/>
  <c r="AA303" i="8" s="1"/>
  <c r="AN303" i="8"/>
  <c r="AL303" i="8" l="1"/>
  <c r="AO303" i="8"/>
  <c r="AQ303" i="8" s="1"/>
  <c r="X303" i="8"/>
  <c r="AI303" i="8"/>
  <c r="AJ303" i="8" s="1"/>
  <c r="AK303" i="8" s="1"/>
  <c r="U303" i="8"/>
  <c r="V303" i="8" s="1"/>
  <c r="I304" i="8"/>
  <c r="B304" i="8"/>
  <c r="F304" i="8"/>
  <c r="G304" i="8" s="1"/>
  <c r="H304" i="8" s="1"/>
  <c r="L586" i="8"/>
  <c r="A587" i="8"/>
  <c r="R303" i="8" l="1"/>
  <c r="AP303" i="8"/>
  <c r="AM303" i="8"/>
  <c r="P303" i="8" s="1"/>
  <c r="E305" i="8"/>
  <c r="AN304" i="8"/>
  <c r="AO304" i="8" s="1"/>
  <c r="D304" i="8"/>
  <c r="AG304" i="8" s="1"/>
  <c r="C304" i="8"/>
  <c r="W304" i="8"/>
  <c r="AA304" i="8" s="1"/>
  <c r="T304" i="8"/>
  <c r="Y304" i="8" s="1"/>
  <c r="J304" i="8"/>
  <c r="K304" i="8" s="1"/>
  <c r="U304" i="8" s="1"/>
  <c r="V304" i="8" s="1"/>
  <c r="A588" i="8"/>
  <c r="L587" i="8"/>
  <c r="M304" i="8"/>
  <c r="AL304" i="8" l="1"/>
  <c r="AQ304" i="8"/>
  <c r="R304" i="8" s="1"/>
  <c r="X304" i="8"/>
  <c r="AI304" i="8"/>
  <c r="AJ304" i="8" s="1"/>
  <c r="AK304" i="8" s="1"/>
  <c r="F305" i="8"/>
  <c r="G305" i="8" s="1"/>
  <c r="H305" i="8" s="1"/>
  <c r="B305" i="8"/>
  <c r="I305" i="8"/>
  <c r="A589" i="8"/>
  <c r="L588" i="8"/>
  <c r="AP304" i="8" l="1"/>
  <c r="A590" i="8"/>
  <c r="L589" i="8"/>
  <c r="AM304" i="8"/>
  <c r="P304" i="8" s="1"/>
  <c r="J305" i="8"/>
  <c r="K305" i="8" s="1"/>
  <c r="E306" i="8"/>
  <c r="AN305" i="8"/>
  <c r="AO305" i="8" s="1"/>
  <c r="AQ305" i="8" s="1"/>
  <c r="D305" i="8"/>
  <c r="AL305" i="8" s="1"/>
  <c r="C305" i="8"/>
  <c r="W305" i="8"/>
  <c r="AA305" i="8" s="1"/>
  <c r="T305" i="8"/>
  <c r="Y305" i="8" s="1"/>
  <c r="M305" i="8"/>
  <c r="AG305" i="8" l="1"/>
  <c r="R305" i="8"/>
  <c r="AP305" i="8"/>
  <c r="AI305" i="8"/>
  <c r="AJ305" i="8" s="1"/>
  <c r="AK305" i="8" s="1"/>
  <c r="U305" i="8"/>
  <c r="V305" i="8" s="1"/>
  <c r="X305" i="8"/>
  <c r="F306" i="8"/>
  <c r="G306" i="8" s="1"/>
  <c r="H306" i="8" s="1"/>
  <c r="B306" i="8"/>
  <c r="I306" i="8"/>
  <c r="L590" i="8"/>
  <c r="A591" i="8"/>
  <c r="M306" i="8" l="1"/>
  <c r="AM305" i="8"/>
  <c r="P305" i="8" s="1"/>
  <c r="J306" i="8"/>
  <c r="K306" i="8" s="1"/>
  <c r="A592" i="8"/>
  <c r="L591" i="8"/>
  <c r="T306" i="8"/>
  <c r="Y306" i="8" s="1"/>
  <c r="C306" i="8"/>
  <c r="AN306" i="8"/>
  <c r="E307" i="8"/>
  <c r="D306" i="8"/>
  <c r="AL306" i="8" s="1"/>
  <c r="W306" i="8"/>
  <c r="AA306" i="8" s="1"/>
  <c r="X306" i="8" l="1"/>
  <c r="AI306" i="8"/>
  <c r="AJ306" i="8" s="1"/>
  <c r="AK306" i="8" s="1"/>
  <c r="U306" i="8"/>
  <c r="V306" i="8" s="1"/>
  <c r="A593" i="8"/>
  <c r="L592" i="8"/>
  <c r="AO306" i="8"/>
  <c r="AQ306" i="8" s="1"/>
  <c r="AG306" i="8"/>
  <c r="I307" i="8"/>
  <c r="F307" i="8"/>
  <c r="G307" i="8" s="1"/>
  <c r="H307" i="8" s="1"/>
  <c r="B307" i="8"/>
  <c r="AM306" i="8" l="1"/>
  <c r="P306" i="8" s="1"/>
  <c r="R306" i="8"/>
  <c r="AP306" i="8"/>
  <c r="A594" i="8"/>
  <c r="L593" i="8"/>
  <c r="T307" i="8"/>
  <c r="Y307" i="8" s="1"/>
  <c r="C307" i="8"/>
  <c r="AN307" i="8"/>
  <c r="AO307" i="8" s="1"/>
  <c r="AQ307" i="8" s="1"/>
  <c r="E308" i="8"/>
  <c r="D307" i="8"/>
  <c r="AL307" i="8" s="1"/>
  <c r="W307" i="8"/>
  <c r="AA307" i="8" s="1"/>
  <c r="M307" i="8"/>
  <c r="J307" i="8"/>
  <c r="K307" i="8" s="1"/>
  <c r="AG307" i="8" l="1"/>
  <c r="X307" i="8"/>
  <c r="R307" i="8"/>
  <c r="AP307" i="8"/>
  <c r="U307" i="8"/>
  <c r="V307" i="8" s="1"/>
  <c r="AI307" i="8"/>
  <c r="AJ307" i="8" s="1"/>
  <c r="AK307" i="8" s="1"/>
  <c r="I308" i="8"/>
  <c r="F308" i="8"/>
  <c r="G308" i="8" s="1"/>
  <c r="H308" i="8" s="1"/>
  <c r="B308" i="8"/>
  <c r="L594" i="8"/>
  <c r="A595" i="8"/>
  <c r="AM307" i="8" l="1"/>
  <c r="P307" i="8" s="1"/>
  <c r="M308" i="8"/>
  <c r="J308" i="8"/>
  <c r="K308" i="8" s="1"/>
  <c r="A596" i="8"/>
  <c r="L595" i="8"/>
  <c r="E309" i="8"/>
  <c r="AN308" i="8"/>
  <c r="AO308" i="8" s="1"/>
  <c r="AQ308" i="8" s="1"/>
  <c r="T308" i="8"/>
  <c r="X308" i="8" s="1"/>
  <c r="D308" i="8"/>
  <c r="AL308" i="8" s="1"/>
  <c r="C308" i="8"/>
  <c r="W308" i="8"/>
  <c r="AA308" i="8" s="1"/>
  <c r="AG308" i="8" l="1"/>
  <c r="Y308" i="8"/>
  <c r="R308" i="8"/>
  <c r="AP308" i="8"/>
  <c r="U308" i="8"/>
  <c r="V308" i="8" s="1"/>
  <c r="AI308" i="8"/>
  <c r="AJ308" i="8" s="1"/>
  <c r="AK308" i="8" s="1"/>
  <c r="L596" i="8"/>
  <c r="A597" i="8"/>
  <c r="I309" i="8"/>
  <c r="F309" i="8"/>
  <c r="G309" i="8" s="1"/>
  <c r="H309" i="8" s="1"/>
  <c r="B309" i="8"/>
  <c r="L597" i="8" l="1"/>
  <c r="A598" i="8"/>
  <c r="AM308" i="8"/>
  <c r="P308" i="8" s="1"/>
  <c r="M309" i="8"/>
  <c r="E310" i="8"/>
  <c r="AN309" i="8"/>
  <c r="T309" i="8"/>
  <c r="X309" i="8" s="1"/>
  <c r="D309" i="8"/>
  <c r="AG309" i="8" s="1"/>
  <c r="C309" i="8"/>
  <c r="W309" i="8"/>
  <c r="AA309" i="8" s="1"/>
  <c r="J309" i="8"/>
  <c r="K309" i="8" s="1"/>
  <c r="AL309" i="8" l="1"/>
  <c r="Y309" i="8"/>
  <c r="AO309" i="8"/>
  <c r="AQ309" i="8" s="1"/>
  <c r="U309" i="8"/>
  <c r="V309" i="8" s="1"/>
  <c r="AI309" i="8"/>
  <c r="AJ309" i="8" s="1"/>
  <c r="AK309" i="8" s="1"/>
  <c r="I310" i="8"/>
  <c r="F310" i="8"/>
  <c r="G310" i="8" s="1"/>
  <c r="H310" i="8" s="1"/>
  <c r="B310" i="8"/>
  <c r="L598" i="8"/>
  <c r="A599" i="8"/>
  <c r="AP309" i="8" l="1"/>
  <c r="R309" i="8"/>
  <c r="T310" i="8"/>
  <c r="Y310" i="8" s="1"/>
  <c r="C310" i="8"/>
  <c r="AN310" i="8"/>
  <c r="AO310" i="8" s="1"/>
  <c r="AQ310" i="8" s="1"/>
  <c r="E311" i="8"/>
  <c r="D310" i="8"/>
  <c r="AL310" i="8" s="1"/>
  <c r="AG310" i="8"/>
  <c r="W310" i="8"/>
  <c r="AA310" i="8" s="1"/>
  <c r="J310" i="8"/>
  <c r="K310" i="8" s="1"/>
  <c r="AI310" i="8" s="1"/>
  <c r="AJ310" i="8" s="1"/>
  <c r="AK310" i="8" s="1"/>
  <c r="A600" i="8"/>
  <c r="L599" i="8"/>
  <c r="M310" i="8"/>
  <c r="AM309" i="8"/>
  <c r="P309" i="8" s="1"/>
  <c r="AM310" i="8" l="1"/>
  <c r="P310" i="8"/>
  <c r="R310" i="8"/>
  <c r="AP310" i="8"/>
  <c r="U310" i="8"/>
  <c r="V310" i="8" s="1"/>
  <c r="I311" i="8"/>
  <c r="F311" i="8"/>
  <c r="G311" i="8" s="1"/>
  <c r="H311" i="8" s="1"/>
  <c r="B311" i="8"/>
  <c r="X310" i="8"/>
  <c r="L600" i="8"/>
  <c r="A601" i="8"/>
  <c r="M311" i="8" l="1"/>
  <c r="T311" i="8"/>
  <c r="X311" i="8" s="1"/>
  <c r="C311" i="8"/>
  <c r="AN311" i="8"/>
  <c r="E312" i="8"/>
  <c r="Y311" i="8"/>
  <c r="D311" i="8"/>
  <c r="AL311" i="8" s="1"/>
  <c r="W311" i="8"/>
  <c r="AA311" i="8" s="1"/>
  <c r="J311" i="8"/>
  <c r="K311" i="8" s="1"/>
  <c r="L601" i="8"/>
  <c r="A602" i="8"/>
  <c r="AG311" i="8" l="1"/>
  <c r="U311" i="8"/>
  <c r="V311" i="8" s="1"/>
  <c r="AI311" i="8"/>
  <c r="AJ311" i="8" s="1"/>
  <c r="AK311" i="8" s="1"/>
  <c r="L602" i="8"/>
  <c r="A603" i="8"/>
  <c r="AO311" i="8"/>
  <c r="AQ311" i="8" s="1"/>
  <c r="I312" i="8"/>
  <c r="F312" i="8"/>
  <c r="G312" i="8" s="1"/>
  <c r="H312" i="8" s="1"/>
  <c r="B312" i="8"/>
  <c r="R311" i="8" l="1"/>
  <c r="AP311" i="8"/>
  <c r="A604" i="8"/>
  <c r="L603" i="8"/>
  <c r="E313" i="8"/>
  <c r="AN312" i="8"/>
  <c r="AO312" i="8" s="1"/>
  <c r="T312" i="8"/>
  <c r="X312" i="8" s="1"/>
  <c r="D312" i="8"/>
  <c r="AG312" i="8" s="1"/>
  <c r="C312" i="8"/>
  <c r="W312" i="8"/>
  <c r="AA312" i="8" s="1"/>
  <c r="J312" i="8"/>
  <c r="K312" i="8" s="1"/>
  <c r="M312" i="8"/>
  <c r="AM311" i="8"/>
  <c r="P311" i="8" s="1"/>
  <c r="Y312" i="8" l="1"/>
  <c r="AQ312" i="8"/>
  <c r="R312" i="8" s="1"/>
  <c r="AI312" i="8"/>
  <c r="AJ312" i="8" s="1"/>
  <c r="AK312" i="8" s="1"/>
  <c r="U312" i="8"/>
  <c r="V312" i="8" s="1"/>
  <c r="AP312" i="8"/>
  <c r="AL312" i="8"/>
  <c r="L604" i="8"/>
  <c r="A605" i="8"/>
  <c r="I313" i="8"/>
  <c r="F313" i="8"/>
  <c r="G313" i="8" s="1"/>
  <c r="H313" i="8" s="1"/>
  <c r="B313" i="8"/>
  <c r="AM312" i="8" l="1"/>
  <c r="P312" i="8" s="1"/>
  <c r="L605" i="8"/>
  <c r="A606" i="8"/>
  <c r="M313" i="8"/>
  <c r="E314" i="8"/>
  <c r="AN313" i="8"/>
  <c r="AO313" i="8" s="1"/>
  <c r="AQ313" i="8" s="1"/>
  <c r="W313" i="8"/>
  <c r="AA313" i="8" s="1"/>
  <c r="T313" i="8"/>
  <c r="Y313" i="8" s="1"/>
  <c r="D313" i="8"/>
  <c r="AL313" i="8" s="1"/>
  <c r="C313" i="8"/>
  <c r="J313" i="8"/>
  <c r="K313" i="8" s="1"/>
  <c r="X313" i="8" l="1"/>
  <c r="AG313" i="8"/>
  <c r="AI313" i="8"/>
  <c r="AJ313" i="8" s="1"/>
  <c r="AK313" i="8" s="1"/>
  <c r="U313" i="8"/>
  <c r="V313" i="8" s="1"/>
  <c r="R313" i="8"/>
  <c r="AP313" i="8"/>
  <c r="I314" i="8"/>
  <c r="F314" i="8"/>
  <c r="G314" i="8" s="1"/>
  <c r="H314" i="8" s="1"/>
  <c r="B314" i="8"/>
  <c r="L606" i="8"/>
  <c r="A607" i="8"/>
  <c r="AM313" i="8" l="1"/>
  <c r="P313" i="8" s="1"/>
  <c r="M314" i="8"/>
  <c r="L607" i="8"/>
  <c r="A608" i="8"/>
  <c r="J314" i="8"/>
  <c r="K314" i="8" s="1"/>
  <c r="T314" i="8"/>
  <c r="X314" i="8" s="1"/>
  <c r="C314" i="8"/>
  <c r="W314" i="8"/>
  <c r="AA314" i="8" s="1"/>
  <c r="AN314" i="8"/>
  <c r="AO314" i="8" s="1"/>
  <c r="AQ314" i="8" s="1"/>
  <c r="E315" i="8"/>
  <c r="D314" i="8"/>
  <c r="AG314" i="8" s="1"/>
  <c r="AL314" i="8" l="1"/>
  <c r="U314" i="8"/>
  <c r="V314" i="8" s="1"/>
  <c r="AI314" i="8"/>
  <c r="AJ314" i="8" s="1"/>
  <c r="AK314" i="8" s="1"/>
  <c r="R314" i="8"/>
  <c r="AP314" i="8"/>
  <c r="A609" i="8"/>
  <c r="L608" i="8"/>
  <c r="I315" i="8"/>
  <c r="B315" i="8"/>
  <c r="F315" i="8"/>
  <c r="G315" i="8" s="1"/>
  <c r="H315" i="8" s="1"/>
  <c r="AM314" i="8" l="1"/>
  <c r="P314" i="8" s="1"/>
  <c r="L609" i="8"/>
  <c r="A610" i="8"/>
  <c r="M315" i="8"/>
  <c r="J315" i="8"/>
  <c r="K315" i="8" s="1"/>
  <c r="T315" i="8"/>
  <c r="Y315" i="8" s="1"/>
  <c r="C315" i="8"/>
  <c r="W315" i="8"/>
  <c r="AA315" i="8" s="1"/>
  <c r="AN315" i="8"/>
  <c r="E316" i="8"/>
  <c r="D315" i="8"/>
  <c r="AL315" i="8" s="1"/>
  <c r="X315" i="8" l="1"/>
  <c r="AG315" i="8"/>
  <c r="AI315" i="8"/>
  <c r="AJ315" i="8" s="1"/>
  <c r="AK315" i="8" s="1"/>
  <c r="U315" i="8"/>
  <c r="V315" i="8" s="1"/>
  <c r="AO315" i="8"/>
  <c r="AQ315" i="8" s="1"/>
  <c r="A611" i="8"/>
  <c r="L610" i="8"/>
  <c r="I316" i="8"/>
  <c r="B316" i="8"/>
  <c r="F316" i="8"/>
  <c r="G316" i="8" s="1"/>
  <c r="H316" i="8" s="1"/>
  <c r="AM315" i="8" l="1"/>
  <c r="P315" i="8" s="1"/>
  <c r="R315" i="8"/>
  <c r="AP315" i="8"/>
  <c r="L611" i="8"/>
  <c r="A612" i="8"/>
  <c r="M316" i="8"/>
  <c r="E317" i="8"/>
  <c r="AN316" i="8"/>
  <c r="AO316" i="8" s="1"/>
  <c r="AQ316" i="8" s="1"/>
  <c r="C316" i="8"/>
  <c r="W316" i="8"/>
  <c r="AA316" i="8" s="1"/>
  <c r="T316" i="8"/>
  <c r="X316" i="8" s="1"/>
  <c r="D316" i="8"/>
  <c r="AG316" i="8" s="1"/>
  <c r="J316" i="8"/>
  <c r="K316" i="8" s="1"/>
  <c r="AL316" i="8" l="1"/>
  <c r="Y316" i="8"/>
  <c r="U316" i="8"/>
  <c r="V316" i="8" s="1"/>
  <c r="AI316" i="8"/>
  <c r="AJ316" i="8" s="1"/>
  <c r="AK316" i="8" s="1"/>
  <c r="R316" i="8"/>
  <c r="AP316" i="8"/>
  <c r="L612" i="8"/>
  <c r="A613" i="8"/>
  <c r="B317" i="8"/>
  <c r="I317" i="8"/>
  <c r="F317" i="8"/>
  <c r="G317" i="8" s="1"/>
  <c r="H317" i="8" s="1"/>
  <c r="AM316" i="8" l="1"/>
  <c r="P316" i="8" s="1"/>
  <c r="L613" i="8"/>
  <c r="A614" i="8"/>
  <c r="M317" i="8"/>
  <c r="J317" i="8"/>
  <c r="K317" i="8" s="1"/>
  <c r="E318" i="8"/>
  <c r="AN317" i="8"/>
  <c r="AO317" i="8" s="1"/>
  <c r="AQ317" i="8" s="1"/>
  <c r="C317" i="8"/>
  <c r="W317" i="8"/>
  <c r="AA317" i="8" s="1"/>
  <c r="T317" i="8"/>
  <c r="X317" i="8" s="1"/>
  <c r="D317" i="8"/>
  <c r="AL317" i="8" s="1"/>
  <c r="AG317" i="8" l="1"/>
  <c r="R317" i="8"/>
  <c r="AP317" i="8"/>
  <c r="AI317" i="8"/>
  <c r="AJ317" i="8" s="1"/>
  <c r="AK317" i="8" s="1"/>
  <c r="U317" i="8"/>
  <c r="V317" i="8" s="1"/>
  <c r="B318" i="8"/>
  <c r="I318" i="8"/>
  <c r="F318" i="8"/>
  <c r="G318" i="8" s="1"/>
  <c r="H318" i="8" s="1"/>
  <c r="Y317" i="8"/>
  <c r="L614" i="8"/>
  <c r="A615" i="8"/>
  <c r="AM317" i="8" l="1"/>
  <c r="P317" i="8" s="1"/>
  <c r="J318" i="8"/>
  <c r="K318" i="8" s="1"/>
  <c r="E319" i="8"/>
  <c r="AN318" i="8"/>
  <c r="AO318" i="8" s="1"/>
  <c r="W318" i="8"/>
  <c r="AA318" i="8" s="1"/>
  <c r="C318" i="8"/>
  <c r="D318" i="8"/>
  <c r="AL318" i="8" s="1"/>
  <c r="T318" i="8"/>
  <c r="X318" i="8" s="1"/>
  <c r="L615" i="8"/>
  <c r="A616" i="8"/>
  <c r="M318" i="8"/>
  <c r="AG318" i="8" l="1"/>
  <c r="AQ318" i="8"/>
  <c r="R318" i="8" s="1"/>
  <c r="Y318" i="8"/>
  <c r="AI318" i="8"/>
  <c r="AJ318" i="8" s="1"/>
  <c r="AK318" i="8" s="1"/>
  <c r="U318" i="8"/>
  <c r="V318" i="8" s="1"/>
  <c r="L616" i="8"/>
  <c r="A617" i="8"/>
  <c r="F319" i="8"/>
  <c r="G319" i="8" s="1"/>
  <c r="H319" i="8" s="1"/>
  <c r="B319" i="8"/>
  <c r="I319" i="8"/>
  <c r="AP318" i="8" l="1"/>
  <c r="AM318" i="8"/>
  <c r="P318" i="8" s="1"/>
  <c r="M319" i="8"/>
  <c r="L617" i="8"/>
  <c r="A618" i="8"/>
  <c r="J319" i="8"/>
  <c r="K319" i="8" s="1"/>
  <c r="W319" i="8"/>
  <c r="AA319" i="8" s="1"/>
  <c r="AN319" i="8"/>
  <c r="D319" i="8"/>
  <c r="AL319" i="8" s="1"/>
  <c r="E320" i="8"/>
  <c r="C319" i="8"/>
  <c r="T319" i="8"/>
  <c r="X319" i="8" s="1"/>
  <c r="Y319" i="8" l="1"/>
  <c r="U319" i="8"/>
  <c r="V319" i="8" s="1"/>
  <c r="AI319" i="8"/>
  <c r="AJ319" i="8" s="1"/>
  <c r="AK319" i="8" s="1"/>
  <c r="I320" i="8"/>
  <c r="F320" i="8"/>
  <c r="G320" i="8" s="1"/>
  <c r="H320" i="8" s="1"/>
  <c r="B320" i="8"/>
  <c r="AO319" i="8"/>
  <c r="AQ319" i="8" s="1"/>
  <c r="L618" i="8"/>
  <c r="A619" i="8"/>
  <c r="AG319" i="8"/>
  <c r="R319" i="8" l="1"/>
  <c r="AP319" i="8"/>
  <c r="D320" i="8"/>
  <c r="AG320" i="8" s="1"/>
  <c r="T320" i="8"/>
  <c r="Y320" i="8" s="1"/>
  <c r="C320" i="8"/>
  <c r="AL320" i="8"/>
  <c r="E321" i="8"/>
  <c r="W320" i="8"/>
  <c r="AA320" i="8" s="1"/>
  <c r="AN320" i="8"/>
  <c r="M320" i="8"/>
  <c r="J320" i="8"/>
  <c r="K320" i="8" s="1"/>
  <c r="L619" i="8"/>
  <c r="A620" i="8"/>
  <c r="AM319" i="8"/>
  <c r="P319" i="8" s="1"/>
  <c r="X320" i="8" l="1"/>
  <c r="U320" i="8"/>
  <c r="V320" i="8" s="1"/>
  <c r="AI320" i="8"/>
  <c r="AJ320" i="8" s="1"/>
  <c r="AK320" i="8" s="1"/>
  <c r="L620" i="8"/>
  <c r="A621" i="8"/>
  <c r="AO320" i="8"/>
  <c r="AQ320" i="8" s="1"/>
  <c r="B321" i="8"/>
  <c r="I321" i="8"/>
  <c r="F321" i="8"/>
  <c r="G321" i="8" s="1"/>
  <c r="H321" i="8" s="1"/>
  <c r="L621" i="8" l="1"/>
  <c r="A622" i="8"/>
  <c r="AM320" i="8"/>
  <c r="P320" i="8" s="1"/>
  <c r="R320" i="8"/>
  <c r="AP320" i="8"/>
  <c r="M321" i="8"/>
  <c r="J321" i="8"/>
  <c r="K321" i="8" s="1"/>
  <c r="W321" i="8"/>
  <c r="AA321" i="8" s="1"/>
  <c r="T321" i="8"/>
  <c r="Y321" i="8" s="1"/>
  <c r="E322" i="8"/>
  <c r="AN321" i="8"/>
  <c r="AO321" i="8" s="1"/>
  <c r="D321" i="8"/>
  <c r="AG321" i="8" s="1"/>
  <c r="C321" i="8"/>
  <c r="AL321" i="8" l="1"/>
  <c r="L622" i="8"/>
  <c r="A623" i="8"/>
  <c r="X321" i="8"/>
  <c r="U321" i="8"/>
  <c r="V321" i="8" s="1"/>
  <c r="AI321" i="8"/>
  <c r="AJ321" i="8" s="1"/>
  <c r="AK321" i="8" s="1"/>
  <c r="AQ321" i="8"/>
  <c r="B322" i="8"/>
  <c r="I322" i="8"/>
  <c r="F322" i="8"/>
  <c r="G322" i="8" s="1"/>
  <c r="H322" i="8" s="1"/>
  <c r="A624" i="8" l="1"/>
  <c r="L623" i="8"/>
  <c r="AM321" i="8"/>
  <c r="P321" i="8" s="1"/>
  <c r="E323" i="8"/>
  <c r="AN322" i="8"/>
  <c r="AO322" i="8" s="1"/>
  <c r="D322" i="8"/>
  <c r="AG322" i="8" s="1"/>
  <c r="C322" i="8"/>
  <c r="W322" i="8"/>
  <c r="AA322" i="8" s="1"/>
  <c r="T322" i="8"/>
  <c r="Y322" i="8" s="1"/>
  <c r="R321" i="8"/>
  <c r="AP321" i="8"/>
  <c r="J322" i="8"/>
  <c r="K322" i="8" s="1"/>
  <c r="M322" i="8"/>
  <c r="A625" i="8" l="1"/>
  <c r="L624" i="8"/>
  <c r="AL322" i="8"/>
  <c r="U322" i="8"/>
  <c r="V322" i="8" s="1"/>
  <c r="AI322" i="8"/>
  <c r="AJ322" i="8" s="1"/>
  <c r="AK322" i="8" s="1"/>
  <c r="X322" i="8"/>
  <c r="F323" i="8"/>
  <c r="G323" i="8" s="1"/>
  <c r="H323" i="8" s="1"/>
  <c r="B323" i="8"/>
  <c r="I323" i="8"/>
  <c r="AQ322" i="8"/>
  <c r="L625" i="8" l="1"/>
  <c r="A626" i="8"/>
  <c r="M323" i="8"/>
  <c r="AM322" i="8"/>
  <c r="P322" i="8" s="1"/>
  <c r="J323" i="8"/>
  <c r="K323" i="8" s="1"/>
  <c r="W323" i="8"/>
  <c r="AA323" i="8" s="1"/>
  <c r="AN323" i="8"/>
  <c r="AO323" i="8" s="1"/>
  <c r="E324" i="8"/>
  <c r="D323" i="8"/>
  <c r="AL323" i="8" s="1"/>
  <c r="C323" i="8"/>
  <c r="T323" i="8"/>
  <c r="Y323" i="8" s="1"/>
  <c r="R322" i="8"/>
  <c r="AP322" i="8"/>
  <c r="X323" i="8" l="1"/>
  <c r="L626" i="8"/>
  <c r="A627" i="8"/>
  <c r="AG323" i="8"/>
  <c r="AI323" i="8"/>
  <c r="AJ323" i="8" s="1"/>
  <c r="AK323" i="8" s="1"/>
  <c r="U323" i="8"/>
  <c r="V323" i="8" s="1"/>
  <c r="AQ323" i="8"/>
  <c r="I324" i="8"/>
  <c r="F324" i="8"/>
  <c r="G324" i="8" s="1"/>
  <c r="H324" i="8" s="1"/>
  <c r="B324" i="8"/>
  <c r="AM323" i="8" l="1"/>
  <c r="P323" i="8" s="1"/>
  <c r="A628" i="8"/>
  <c r="L627" i="8"/>
  <c r="M324" i="8"/>
  <c r="J324" i="8"/>
  <c r="K324" i="8" s="1"/>
  <c r="R323" i="8"/>
  <c r="AP323" i="8"/>
  <c r="D324" i="8"/>
  <c r="AG324" i="8" s="1"/>
  <c r="T324" i="8"/>
  <c r="Y324" i="8" s="1"/>
  <c r="C324" i="8"/>
  <c r="E325" i="8"/>
  <c r="W324" i="8"/>
  <c r="AA324" i="8" s="1"/>
  <c r="AN324" i="8"/>
  <c r="L628" i="8" l="1"/>
  <c r="A629" i="8"/>
  <c r="AL324" i="8"/>
  <c r="U324" i="8"/>
  <c r="V324" i="8" s="1"/>
  <c r="AI324" i="8"/>
  <c r="AJ324" i="8" s="1"/>
  <c r="AK324" i="8" s="1"/>
  <c r="AO324" i="8"/>
  <c r="AQ324" i="8" s="1"/>
  <c r="B325" i="8"/>
  <c r="I325" i="8"/>
  <c r="F325" i="8"/>
  <c r="G325" i="8" s="1"/>
  <c r="H325" i="8" s="1"/>
  <c r="X324" i="8"/>
  <c r="A630" i="8" l="1"/>
  <c r="L629" i="8"/>
  <c r="AM324" i="8"/>
  <c r="P324" i="8" s="1"/>
  <c r="R324" i="8"/>
  <c r="AP324" i="8"/>
  <c r="J325" i="8"/>
  <c r="K325" i="8" s="1"/>
  <c r="W325" i="8"/>
  <c r="AA325" i="8" s="1"/>
  <c r="T325" i="8"/>
  <c r="Y325" i="8" s="1"/>
  <c r="D325" i="8"/>
  <c r="AG325" i="8" s="1"/>
  <c r="E326" i="8"/>
  <c r="C325" i="8"/>
  <c r="AN325" i="8"/>
  <c r="AO325" i="8" s="1"/>
  <c r="AQ325" i="8" s="1"/>
  <c r="M325" i="8"/>
  <c r="A631" i="8" l="1"/>
  <c r="L630" i="8"/>
  <c r="X325" i="8"/>
  <c r="R325" i="8"/>
  <c r="AP325" i="8"/>
  <c r="AI325" i="8"/>
  <c r="AJ325" i="8" s="1"/>
  <c r="AK325" i="8" s="1"/>
  <c r="U325" i="8"/>
  <c r="V325" i="8" s="1"/>
  <c r="B326" i="8"/>
  <c r="F326" i="8"/>
  <c r="G326" i="8" s="1"/>
  <c r="H326" i="8" s="1"/>
  <c r="I326" i="8"/>
  <c r="AL325" i="8"/>
  <c r="L631" i="8" l="1"/>
  <c r="A632" i="8"/>
  <c r="J326" i="8"/>
  <c r="K326" i="8" s="1"/>
  <c r="M326" i="8"/>
  <c r="AM325" i="8"/>
  <c r="P325" i="8" s="1"/>
  <c r="E327" i="8"/>
  <c r="AN326" i="8"/>
  <c r="AO326" i="8" s="1"/>
  <c r="AQ326" i="8" s="1"/>
  <c r="D326" i="8"/>
  <c r="AG326" i="8" s="1"/>
  <c r="W326" i="8"/>
  <c r="AA326" i="8" s="1"/>
  <c r="C326" i="8"/>
  <c r="T326" i="8"/>
  <c r="X326" i="8" s="1"/>
  <c r="A633" i="8" l="1"/>
  <c r="L632" i="8"/>
  <c r="AL326" i="8"/>
  <c r="R326" i="8"/>
  <c r="AP326" i="8"/>
  <c r="U326" i="8"/>
  <c r="V326" i="8" s="1"/>
  <c r="AI326" i="8"/>
  <c r="AJ326" i="8" s="1"/>
  <c r="AK326" i="8" s="1"/>
  <c r="F327" i="8"/>
  <c r="G327" i="8" s="1"/>
  <c r="H327" i="8" s="1"/>
  <c r="B327" i="8"/>
  <c r="I327" i="8"/>
  <c r="A634" i="8" l="1"/>
  <c r="L633" i="8"/>
  <c r="AM326" i="8"/>
  <c r="P326" i="8" s="1"/>
  <c r="J327" i="8"/>
  <c r="K327" i="8" s="1"/>
  <c r="W327" i="8"/>
  <c r="AA327" i="8" s="1"/>
  <c r="AN327" i="8"/>
  <c r="AO327" i="8" s="1"/>
  <c r="T327" i="8"/>
  <c r="X327" i="8" s="1"/>
  <c r="C327" i="8"/>
  <c r="E328" i="8"/>
  <c r="D327" i="8"/>
  <c r="AG327" i="8" s="1"/>
  <c r="M327" i="8"/>
  <c r="AL327" i="8" l="1"/>
  <c r="Y327" i="8"/>
  <c r="L634" i="8"/>
  <c r="A635" i="8"/>
  <c r="AI327" i="8"/>
  <c r="AJ327" i="8" s="1"/>
  <c r="AK327" i="8" s="1"/>
  <c r="U327" i="8"/>
  <c r="V327" i="8" s="1"/>
  <c r="F328" i="8"/>
  <c r="G328" i="8" s="1"/>
  <c r="H328" i="8" s="1"/>
  <c r="I328" i="8"/>
  <c r="B328" i="8"/>
  <c r="AQ327" i="8"/>
  <c r="AM327" i="8" l="1"/>
  <c r="P327" i="8"/>
  <c r="L635" i="8"/>
  <c r="A636" i="8"/>
  <c r="D328" i="8"/>
  <c r="AG328" i="8" s="1"/>
  <c r="T328" i="8"/>
  <c r="Y328" i="8" s="1"/>
  <c r="C328" i="8"/>
  <c r="E329" i="8"/>
  <c r="W328" i="8"/>
  <c r="AA328" i="8" s="1"/>
  <c r="AN328" i="8"/>
  <c r="AO328" i="8" s="1"/>
  <c r="J328" i="8"/>
  <c r="K328" i="8" s="1"/>
  <c r="AI328" i="8" s="1"/>
  <c r="AJ328" i="8" s="1"/>
  <c r="AK328" i="8" s="1"/>
  <c r="M328" i="8"/>
  <c r="R327" i="8"/>
  <c r="AP327" i="8"/>
  <c r="AL328" i="8" l="1"/>
  <c r="X328" i="8"/>
  <c r="A637" i="8"/>
  <c r="L636" i="8"/>
  <c r="AQ328" i="8"/>
  <c r="R328" i="8" s="1"/>
  <c r="B329" i="8"/>
  <c r="I329" i="8"/>
  <c r="F329" i="8"/>
  <c r="G329" i="8" s="1"/>
  <c r="H329" i="8" s="1"/>
  <c r="AM328" i="8"/>
  <c r="P328" i="8" s="1"/>
  <c r="U328" i="8"/>
  <c r="V328" i="8" s="1"/>
  <c r="AP328" i="8" l="1"/>
  <c r="L637" i="8"/>
  <c r="A638" i="8"/>
  <c r="J329" i="8"/>
  <c r="K329" i="8" s="1"/>
  <c r="W329" i="8"/>
  <c r="AA329" i="8" s="1"/>
  <c r="D329" i="8"/>
  <c r="AG329" i="8" s="1"/>
  <c r="C329" i="8"/>
  <c r="AL329" i="8"/>
  <c r="T329" i="8"/>
  <c r="Y329" i="8" s="1"/>
  <c r="E330" i="8"/>
  <c r="AN329" i="8"/>
  <c r="AO329" i="8" s="1"/>
  <c r="M329" i="8"/>
  <c r="L638" i="8" l="1"/>
  <c r="A639" i="8"/>
  <c r="AI329" i="8"/>
  <c r="AJ329" i="8" s="1"/>
  <c r="AK329" i="8" s="1"/>
  <c r="U329" i="8"/>
  <c r="V329" i="8" s="1"/>
  <c r="X329" i="8"/>
  <c r="I330" i="8"/>
  <c r="B330" i="8"/>
  <c r="F330" i="8"/>
  <c r="G330" i="8" s="1"/>
  <c r="H330" i="8" s="1"/>
  <c r="AQ329" i="8"/>
  <c r="AM329" i="8" l="1"/>
  <c r="P329" i="8" s="1"/>
  <c r="L639" i="8"/>
  <c r="A640" i="8"/>
  <c r="R329" i="8"/>
  <c r="AP329" i="8"/>
  <c r="E331" i="8"/>
  <c r="AN330" i="8"/>
  <c r="D330" i="8"/>
  <c r="AG330" i="8" s="1"/>
  <c r="W330" i="8"/>
  <c r="AA330" i="8" s="1"/>
  <c r="C330" i="8"/>
  <c r="T330" i="8"/>
  <c r="Y330" i="8" s="1"/>
  <c r="M330" i="8"/>
  <c r="J330" i="8"/>
  <c r="K330" i="8" s="1"/>
  <c r="AL330" i="8" l="1"/>
  <c r="L640" i="8"/>
  <c r="A641" i="8"/>
  <c r="U330" i="8"/>
  <c r="V330" i="8" s="1"/>
  <c r="AI330" i="8"/>
  <c r="AJ330" i="8" s="1"/>
  <c r="AK330" i="8" s="1"/>
  <c r="X330" i="8"/>
  <c r="F331" i="8"/>
  <c r="G331" i="8" s="1"/>
  <c r="H331" i="8" s="1"/>
  <c r="B331" i="8"/>
  <c r="I331" i="8"/>
  <c r="AO330" i="8"/>
  <c r="AQ330" i="8" s="1"/>
  <c r="A642" i="8" l="1"/>
  <c r="L641" i="8"/>
  <c r="R330" i="8"/>
  <c r="AP330" i="8"/>
  <c r="J331" i="8"/>
  <c r="K331" i="8" s="1"/>
  <c r="M331" i="8"/>
  <c r="AM330" i="8"/>
  <c r="P330" i="8" s="1"/>
  <c r="W331" i="8"/>
  <c r="AA331" i="8" s="1"/>
  <c r="E332" i="8"/>
  <c r="D331" i="8"/>
  <c r="AL331" i="8" s="1"/>
  <c r="C331" i="8"/>
  <c r="T331" i="8"/>
  <c r="X331" i="8" s="1"/>
  <c r="AN331" i="8"/>
  <c r="AO331" i="8" s="1"/>
  <c r="AG331" i="8" l="1"/>
  <c r="Y331" i="8"/>
  <c r="A643" i="8"/>
  <c r="L642" i="8"/>
  <c r="AI331" i="8"/>
  <c r="AJ331" i="8" s="1"/>
  <c r="AK331" i="8" s="1"/>
  <c r="U331" i="8"/>
  <c r="V331" i="8" s="1"/>
  <c r="AQ331" i="8"/>
  <c r="F332" i="8"/>
  <c r="G332" i="8" s="1"/>
  <c r="H332" i="8" s="1"/>
  <c r="I332" i="8"/>
  <c r="B332" i="8"/>
  <c r="AM331" i="8" l="1"/>
  <c r="P331" i="8" s="1"/>
  <c r="L643" i="8"/>
  <c r="A644" i="8"/>
  <c r="D332" i="8"/>
  <c r="AG332" i="8" s="1"/>
  <c r="T332" i="8"/>
  <c r="Y332" i="8" s="1"/>
  <c r="C332" i="8"/>
  <c r="AL332" i="8"/>
  <c r="E333" i="8"/>
  <c r="W332" i="8"/>
  <c r="AA332" i="8" s="1"/>
  <c r="AN332" i="8"/>
  <c r="J332" i="8"/>
  <c r="K332" i="8" s="1"/>
  <c r="AI332" i="8" s="1"/>
  <c r="AJ332" i="8" s="1"/>
  <c r="AK332" i="8" s="1"/>
  <c r="M332" i="8"/>
  <c r="R331" i="8"/>
  <c r="AP331" i="8"/>
  <c r="L644" i="8" l="1"/>
  <c r="A645" i="8"/>
  <c r="AO332" i="8"/>
  <c r="AQ332" i="8" s="1"/>
  <c r="AM332" i="8"/>
  <c r="P332" i="8" s="1"/>
  <c r="X332" i="8"/>
  <c r="U332" i="8"/>
  <c r="V332" i="8" s="1"/>
  <c r="B333" i="8"/>
  <c r="I333" i="8"/>
  <c r="F333" i="8"/>
  <c r="G333" i="8" s="1"/>
  <c r="H333" i="8" s="1"/>
  <c r="L645" i="8" l="1"/>
  <c r="A646" i="8"/>
  <c r="R332" i="8"/>
  <c r="AP332" i="8"/>
  <c r="W333" i="8"/>
  <c r="AA333" i="8" s="1"/>
  <c r="C333" i="8"/>
  <c r="AN333" i="8"/>
  <c r="AO333" i="8" s="1"/>
  <c r="D333" i="8"/>
  <c r="AG333" i="8" s="1"/>
  <c r="E334" i="8"/>
  <c r="T333" i="8"/>
  <c r="Y333" i="8" s="1"/>
  <c r="M333" i="8"/>
  <c r="J333" i="8"/>
  <c r="K333" i="8" s="1"/>
  <c r="X333" i="8" l="1"/>
  <c r="AL333" i="8"/>
  <c r="L646" i="8"/>
  <c r="A647" i="8"/>
  <c r="AI333" i="8"/>
  <c r="AJ333" i="8" s="1"/>
  <c r="AK333" i="8" s="1"/>
  <c r="U333" i="8"/>
  <c r="V333" i="8" s="1"/>
  <c r="I334" i="8"/>
  <c r="F334" i="8"/>
  <c r="G334" i="8" s="1"/>
  <c r="H334" i="8" s="1"/>
  <c r="B334" i="8"/>
  <c r="AQ333" i="8"/>
  <c r="AM333" i="8" l="1"/>
  <c r="L647" i="8"/>
  <c r="A648" i="8"/>
  <c r="P333" i="8"/>
  <c r="E335" i="8"/>
  <c r="AN334" i="8"/>
  <c r="AO334" i="8" s="1"/>
  <c r="D334" i="8"/>
  <c r="AG334" i="8" s="1"/>
  <c r="W334" i="8"/>
  <c r="AA334" i="8" s="1"/>
  <c r="T334" i="8"/>
  <c r="Y334" i="8" s="1"/>
  <c r="C334" i="8"/>
  <c r="M334" i="8"/>
  <c r="J334" i="8"/>
  <c r="K334" i="8" s="1"/>
  <c r="R333" i="8"/>
  <c r="AP333" i="8"/>
  <c r="X334" i="8" l="1"/>
  <c r="L648" i="8"/>
  <c r="A649" i="8"/>
  <c r="AL334" i="8"/>
  <c r="U334" i="8"/>
  <c r="V334" i="8" s="1"/>
  <c r="AI334" i="8"/>
  <c r="AJ334" i="8" s="1"/>
  <c r="AK334" i="8" s="1"/>
  <c r="F335" i="8"/>
  <c r="G335" i="8" s="1"/>
  <c r="H335" i="8" s="1"/>
  <c r="B335" i="8"/>
  <c r="I335" i="8"/>
  <c r="AQ334" i="8"/>
  <c r="AM334" i="8" l="1"/>
  <c r="P334" i="8" s="1"/>
  <c r="A650" i="8"/>
  <c r="L649" i="8"/>
  <c r="J335" i="8"/>
  <c r="K335" i="8" s="1"/>
  <c r="M335" i="8"/>
  <c r="W335" i="8"/>
  <c r="AA335" i="8" s="1"/>
  <c r="E336" i="8"/>
  <c r="T335" i="8"/>
  <c r="X335" i="8" s="1"/>
  <c r="AN335" i="8"/>
  <c r="C335" i="8"/>
  <c r="D335" i="8"/>
  <c r="AG335" i="8" s="1"/>
  <c r="R334" i="8"/>
  <c r="AP334" i="8"/>
  <c r="AL335" i="8" l="1"/>
  <c r="L650" i="8"/>
  <c r="A651" i="8"/>
  <c r="Y335" i="8"/>
  <c r="AO335" i="8"/>
  <c r="AQ335" i="8" s="1"/>
  <c r="AI335" i="8"/>
  <c r="AJ335" i="8" s="1"/>
  <c r="AK335" i="8" s="1"/>
  <c r="U335" i="8"/>
  <c r="V335" i="8" s="1"/>
  <c r="B336" i="8"/>
  <c r="F336" i="8"/>
  <c r="G336" i="8" s="1"/>
  <c r="H336" i="8" s="1"/>
  <c r="I336" i="8"/>
  <c r="A652" i="8" l="1"/>
  <c r="L651" i="8"/>
  <c r="R335" i="8"/>
  <c r="AP335" i="8"/>
  <c r="M336" i="8"/>
  <c r="D336" i="8"/>
  <c r="AG336" i="8" s="1"/>
  <c r="T336" i="8"/>
  <c r="X336" i="8" s="1"/>
  <c r="C336" i="8"/>
  <c r="E337" i="8"/>
  <c r="W336" i="8"/>
  <c r="AA336" i="8" s="1"/>
  <c r="AN336" i="8"/>
  <c r="AM335" i="8"/>
  <c r="P335" i="8" s="1"/>
  <c r="J336" i="8"/>
  <c r="K336" i="8" s="1"/>
  <c r="AL336" i="8" l="1"/>
  <c r="Y336" i="8"/>
  <c r="A653" i="8"/>
  <c r="L652" i="8"/>
  <c r="AI336" i="8"/>
  <c r="AJ336" i="8" s="1"/>
  <c r="AK336" i="8" s="1"/>
  <c r="U336" i="8"/>
  <c r="V336" i="8" s="1"/>
  <c r="B337" i="8"/>
  <c r="I337" i="8"/>
  <c r="F337" i="8"/>
  <c r="G337" i="8" s="1"/>
  <c r="H337" i="8" s="1"/>
  <c r="AO336" i="8"/>
  <c r="AQ336" i="8" s="1"/>
  <c r="L653" i="8" l="1"/>
  <c r="A654" i="8"/>
  <c r="AM336" i="8"/>
  <c r="P336" i="8" s="1"/>
  <c r="M337" i="8"/>
  <c r="R336" i="8"/>
  <c r="AP336" i="8"/>
  <c r="J337" i="8"/>
  <c r="K337" i="8" s="1"/>
  <c r="D337" i="8"/>
  <c r="AG337" i="8" s="1"/>
  <c r="E338" i="8"/>
  <c r="AN337" i="8"/>
  <c r="AO337" i="8" s="1"/>
  <c r="W337" i="8"/>
  <c r="AA337" i="8" s="1"/>
  <c r="C337" i="8"/>
  <c r="T337" i="8"/>
  <c r="X337" i="8" s="1"/>
  <c r="AL337" i="8" l="1"/>
  <c r="Y337" i="8"/>
  <c r="A655" i="8"/>
  <c r="L654" i="8"/>
  <c r="U337" i="8"/>
  <c r="V337" i="8" s="1"/>
  <c r="AI337" i="8"/>
  <c r="AJ337" i="8" s="1"/>
  <c r="AK337" i="8" s="1"/>
  <c r="B338" i="8"/>
  <c r="I338" i="8"/>
  <c r="F338" i="8"/>
  <c r="G338" i="8" s="1"/>
  <c r="H338" i="8" s="1"/>
  <c r="AQ337" i="8"/>
  <c r="A656" i="8" l="1"/>
  <c r="L655" i="8"/>
  <c r="AM337" i="8"/>
  <c r="P337" i="8" s="1"/>
  <c r="M338" i="8"/>
  <c r="J338" i="8"/>
  <c r="K338" i="8" s="1"/>
  <c r="R337" i="8"/>
  <c r="AP337" i="8"/>
  <c r="E339" i="8"/>
  <c r="AN338" i="8"/>
  <c r="AO338" i="8" s="1"/>
  <c r="W338" i="8"/>
  <c r="AA338" i="8" s="1"/>
  <c r="D338" i="8"/>
  <c r="AL338" i="8" s="1"/>
  <c r="T338" i="8"/>
  <c r="X338" i="8" s="1"/>
  <c r="C338" i="8"/>
  <c r="AG338" i="8" l="1"/>
  <c r="A657" i="8"/>
  <c r="L656" i="8"/>
  <c r="U338" i="8"/>
  <c r="V338" i="8" s="1"/>
  <c r="AI338" i="8"/>
  <c r="AJ338" i="8" s="1"/>
  <c r="AK338" i="8" s="1"/>
  <c r="AQ338" i="8"/>
  <c r="F339" i="8"/>
  <c r="G339" i="8" s="1"/>
  <c r="H339" i="8" s="1"/>
  <c r="B339" i="8"/>
  <c r="I339" i="8"/>
  <c r="A658" i="8" l="1"/>
  <c r="L657" i="8"/>
  <c r="J339" i="8"/>
  <c r="K339" i="8" s="1"/>
  <c r="E340" i="8"/>
  <c r="AN339" i="8"/>
  <c r="AO339" i="8" s="1"/>
  <c r="AQ339" i="8" s="1"/>
  <c r="W339" i="8"/>
  <c r="AA339" i="8" s="1"/>
  <c r="AL339" i="8"/>
  <c r="D339" i="8"/>
  <c r="AG339" i="8" s="1"/>
  <c r="T339" i="8"/>
  <c r="Y339" i="8" s="1"/>
  <c r="C339" i="8"/>
  <c r="R338" i="8"/>
  <c r="AP338" i="8"/>
  <c r="M339" i="8"/>
  <c r="AM338" i="8"/>
  <c r="P338" i="8" s="1"/>
  <c r="A659" i="8" l="1"/>
  <c r="L658" i="8"/>
  <c r="X339" i="8"/>
  <c r="R339" i="8"/>
  <c r="AP339" i="8"/>
  <c r="AI339" i="8"/>
  <c r="AJ339" i="8" s="1"/>
  <c r="AK339" i="8" s="1"/>
  <c r="U339" i="8"/>
  <c r="V339" i="8" s="1"/>
  <c r="F340" i="8"/>
  <c r="G340" i="8" s="1"/>
  <c r="H340" i="8" s="1"/>
  <c r="B340" i="8"/>
  <c r="I340" i="8"/>
  <c r="L659" i="8" l="1"/>
  <c r="A660" i="8"/>
  <c r="AM339" i="8"/>
  <c r="P339" i="8" s="1"/>
  <c r="W340" i="8"/>
  <c r="AA340" i="8" s="1"/>
  <c r="D340" i="8"/>
  <c r="AG340" i="8" s="1"/>
  <c r="T340" i="8"/>
  <c r="X340" i="8" s="1"/>
  <c r="C340" i="8"/>
  <c r="AN340" i="8"/>
  <c r="AO340" i="8" s="1"/>
  <c r="E341" i="8"/>
  <c r="J340" i="8"/>
  <c r="K340" i="8" s="1"/>
  <c r="AI340" i="8" s="1"/>
  <c r="AJ340" i="8" s="1"/>
  <c r="AK340" i="8" s="1"/>
  <c r="M340" i="8"/>
  <c r="AL340" i="8" l="1"/>
  <c r="AM340" i="8" s="1"/>
  <c r="Y340" i="8"/>
  <c r="A661" i="8"/>
  <c r="L660" i="8"/>
  <c r="U340" i="8"/>
  <c r="V340" i="8" s="1"/>
  <c r="B341" i="8"/>
  <c r="I341" i="8"/>
  <c r="F341" i="8"/>
  <c r="G341" i="8" s="1"/>
  <c r="H341" i="8" s="1"/>
  <c r="AQ340" i="8"/>
  <c r="P340" i="8" l="1"/>
  <c r="L661" i="8"/>
  <c r="A662" i="8"/>
  <c r="J341" i="8"/>
  <c r="K341" i="8" s="1"/>
  <c r="D341" i="8"/>
  <c r="AL341" i="8" s="1"/>
  <c r="T341" i="8"/>
  <c r="Y341" i="8" s="1"/>
  <c r="C341" i="8"/>
  <c r="AG341" i="8"/>
  <c r="E342" i="8"/>
  <c r="AN341" i="8"/>
  <c r="AO341" i="8" s="1"/>
  <c r="W341" i="8"/>
  <c r="AA341" i="8" s="1"/>
  <c r="R340" i="8"/>
  <c r="AP340" i="8"/>
  <c r="M341" i="8"/>
  <c r="L662" i="8" l="1"/>
  <c r="A663" i="8"/>
  <c r="AQ341" i="8"/>
  <c r="R341" i="8" s="1"/>
  <c r="AI341" i="8"/>
  <c r="AJ341" i="8" s="1"/>
  <c r="AK341" i="8" s="1"/>
  <c r="U341" i="8"/>
  <c r="V341" i="8" s="1"/>
  <c r="X341" i="8"/>
  <c r="B342" i="8"/>
  <c r="I342" i="8"/>
  <c r="F342" i="8"/>
  <c r="G342" i="8" s="1"/>
  <c r="H342" i="8" s="1"/>
  <c r="AP341" i="8" l="1"/>
  <c r="L663" i="8"/>
  <c r="A664" i="8"/>
  <c r="M342" i="8"/>
  <c r="J342" i="8"/>
  <c r="K342" i="8" s="1"/>
  <c r="AM341" i="8"/>
  <c r="P341" i="8" s="1"/>
  <c r="E343" i="8"/>
  <c r="AN342" i="8"/>
  <c r="AO342" i="8" s="1"/>
  <c r="W342" i="8"/>
  <c r="AA342" i="8" s="1"/>
  <c r="D342" i="8"/>
  <c r="AL342" i="8" s="1"/>
  <c r="T342" i="8"/>
  <c r="X342" i="8" s="1"/>
  <c r="C342" i="8"/>
  <c r="Y342" i="8" l="1"/>
  <c r="AG342" i="8"/>
  <c r="A665" i="8"/>
  <c r="L664" i="8"/>
  <c r="U342" i="8"/>
  <c r="V342" i="8" s="1"/>
  <c r="AI342" i="8"/>
  <c r="AJ342" i="8" s="1"/>
  <c r="AK342" i="8" s="1"/>
  <c r="AQ342" i="8"/>
  <c r="F343" i="8"/>
  <c r="G343" i="8" s="1"/>
  <c r="H343" i="8" s="1"/>
  <c r="B343" i="8"/>
  <c r="I343" i="8"/>
  <c r="L665" i="8" l="1"/>
  <c r="A666" i="8"/>
  <c r="J343" i="8"/>
  <c r="K343" i="8" s="1"/>
  <c r="R342" i="8"/>
  <c r="AP342" i="8"/>
  <c r="E344" i="8"/>
  <c r="AN343" i="8"/>
  <c r="W343" i="8"/>
  <c r="AA343" i="8" s="1"/>
  <c r="D343" i="8"/>
  <c r="AL343" i="8" s="1"/>
  <c r="T343" i="8"/>
  <c r="X343" i="8" s="1"/>
  <c r="C343" i="8"/>
  <c r="AM342" i="8"/>
  <c r="P342" i="8" s="1"/>
  <c r="M343" i="8"/>
  <c r="AG343" i="8" l="1"/>
  <c r="Y343" i="8"/>
  <c r="L666" i="8"/>
  <c r="A667" i="8"/>
  <c r="AO343" i="8"/>
  <c r="AQ343" i="8" s="1"/>
  <c r="U343" i="8"/>
  <c r="V343" i="8" s="1"/>
  <c r="AI343" i="8"/>
  <c r="AJ343" i="8" s="1"/>
  <c r="AK343" i="8" s="1"/>
  <c r="F344" i="8"/>
  <c r="G344" i="8" s="1"/>
  <c r="H344" i="8" s="1"/>
  <c r="B344" i="8"/>
  <c r="I344" i="8"/>
  <c r="A668" i="8" l="1"/>
  <c r="L667" i="8"/>
  <c r="R343" i="8"/>
  <c r="AP343" i="8"/>
  <c r="AM343" i="8"/>
  <c r="P343" i="8" s="1"/>
  <c r="J344" i="8"/>
  <c r="K344" i="8" s="1"/>
  <c r="W344" i="8"/>
  <c r="AA344" i="8" s="1"/>
  <c r="D344" i="8"/>
  <c r="AG344" i="8" s="1"/>
  <c r="T344" i="8"/>
  <c r="X344" i="8" s="1"/>
  <c r="C344" i="8"/>
  <c r="AN344" i="8"/>
  <c r="AO344" i="8" s="1"/>
  <c r="E345" i="8"/>
  <c r="M344" i="8"/>
  <c r="A669" i="8" l="1"/>
  <c r="L668" i="8"/>
  <c r="AL344" i="8"/>
  <c r="Y344" i="8"/>
  <c r="U344" i="8"/>
  <c r="V344" i="8" s="1"/>
  <c r="AI344" i="8"/>
  <c r="AJ344" i="8" s="1"/>
  <c r="AK344" i="8" s="1"/>
  <c r="AQ344" i="8"/>
  <c r="B345" i="8"/>
  <c r="I345" i="8"/>
  <c r="F345" i="8"/>
  <c r="G345" i="8" s="1"/>
  <c r="H345" i="8" s="1"/>
  <c r="L669" i="8" l="1"/>
  <c r="A670" i="8"/>
  <c r="R344" i="8"/>
  <c r="AP344" i="8"/>
  <c r="J345" i="8"/>
  <c r="K345" i="8" s="1"/>
  <c r="D345" i="8"/>
  <c r="AL345" i="8" s="1"/>
  <c r="T345" i="8"/>
  <c r="X345" i="8" s="1"/>
  <c r="C345" i="8"/>
  <c r="E346" i="8"/>
  <c r="AN345" i="8"/>
  <c r="AO345" i="8" s="1"/>
  <c r="W345" i="8"/>
  <c r="AA345" i="8" s="1"/>
  <c r="AM344" i="8"/>
  <c r="P344" i="8" s="1"/>
  <c r="M345" i="8"/>
  <c r="Y345" i="8" l="1"/>
  <c r="L670" i="8"/>
  <c r="A671" i="8"/>
  <c r="AI345" i="8"/>
  <c r="AJ345" i="8" s="1"/>
  <c r="AK345" i="8" s="1"/>
  <c r="U345" i="8"/>
  <c r="V345" i="8" s="1"/>
  <c r="AQ345" i="8"/>
  <c r="B346" i="8"/>
  <c r="I346" i="8"/>
  <c r="F346" i="8"/>
  <c r="G346" i="8" s="1"/>
  <c r="H346" i="8" s="1"/>
  <c r="AG345" i="8"/>
  <c r="AM345" i="8" l="1"/>
  <c r="P345" i="8" s="1"/>
  <c r="A672" i="8"/>
  <c r="L671" i="8"/>
  <c r="M346" i="8"/>
  <c r="R345" i="8"/>
  <c r="AP345" i="8"/>
  <c r="E347" i="8"/>
  <c r="AN346" i="8"/>
  <c r="AO346" i="8" s="1"/>
  <c r="W346" i="8"/>
  <c r="AA346" i="8" s="1"/>
  <c r="D346" i="8"/>
  <c r="AL346" i="8" s="1"/>
  <c r="T346" i="8"/>
  <c r="X346" i="8" s="1"/>
  <c r="C346" i="8"/>
  <c r="J346" i="8"/>
  <c r="K346" i="8" s="1"/>
  <c r="Y346" i="8" l="1"/>
  <c r="A673" i="8"/>
  <c r="L672" i="8"/>
  <c r="U346" i="8"/>
  <c r="V346" i="8" s="1"/>
  <c r="AI346" i="8"/>
  <c r="AJ346" i="8" s="1"/>
  <c r="AK346" i="8" s="1"/>
  <c r="F347" i="8"/>
  <c r="G347" i="8" s="1"/>
  <c r="H347" i="8" s="1"/>
  <c r="B347" i="8"/>
  <c r="I347" i="8"/>
  <c r="AQ346" i="8"/>
  <c r="AG346" i="8"/>
  <c r="A674" i="8" l="1"/>
  <c r="L673" i="8"/>
  <c r="AM346" i="8"/>
  <c r="P346" i="8" s="1"/>
  <c r="E348" i="8"/>
  <c r="AN347" i="8"/>
  <c r="AO347" i="8" s="1"/>
  <c r="AQ347" i="8" s="1"/>
  <c r="W347" i="8"/>
  <c r="AA347" i="8" s="1"/>
  <c r="D347" i="8"/>
  <c r="AL347" i="8" s="1"/>
  <c r="T347" i="8"/>
  <c r="X347" i="8" s="1"/>
  <c r="C347" i="8"/>
  <c r="R346" i="8"/>
  <c r="AP346" i="8"/>
  <c r="J347" i="8"/>
  <c r="K347" i="8" s="1"/>
  <c r="M347" i="8"/>
  <c r="L674" i="8" l="1"/>
  <c r="A675" i="8"/>
  <c r="Y347" i="8"/>
  <c r="AI347" i="8"/>
  <c r="AJ347" i="8" s="1"/>
  <c r="AK347" i="8" s="1"/>
  <c r="U347" i="8"/>
  <c r="V347" i="8" s="1"/>
  <c r="R347" i="8"/>
  <c r="AP347" i="8"/>
  <c r="F348" i="8"/>
  <c r="G348" i="8" s="1"/>
  <c r="H348" i="8" s="1"/>
  <c r="B348" i="8"/>
  <c r="I348" i="8"/>
  <c r="AG347" i="8"/>
  <c r="L675" i="8" l="1"/>
  <c r="A676" i="8"/>
  <c r="M348" i="8"/>
  <c r="W348" i="8"/>
  <c r="AA348" i="8" s="1"/>
  <c r="AN348" i="8"/>
  <c r="AO348" i="8" s="1"/>
  <c r="AQ348" i="8" s="1"/>
  <c r="D348" i="8"/>
  <c r="AL348" i="8" s="1"/>
  <c r="E349" i="8"/>
  <c r="T348" i="8"/>
  <c r="Y348" i="8" s="1"/>
  <c r="C348" i="8"/>
  <c r="J348" i="8"/>
  <c r="K348" i="8" s="1"/>
  <c r="AM347" i="8"/>
  <c r="P347" i="8" s="1"/>
  <c r="L676" i="8" l="1"/>
  <c r="A677" i="8"/>
  <c r="X348" i="8"/>
  <c r="AI348" i="8"/>
  <c r="AJ348" i="8" s="1"/>
  <c r="AK348" i="8" s="1"/>
  <c r="U348" i="8"/>
  <c r="V348" i="8" s="1"/>
  <c r="R348" i="8"/>
  <c r="AP348" i="8"/>
  <c r="I349" i="8"/>
  <c r="F349" i="8"/>
  <c r="G349" i="8" s="1"/>
  <c r="H349" i="8" s="1"/>
  <c r="B349" i="8"/>
  <c r="AG348" i="8"/>
  <c r="A678" i="8" l="1"/>
  <c r="L677" i="8"/>
  <c r="AM348" i="8"/>
  <c r="P348" i="8" s="1"/>
  <c r="J349" i="8"/>
  <c r="K349" i="8" s="1"/>
  <c r="M349" i="8"/>
  <c r="W349" i="8"/>
  <c r="AA349" i="8" s="1"/>
  <c r="T349" i="8"/>
  <c r="Y349" i="8" s="1"/>
  <c r="AN349" i="8"/>
  <c r="E350" i="8"/>
  <c r="D349" i="8"/>
  <c r="AG349" i="8" s="1"/>
  <c r="C349" i="8"/>
  <c r="AL349" i="8" l="1"/>
  <c r="L678" i="8"/>
  <c r="A679" i="8"/>
  <c r="X349" i="8"/>
  <c r="U349" i="8"/>
  <c r="V349" i="8" s="1"/>
  <c r="AI349" i="8"/>
  <c r="AJ349" i="8" s="1"/>
  <c r="AK349" i="8" s="1"/>
  <c r="AO349" i="8"/>
  <c r="AQ349" i="8" s="1"/>
  <c r="I350" i="8"/>
  <c r="F350" i="8"/>
  <c r="G350" i="8" s="1"/>
  <c r="H350" i="8" s="1"/>
  <c r="B350" i="8"/>
  <c r="L679" i="8" l="1"/>
  <c r="A680" i="8"/>
  <c r="R349" i="8"/>
  <c r="AP349" i="8"/>
  <c r="E351" i="8"/>
  <c r="AN350" i="8"/>
  <c r="AO350" i="8" s="1"/>
  <c r="D350" i="8"/>
  <c r="AL350" i="8" s="1"/>
  <c r="T350" i="8"/>
  <c r="X350" i="8" s="1"/>
  <c r="C350" i="8"/>
  <c r="W350" i="8"/>
  <c r="AA350" i="8" s="1"/>
  <c r="M350" i="8"/>
  <c r="J350" i="8"/>
  <c r="K350" i="8" s="1"/>
  <c r="AM349" i="8"/>
  <c r="P349" i="8" s="1"/>
  <c r="AG350" i="8" l="1"/>
  <c r="L680" i="8"/>
  <c r="A681" i="8"/>
  <c r="AQ350" i="8"/>
  <c r="R350" i="8" s="1"/>
  <c r="AI350" i="8"/>
  <c r="AJ350" i="8" s="1"/>
  <c r="AK350" i="8" s="1"/>
  <c r="U350" i="8"/>
  <c r="V350" i="8" s="1"/>
  <c r="B351" i="8"/>
  <c r="I351" i="8"/>
  <c r="F351" i="8"/>
  <c r="G351" i="8" s="1"/>
  <c r="H351" i="8" s="1"/>
  <c r="AP350" i="8" l="1"/>
  <c r="A682" i="8"/>
  <c r="L681" i="8"/>
  <c r="J351" i="8"/>
  <c r="K351" i="8" s="1"/>
  <c r="W351" i="8"/>
  <c r="AA351" i="8" s="1"/>
  <c r="T351" i="8"/>
  <c r="X351" i="8" s="1"/>
  <c r="AN351" i="8"/>
  <c r="AO351" i="8" s="1"/>
  <c r="E352" i="8"/>
  <c r="D351" i="8"/>
  <c r="AL351" i="8" s="1"/>
  <c r="C351" i="8"/>
  <c r="AM350" i="8"/>
  <c r="P350" i="8" s="1"/>
  <c r="M351" i="8"/>
  <c r="Y351" i="8" l="1"/>
  <c r="L682" i="8"/>
  <c r="A683" i="8"/>
  <c r="AG351" i="8"/>
  <c r="U351" i="8"/>
  <c r="V351" i="8" s="1"/>
  <c r="AI351" i="8"/>
  <c r="AJ351" i="8" s="1"/>
  <c r="AK351" i="8" s="1"/>
  <c r="AQ351" i="8"/>
  <c r="I352" i="8"/>
  <c r="F352" i="8"/>
  <c r="G352" i="8" s="1"/>
  <c r="H352" i="8" s="1"/>
  <c r="B352" i="8"/>
  <c r="A684" i="8" l="1"/>
  <c r="L683" i="8"/>
  <c r="J352" i="8"/>
  <c r="K352" i="8" s="1"/>
  <c r="R351" i="8"/>
  <c r="AP351" i="8"/>
  <c r="M352" i="8"/>
  <c r="T352" i="8"/>
  <c r="X352" i="8" s="1"/>
  <c r="C352" i="8"/>
  <c r="W352" i="8"/>
  <c r="AA352" i="8" s="1"/>
  <c r="AN352" i="8"/>
  <c r="AO352" i="8" s="1"/>
  <c r="E353" i="8"/>
  <c r="D352" i="8"/>
  <c r="AL352" i="8" s="1"/>
  <c r="AM351" i="8"/>
  <c r="P351" i="8" s="1"/>
  <c r="Y352" i="8" l="1"/>
  <c r="A685" i="8"/>
  <c r="L684" i="8"/>
  <c r="U352" i="8"/>
  <c r="V352" i="8" s="1"/>
  <c r="AI352" i="8"/>
  <c r="AJ352" i="8" s="1"/>
  <c r="AK352" i="8" s="1"/>
  <c r="I353" i="8"/>
  <c r="F353" i="8"/>
  <c r="G353" i="8" s="1"/>
  <c r="H353" i="8" s="1"/>
  <c r="B353" i="8"/>
  <c r="AQ352" i="8"/>
  <c r="AG352" i="8"/>
  <c r="L685" i="8" l="1"/>
  <c r="A686" i="8"/>
  <c r="W353" i="8"/>
  <c r="AA353" i="8" s="1"/>
  <c r="T353" i="8"/>
  <c r="X353" i="8" s="1"/>
  <c r="AN353" i="8"/>
  <c r="E354" i="8"/>
  <c r="D353" i="8"/>
  <c r="AL353" i="8" s="1"/>
  <c r="C353" i="8"/>
  <c r="M353" i="8"/>
  <c r="J353" i="8"/>
  <c r="K353" i="8" s="1"/>
  <c r="R352" i="8"/>
  <c r="AP352" i="8"/>
  <c r="AM352" i="8"/>
  <c r="P352" i="8" s="1"/>
  <c r="Y353" i="8" l="1"/>
  <c r="L686" i="8"/>
  <c r="A687" i="8"/>
  <c r="AG353" i="8"/>
  <c r="U353" i="8"/>
  <c r="V353" i="8" s="1"/>
  <c r="AI353" i="8"/>
  <c r="AJ353" i="8" s="1"/>
  <c r="AK353" i="8" s="1"/>
  <c r="AO353" i="8"/>
  <c r="AQ353" i="8" s="1"/>
  <c r="B354" i="8"/>
  <c r="I354" i="8"/>
  <c r="F354" i="8"/>
  <c r="G354" i="8" s="1"/>
  <c r="H354" i="8" s="1"/>
  <c r="L687" i="8" l="1"/>
  <c r="A688" i="8"/>
  <c r="R353" i="8"/>
  <c r="AP353" i="8"/>
  <c r="E355" i="8"/>
  <c r="AN354" i="8"/>
  <c r="AO354" i="8" s="1"/>
  <c r="AQ354" i="8" s="1"/>
  <c r="D354" i="8"/>
  <c r="AG354" i="8" s="1"/>
  <c r="W354" i="8"/>
  <c r="AA354" i="8" s="1"/>
  <c r="T354" i="8"/>
  <c r="X354" i="8" s="1"/>
  <c r="C354" i="8"/>
  <c r="M354" i="8"/>
  <c r="AM353" i="8"/>
  <c r="P353" i="8" s="1"/>
  <c r="J354" i="8"/>
  <c r="K354" i="8" s="1"/>
  <c r="Y354" i="8" l="1"/>
  <c r="A689" i="8"/>
  <c r="L688" i="8"/>
  <c r="AL354" i="8"/>
  <c r="R354" i="8"/>
  <c r="AP354" i="8"/>
  <c r="AI354" i="8"/>
  <c r="AJ354" i="8" s="1"/>
  <c r="AK354" i="8" s="1"/>
  <c r="U354" i="8"/>
  <c r="V354" i="8" s="1"/>
  <c r="B355" i="8"/>
  <c r="I355" i="8"/>
  <c r="F355" i="8"/>
  <c r="G355" i="8" s="1"/>
  <c r="H355" i="8" s="1"/>
  <c r="L689" i="8" l="1"/>
  <c r="A690" i="8"/>
  <c r="AM354" i="8"/>
  <c r="P354" i="8" s="1"/>
  <c r="M355" i="8"/>
  <c r="C355" i="8"/>
  <c r="W355" i="8"/>
  <c r="AA355" i="8" s="1"/>
  <c r="T355" i="8"/>
  <c r="Y355" i="8" s="1"/>
  <c r="AN355" i="8"/>
  <c r="AO355" i="8" s="1"/>
  <c r="E356" i="8"/>
  <c r="D355" i="8"/>
  <c r="AG355" i="8" s="1"/>
  <c r="J355" i="8"/>
  <c r="K355" i="8" s="1"/>
  <c r="AL355" i="8" l="1"/>
  <c r="A691" i="8"/>
  <c r="L690" i="8"/>
  <c r="AI355" i="8"/>
  <c r="AJ355" i="8" s="1"/>
  <c r="AK355" i="8" s="1"/>
  <c r="U355" i="8"/>
  <c r="V355" i="8" s="1"/>
  <c r="AQ355" i="8"/>
  <c r="X355" i="8"/>
  <c r="B356" i="8"/>
  <c r="I356" i="8"/>
  <c r="F356" i="8"/>
  <c r="G356" i="8" s="1"/>
  <c r="H356" i="8" s="1"/>
  <c r="A692" i="8" l="1"/>
  <c r="L691" i="8"/>
  <c r="AM355" i="8"/>
  <c r="P355" i="8" s="1"/>
  <c r="R355" i="8"/>
  <c r="AP355" i="8"/>
  <c r="J356" i="8"/>
  <c r="K356" i="8" s="1"/>
  <c r="W356" i="8"/>
  <c r="AA356" i="8" s="1"/>
  <c r="C356" i="8"/>
  <c r="D356" i="8"/>
  <c r="AG356" i="8" s="1"/>
  <c r="AN356" i="8"/>
  <c r="T356" i="8"/>
  <c r="Y356" i="8" s="1"/>
  <c r="E357" i="8"/>
  <c r="M356" i="8"/>
  <c r="A693" i="8" l="1"/>
  <c r="L692" i="8"/>
  <c r="AL356" i="8"/>
  <c r="X356" i="8"/>
  <c r="AO356" i="8"/>
  <c r="AQ356" i="8" s="1"/>
  <c r="AI356" i="8"/>
  <c r="AJ356" i="8" s="1"/>
  <c r="AK356" i="8" s="1"/>
  <c r="U356" i="8"/>
  <c r="V356" i="8" s="1"/>
  <c r="B357" i="8"/>
  <c r="I357" i="8"/>
  <c r="F357" i="8"/>
  <c r="G357" i="8" s="1"/>
  <c r="H357" i="8" s="1"/>
  <c r="A694" i="8" l="1"/>
  <c r="L693" i="8"/>
  <c r="AP356" i="8"/>
  <c r="R356" i="8"/>
  <c r="AM356" i="8"/>
  <c r="P356" i="8" s="1"/>
  <c r="D357" i="8"/>
  <c r="AL357" i="8" s="1"/>
  <c r="T357" i="8"/>
  <c r="X357" i="8" s="1"/>
  <c r="C357" i="8"/>
  <c r="AN357" i="8"/>
  <c r="AO357" i="8" s="1"/>
  <c r="W357" i="8"/>
  <c r="AA357" i="8" s="1"/>
  <c r="E358" i="8"/>
  <c r="M357" i="8"/>
  <c r="J357" i="8"/>
  <c r="K357" i="8" s="1"/>
  <c r="A695" i="8" l="1"/>
  <c r="L694" i="8"/>
  <c r="AG357" i="8"/>
  <c r="U357" i="8"/>
  <c r="V357" i="8" s="1"/>
  <c r="AI357" i="8"/>
  <c r="AJ357" i="8" s="1"/>
  <c r="AK357" i="8" s="1"/>
  <c r="AQ357" i="8"/>
  <c r="B358" i="8"/>
  <c r="I358" i="8"/>
  <c r="F358" i="8"/>
  <c r="G358" i="8" s="1"/>
  <c r="H358" i="8" s="1"/>
  <c r="Y357" i="8"/>
  <c r="L695" i="8" l="1"/>
  <c r="A696" i="8"/>
  <c r="C358" i="8"/>
  <c r="D358" i="8"/>
  <c r="AL358" i="8" s="1"/>
  <c r="AN358" i="8"/>
  <c r="W358" i="8"/>
  <c r="AA358" i="8" s="1"/>
  <c r="T358" i="8"/>
  <c r="X358" i="8" s="1"/>
  <c r="AG358" i="8"/>
  <c r="E359" i="8"/>
  <c r="J358" i="8"/>
  <c r="K358" i="8" s="1"/>
  <c r="M358" i="8"/>
  <c r="R357" i="8"/>
  <c r="AP357" i="8"/>
  <c r="AM357" i="8"/>
  <c r="P357" i="8" s="1"/>
  <c r="L696" i="8" l="1"/>
  <c r="A697" i="8"/>
  <c r="Y358" i="8"/>
  <c r="AI358" i="8"/>
  <c r="AJ358" i="8" s="1"/>
  <c r="AK358" i="8" s="1"/>
  <c r="U358" i="8"/>
  <c r="V358" i="8" s="1"/>
  <c r="B359" i="8"/>
  <c r="I359" i="8"/>
  <c r="F359" i="8"/>
  <c r="G359" i="8" s="1"/>
  <c r="H359" i="8" s="1"/>
  <c r="AO358" i="8"/>
  <c r="AQ358" i="8" s="1"/>
  <c r="A698" i="8" l="1"/>
  <c r="L697" i="8"/>
  <c r="R358" i="8"/>
  <c r="AP358" i="8"/>
  <c r="J359" i="8"/>
  <c r="K359" i="8" s="1"/>
  <c r="E360" i="8"/>
  <c r="AN359" i="8"/>
  <c r="C359" i="8"/>
  <c r="D359" i="8"/>
  <c r="AG359" i="8" s="1"/>
  <c r="W359" i="8"/>
  <c r="AA359" i="8" s="1"/>
  <c r="T359" i="8"/>
  <c r="X359" i="8" s="1"/>
  <c r="M359" i="8"/>
  <c r="AM358" i="8"/>
  <c r="P358" i="8" s="1"/>
  <c r="Y359" i="8" l="1"/>
  <c r="AL359" i="8"/>
  <c r="L698" i="8"/>
  <c r="A699" i="8"/>
  <c r="AO359" i="8"/>
  <c r="AQ359" i="8" s="1"/>
  <c r="AI359" i="8"/>
  <c r="AJ359" i="8" s="1"/>
  <c r="AK359" i="8" s="1"/>
  <c r="U359" i="8"/>
  <c r="V359" i="8" s="1"/>
  <c r="F360" i="8"/>
  <c r="G360" i="8" s="1"/>
  <c r="H360" i="8" s="1"/>
  <c r="B360" i="8"/>
  <c r="I360" i="8"/>
  <c r="L699" i="8" l="1"/>
  <c r="A700" i="8"/>
  <c r="R359" i="8"/>
  <c r="AP359" i="8"/>
  <c r="AM359" i="8"/>
  <c r="P359" i="8" s="1"/>
  <c r="J360" i="8"/>
  <c r="K360" i="8" s="1"/>
  <c r="W360" i="8"/>
  <c r="AA360" i="8" s="1"/>
  <c r="E361" i="8"/>
  <c r="C360" i="8"/>
  <c r="D360" i="8"/>
  <c r="AG360" i="8" s="1"/>
  <c r="AN360" i="8"/>
  <c r="AO360" i="8" s="1"/>
  <c r="T360" i="8"/>
  <c r="X360" i="8" s="1"/>
  <c r="M360" i="8"/>
  <c r="AL360" i="8" l="1"/>
  <c r="A701" i="8"/>
  <c r="L700" i="8"/>
  <c r="Y360" i="8"/>
  <c r="AI360" i="8"/>
  <c r="AJ360" i="8" s="1"/>
  <c r="AK360" i="8" s="1"/>
  <c r="U360" i="8"/>
  <c r="V360" i="8" s="1"/>
  <c r="AQ360" i="8"/>
  <c r="F361" i="8"/>
  <c r="G361" i="8" s="1"/>
  <c r="H361" i="8" s="1"/>
  <c r="B361" i="8"/>
  <c r="I361" i="8"/>
  <c r="A702" i="8" l="1"/>
  <c r="L701" i="8"/>
  <c r="AM360" i="8"/>
  <c r="P360" i="8" s="1"/>
  <c r="R360" i="8"/>
  <c r="AP360" i="8"/>
  <c r="M361" i="8"/>
  <c r="D361" i="8"/>
  <c r="AL361" i="8" s="1"/>
  <c r="T361" i="8"/>
  <c r="X361" i="8" s="1"/>
  <c r="C361" i="8"/>
  <c r="E362" i="8"/>
  <c r="W361" i="8"/>
  <c r="AA361" i="8" s="1"/>
  <c r="AN361" i="8"/>
  <c r="AO361" i="8" s="1"/>
  <c r="J361" i="8"/>
  <c r="K361" i="8" s="1"/>
  <c r="L702" i="8" l="1"/>
  <c r="A703" i="8"/>
  <c r="Y361" i="8"/>
  <c r="AG361" i="8"/>
  <c r="AI361" i="8"/>
  <c r="AJ361" i="8" s="1"/>
  <c r="AK361" i="8" s="1"/>
  <c r="U361" i="8"/>
  <c r="V361" i="8" s="1"/>
  <c r="AQ361" i="8"/>
  <c r="B362" i="8"/>
  <c r="I362" i="8"/>
  <c r="F362" i="8"/>
  <c r="G362" i="8" s="1"/>
  <c r="H362" i="8" s="1"/>
  <c r="AM361" i="8" l="1"/>
  <c r="P361" i="8" s="1"/>
  <c r="L703" i="8"/>
  <c r="A704" i="8"/>
  <c r="J362" i="8"/>
  <c r="K362" i="8" s="1"/>
  <c r="R361" i="8"/>
  <c r="AP361" i="8"/>
  <c r="T362" i="8"/>
  <c r="X362" i="8" s="1"/>
  <c r="E363" i="8"/>
  <c r="D362" i="8"/>
  <c r="AG362" i="8" s="1"/>
  <c r="W362" i="8"/>
  <c r="AA362" i="8" s="1"/>
  <c r="C362" i="8"/>
  <c r="AN362" i="8"/>
  <c r="AO362" i="8" s="1"/>
  <c r="M362" i="8"/>
  <c r="L704" i="8" l="1"/>
  <c r="A705" i="8"/>
  <c r="AL362" i="8"/>
  <c r="AI362" i="8"/>
  <c r="AJ362" i="8" s="1"/>
  <c r="AK362" i="8" s="1"/>
  <c r="U362" i="8"/>
  <c r="V362" i="8" s="1"/>
  <c r="B363" i="8"/>
  <c r="I363" i="8"/>
  <c r="F363" i="8"/>
  <c r="G363" i="8" s="1"/>
  <c r="H363" i="8" s="1"/>
  <c r="AQ362" i="8"/>
  <c r="AM362" i="8" l="1"/>
  <c r="A706" i="8"/>
  <c r="L705" i="8"/>
  <c r="P362" i="8"/>
  <c r="R362" i="8"/>
  <c r="AP362" i="8"/>
  <c r="T363" i="8"/>
  <c r="X363" i="8" s="1"/>
  <c r="C363" i="8"/>
  <c r="E364" i="8"/>
  <c r="AN363" i="8"/>
  <c r="AO363" i="8" s="1"/>
  <c r="AQ363" i="8" s="1"/>
  <c r="W363" i="8"/>
  <c r="AA363" i="8" s="1"/>
  <c r="D363" i="8"/>
  <c r="AG363" i="8" s="1"/>
  <c r="M363" i="8"/>
  <c r="J363" i="8"/>
  <c r="K363" i="8" s="1"/>
  <c r="AL363" i="8" l="1"/>
  <c r="Y363" i="8"/>
  <c r="A707" i="8"/>
  <c r="L706" i="8"/>
  <c r="U363" i="8"/>
  <c r="V363" i="8" s="1"/>
  <c r="AI363" i="8"/>
  <c r="AJ363" i="8" s="1"/>
  <c r="AK363" i="8" s="1"/>
  <c r="R363" i="8"/>
  <c r="AP363" i="8"/>
  <c r="I364" i="8"/>
  <c r="F364" i="8"/>
  <c r="G364" i="8" s="1"/>
  <c r="H364" i="8" s="1"/>
  <c r="B364" i="8"/>
  <c r="AM363" i="8" l="1"/>
  <c r="P363" i="8" s="1"/>
  <c r="L707" i="8"/>
  <c r="A708" i="8"/>
  <c r="W364" i="8"/>
  <c r="AA364" i="8" s="1"/>
  <c r="D364" i="8"/>
  <c r="AL364" i="8" s="1"/>
  <c r="C364" i="8"/>
  <c r="T364" i="8"/>
  <c r="Y364" i="8" s="1"/>
  <c r="AN364" i="8"/>
  <c r="AO364" i="8" s="1"/>
  <c r="AQ364" i="8" s="1"/>
  <c r="E365" i="8"/>
  <c r="M364" i="8"/>
  <c r="J364" i="8"/>
  <c r="K364" i="8" s="1"/>
  <c r="AG364" i="8" l="1"/>
  <c r="A709" i="8"/>
  <c r="L708" i="8"/>
  <c r="X364" i="8"/>
  <c r="R364" i="8"/>
  <c r="AP364" i="8"/>
  <c r="AI364" i="8"/>
  <c r="AJ364" i="8" s="1"/>
  <c r="AK364" i="8" s="1"/>
  <c r="U364" i="8"/>
  <c r="V364" i="8" s="1"/>
  <c r="F365" i="8"/>
  <c r="G365" i="8" s="1"/>
  <c r="H365" i="8" s="1"/>
  <c r="B365" i="8"/>
  <c r="I365" i="8"/>
  <c r="A710" i="8" l="1"/>
  <c r="L709" i="8"/>
  <c r="AM364" i="8"/>
  <c r="P364" i="8" s="1"/>
  <c r="J365" i="8"/>
  <c r="K365" i="8" s="1"/>
  <c r="E366" i="8"/>
  <c r="AN365" i="8"/>
  <c r="AO365" i="8" s="1"/>
  <c r="D365" i="8"/>
  <c r="AG365" i="8" s="1"/>
  <c r="T365" i="8"/>
  <c r="Y365" i="8" s="1"/>
  <c r="C365" i="8"/>
  <c r="W365" i="8"/>
  <c r="AA365" i="8" s="1"/>
  <c r="M365" i="8"/>
  <c r="L710" i="8" l="1"/>
  <c r="A711" i="8"/>
  <c r="X365" i="8"/>
  <c r="AL365" i="8"/>
  <c r="U365" i="8"/>
  <c r="V365" i="8" s="1"/>
  <c r="AI365" i="8"/>
  <c r="AJ365" i="8" s="1"/>
  <c r="AK365" i="8" s="1"/>
  <c r="B366" i="8"/>
  <c r="I366" i="8"/>
  <c r="F366" i="8"/>
  <c r="G366" i="8" s="1"/>
  <c r="H366" i="8" s="1"/>
  <c r="AQ365" i="8"/>
  <c r="A712" i="8" l="1"/>
  <c r="L711" i="8"/>
  <c r="AM365" i="8"/>
  <c r="P365" i="8" s="1"/>
  <c r="R365" i="8"/>
  <c r="AP365" i="8"/>
  <c r="J366" i="8"/>
  <c r="K366" i="8" s="1"/>
  <c r="D366" i="8"/>
  <c r="AG366" i="8" s="1"/>
  <c r="C366" i="8"/>
  <c r="W366" i="8"/>
  <c r="AA366" i="8" s="1"/>
  <c r="AN366" i="8"/>
  <c r="AO366" i="8" s="1"/>
  <c r="T366" i="8"/>
  <c r="Y366" i="8" s="1"/>
  <c r="E367" i="8"/>
  <c r="M366" i="8"/>
  <c r="L712" i="8" l="1"/>
  <c r="A713" i="8"/>
  <c r="AL366" i="8"/>
  <c r="AQ366" i="8"/>
  <c r="R366" i="8" s="1"/>
  <c r="AI366" i="8"/>
  <c r="AJ366" i="8" s="1"/>
  <c r="AK366" i="8" s="1"/>
  <c r="U366" i="8"/>
  <c r="V366" i="8" s="1"/>
  <c r="X366" i="8"/>
  <c r="F367" i="8"/>
  <c r="G367" i="8" s="1"/>
  <c r="H367" i="8" s="1"/>
  <c r="B367" i="8"/>
  <c r="I367" i="8"/>
  <c r="AP366" i="8" l="1"/>
  <c r="L713" i="8"/>
  <c r="A714" i="8"/>
  <c r="AM366" i="8"/>
  <c r="P366" i="8" s="1"/>
  <c r="J367" i="8"/>
  <c r="K367" i="8" s="1"/>
  <c r="T367" i="8"/>
  <c r="Y367" i="8" s="1"/>
  <c r="C367" i="8"/>
  <c r="E368" i="8"/>
  <c r="AN367" i="8"/>
  <c r="W367" i="8"/>
  <c r="AA367" i="8" s="1"/>
  <c r="D367" i="8"/>
  <c r="AL367" i="8" s="1"/>
  <c r="M367" i="8"/>
  <c r="L714" i="8" l="1"/>
  <c r="A715" i="8"/>
  <c r="AG367" i="8"/>
  <c r="AO367" i="8"/>
  <c r="AQ367" i="8" s="1"/>
  <c r="U367" i="8"/>
  <c r="V367" i="8" s="1"/>
  <c r="AI367" i="8"/>
  <c r="AJ367" i="8" s="1"/>
  <c r="AK367" i="8" s="1"/>
  <c r="X367" i="8"/>
  <c r="I368" i="8"/>
  <c r="F368" i="8"/>
  <c r="G368" i="8" s="1"/>
  <c r="H368" i="8" s="1"/>
  <c r="B368" i="8"/>
  <c r="A716" i="8" l="1"/>
  <c r="L715" i="8"/>
  <c r="R367" i="8"/>
  <c r="AP367" i="8"/>
  <c r="J368" i="8"/>
  <c r="K368" i="8" s="1"/>
  <c r="AM367" i="8"/>
  <c r="P367" i="8" s="1"/>
  <c r="W368" i="8"/>
  <c r="AA368" i="8" s="1"/>
  <c r="E369" i="8"/>
  <c r="C368" i="8"/>
  <c r="T368" i="8"/>
  <c r="Y368" i="8" s="1"/>
  <c r="AN368" i="8"/>
  <c r="D368" i="8"/>
  <c r="AL368" i="8" s="1"/>
  <c r="M368" i="8"/>
  <c r="L716" i="8" l="1"/>
  <c r="A717" i="8"/>
  <c r="AG368" i="8"/>
  <c r="U368" i="8"/>
  <c r="V368" i="8" s="1"/>
  <c r="AI368" i="8"/>
  <c r="AJ368" i="8" s="1"/>
  <c r="AK368" i="8" s="1"/>
  <c r="X368" i="8"/>
  <c r="AO368" i="8"/>
  <c r="AQ368" i="8" s="1"/>
  <c r="F369" i="8"/>
  <c r="G369" i="8" s="1"/>
  <c r="H369" i="8" s="1"/>
  <c r="I369" i="8"/>
  <c r="B369" i="8"/>
  <c r="L717" i="8" l="1"/>
  <c r="A718" i="8"/>
  <c r="R368" i="8"/>
  <c r="AP368" i="8"/>
  <c r="M369" i="8"/>
  <c r="AM368" i="8"/>
  <c r="P368" i="8" s="1"/>
  <c r="E370" i="8"/>
  <c r="AN369" i="8"/>
  <c r="D369" i="8"/>
  <c r="AG369" i="8" s="1"/>
  <c r="T369" i="8"/>
  <c r="X369" i="8" s="1"/>
  <c r="C369" i="8"/>
  <c r="W369" i="8"/>
  <c r="AA369" i="8" s="1"/>
  <c r="J369" i="8"/>
  <c r="K369" i="8" s="1"/>
  <c r="L718" i="8" l="1"/>
  <c r="A719" i="8"/>
  <c r="AL369" i="8"/>
  <c r="U369" i="8"/>
  <c r="V369" i="8" s="1"/>
  <c r="AI369" i="8"/>
  <c r="AJ369" i="8" s="1"/>
  <c r="AK369" i="8" s="1"/>
  <c r="B370" i="8"/>
  <c r="I370" i="8"/>
  <c r="F370" i="8"/>
  <c r="G370" i="8" s="1"/>
  <c r="H370" i="8" s="1"/>
  <c r="AO369" i="8"/>
  <c r="AQ369" i="8" s="1"/>
  <c r="Y369" i="8"/>
  <c r="L719" i="8" l="1"/>
  <c r="A720" i="8"/>
  <c r="R369" i="8"/>
  <c r="AP369" i="8"/>
  <c r="J370" i="8"/>
  <c r="K370" i="8" s="1"/>
  <c r="M370" i="8"/>
  <c r="AL370" i="8"/>
  <c r="C370" i="8"/>
  <c r="AN370" i="8"/>
  <c r="AO370" i="8" s="1"/>
  <c r="E371" i="8"/>
  <c r="W370" i="8"/>
  <c r="AA370" i="8" s="1"/>
  <c r="T370" i="8"/>
  <c r="X370" i="8" s="1"/>
  <c r="D370" i="8"/>
  <c r="AG370" i="8" s="1"/>
  <c r="AM369" i="8"/>
  <c r="P369" i="8" s="1"/>
  <c r="L720" i="8" l="1"/>
  <c r="A721" i="8"/>
  <c r="AQ370" i="8"/>
  <c r="R370" i="8" s="1"/>
  <c r="U370" i="8"/>
  <c r="V370" i="8" s="1"/>
  <c r="AI370" i="8"/>
  <c r="AJ370" i="8" s="1"/>
  <c r="AK370" i="8" s="1"/>
  <c r="I371" i="8"/>
  <c r="F371" i="8"/>
  <c r="G371" i="8" s="1"/>
  <c r="H371" i="8" s="1"/>
  <c r="B371" i="8"/>
  <c r="Y370" i="8"/>
  <c r="AP370" i="8" l="1"/>
  <c r="L721" i="8"/>
  <c r="A722" i="8"/>
  <c r="J371" i="8"/>
  <c r="K371" i="8" s="1"/>
  <c r="AM370" i="8"/>
  <c r="P370" i="8" s="1"/>
  <c r="T371" i="8"/>
  <c r="Y371" i="8" s="1"/>
  <c r="C371" i="8"/>
  <c r="E372" i="8"/>
  <c r="AN371" i="8"/>
  <c r="W371" i="8"/>
  <c r="AA371" i="8" s="1"/>
  <c r="D371" i="8"/>
  <c r="AG371" i="8" s="1"/>
  <c r="M371" i="8"/>
  <c r="L722" i="8" l="1"/>
  <c r="A723" i="8"/>
  <c r="X371" i="8"/>
  <c r="AO371" i="8"/>
  <c r="AQ371" i="8" s="1"/>
  <c r="AL371" i="8"/>
  <c r="AI371" i="8"/>
  <c r="AJ371" i="8" s="1"/>
  <c r="AK371" i="8" s="1"/>
  <c r="U371" i="8"/>
  <c r="V371" i="8" s="1"/>
  <c r="I372" i="8"/>
  <c r="F372" i="8"/>
  <c r="G372" i="8" s="1"/>
  <c r="H372" i="8" s="1"/>
  <c r="B372" i="8"/>
  <c r="A724" i="8" l="1"/>
  <c r="L723" i="8"/>
  <c r="R371" i="8"/>
  <c r="AP371" i="8"/>
  <c r="AM371" i="8"/>
  <c r="P371" i="8" s="1"/>
  <c r="M372" i="8"/>
  <c r="W372" i="8"/>
  <c r="AA372" i="8" s="1"/>
  <c r="E373" i="8"/>
  <c r="T372" i="8"/>
  <c r="X372" i="8" s="1"/>
  <c r="D372" i="8"/>
  <c r="AL372" i="8" s="1"/>
  <c r="C372" i="8"/>
  <c r="AN372" i="8"/>
  <c r="AO372" i="8" s="1"/>
  <c r="AQ372" i="8" s="1"/>
  <c r="J372" i="8"/>
  <c r="K372" i="8" s="1"/>
  <c r="AG372" i="8" l="1"/>
  <c r="A725" i="8"/>
  <c r="L724" i="8"/>
  <c r="Y372" i="8"/>
  <c r="AI372" i="8"/>
  <c r="AJ372" i="8" s="1"/>
  <c r="AK372" i="8" s="1"/>
  <c r="U372" i="8"/>
  <c r="V372" i="8" s="1"/>
  <c r="R372" i="8"/>
  <c r="AP372" i="8"/>
  <c r="B373" i="8"/>
  <c r="I373" i="8"/>
  <c r="F373" i="8"/>
  <c r="G373" i="8" s="1"/>
  <c r="H373" i="8" s="1"/>
  <c r="L725" i="8" l="1"/>
  <c r="A726" i="8"/>
  <c r="E374" i="8"/>
  <c r="AN373" i="8"/>
  <c r="AO373" i="8" s="1"/>
  <c r="AQ373" i="8" s="1"/>
  <c r="D373" i="8"/>
  <c r="AG373" i="8" s="1"/>
  <c r="T373" i="8"/>
  <c r="Y373" i="8" s="1"/>
  <c r="C373" i="8"/>
  <c r="AL373" i="8"/>
  <c r="W373" i="8"/>
  <c r="AA373" i="8" s="1"/>
  <c r="M373" i="8"/>
  <c r="J373" i="8"/>
  <c r="K373" i="8" s="1"/>
  <c r="AM372" i="8"/>
  <c r="P372" i="8" s="1"/>
  <c r="L726" i="8" l="1"/>
  <c r="A727" i="8"/>
  <c r="AI373" i="8"/>
  <c r="AJ373" i="8" s="1"/>
  <c r="AK373" i="8" s="1"/>
  <c r="AM373" i="8" s="1"/>
  <c r="U373" i="8"/>
  <c r="V373" i="8" s="1"/>
  <c r="R373" i="8"/>
  <c r="AP373" i="8"/>
  <c r="X373" i="8"/>
  <c r="B374" i="8"/>
  <c r="I374" i="8"/>
  <c r="F374" i="8"/>
  <c r="G374" i="8" s="1"/>
  <c r="H374" i="8" s="1"/>
  <c r="P373" i="8" l="1"/>
  <c r="L727" i="8"/>
  <c r="A728" i="8"/>
  <c r="M374" i="8"/>
  <c r="J374" i="8"/>
  <c r="K374" i="8" s="1"/>
  <c r="AN374" i="8"/>
  <c r="E375" i="8"/>
  <c r="D374" i="8"/>
  <c r="AL374" i="8" s="1"/>
  <c r="W374" i="8"/>
  <c r="AA374" i="8" s="1"/>
  <c r="C374" i="8"/>
  <c r="T374" i="8"/>
  <c r="X374" i="8" s="1"/>
  <c r="A729" i="8" l="1"/>
  <c r="L728" i="8"/>
  <c r="AG374" i="8"/>
  <c r="U374" i="8"/>
  <c r="V374" i="8" s="1"/>
  <c r="AI374" i="8"/>
  <c r="AJ374" i="8" s="1"/>
  <c r="AK374" i="8" s="1"/>
  <c r="I375" i="8"/>
  <c r="F375" i="8"/>
  <c r="G375" i="8" s="1"/>
  <c r="H375" i="8" s="1"/>
  <c r="B375" i="8"/>
  <c r="AO374" i="8"/>
  <c r="AQ374" i="8" s="1"/>
  <c r="L729" i="8" l="1"/>
  <c r="A730" i="8"/>
  <c r="R374" i="8"/>
  <c r="AP374" i="8"/>
  <c r="J375" i="8"/>
  <c r="K375" i="8" s="1"/>
  <c r="M375" i="8"/>
  <c r="T375" i="8"/>
  <c r="X375" i="8" s="1"/>
  <c r="C375" i="8"/>
  <c r="E376" i="8"/>
  <c r="AN375" i="8"/>
  <c r="W375" i="8"/>
  <c r="AA375" i="8" s="1"/>
  <c r="D375" i="8"/>
  <c r="AG375" i="8" s="1"/>
  <c r="AM374" i="8"/>
  <c r="P374" i="8" s="1"/>
  <c r="AL375" i="8" l="1"/>
  <c r="L730" i="8"/>
  <c r="A731" i="8"/>
  <c r="Y375" i="8"/>
  <c r="AI375" i="8"/>
  <c r="AJ375" i="8" s="1"/>
  <c r="AK375" i="8" s="1"/>
  <c r="U375" i="8"/>
  <c r="V375" i="8" s="1"/>
  <c r="I376" i="8"/>
  <c r="F376" i="8"/>
  <c r="G376" i="8" s="1"/>
  <c r="H376" i="8" s="1"/>
  <c r="B376" i="8"/>
  <c r="AO375" i="8"/>
  <c r="AQ375" i="8" s="1"/>
  <c r="AM375" i="8" l="1"/>
  <c r="L731" i="8"/>
  <c r="A732" i="8"/>
  <c r="P375" i="8"/>
  <c r="M376" i="8"/>
  <c r="J376" i="8"/>
  <c r="K376" i="8" s="1"/>
  <c r="R375" i="8"/>
  <c r="AP375" i="8"/>
  <c r="W376" i="8"/>
  <c r="AA376" i="8" s="1"/>
  <c r="T376" i="8"/>
  <c r="X376" i="8" s="1"/>
  <c r="D376" i="8"/>
  <c r="AL376" i="8" s="1"/>
  <c r="AN376" i="8"/>
  <c r="AO376" i="8" s="1"/>
  <c r="AQ376" i="8" s="1"/>
  <c r="R376" i="8" s="1"/>
  <c r="E377" i="8"/>
  <c r="C376" i="8"/>
  <c r="Y376" i="8" l="1"/>
  <c r="AG376" i="8"/>
  <c r="A733" i="8"/>
  <c r="L732" i="8"/>
  <c r="AI376" i="8"/>
  <c r="AJ376" i="8" s="1"/>
  <c r="AK376" i="8" s="1"/>
  <c r="U376" i="8"/>
  <c r="V376" i="8" s="1"/>
  <c r="AP376" i="8"/>
  <c r="B377" i="8"/>
  <c r="I377" i="8"/>
  <c r="F377" i="8"/>
  <c r="G377" i="8" s="1"/>
  <c r="H377" i="8" s="1"/>
  <c r="L733" i="8" l="1"/>
  <c r="A734" i="8"/>
  <c r="AM376" i="8"/>
  <c r="P376" i="8" s="1"/>
  <c r="J377" i="8"/>
  <c r="K377" i="8" s="1"/>
  <c r="E378" i="8"/>
  <c r="AN377" i="8"/>
  <c r="AO377" i="8" s="1"/>
  <c r="AQ377" i="8" s="1"/>
  <c r="D377" i="8"/>
  <c r="AG377" i="8" s="1"/>
  <c r="T377" i="8"/>
  <c r="X377" i="8" s="1"/>
  <c r="C377" i="8"/>
  <c r="W377" i="8"/>
  <c r="AA377" i="8" s="1"/>
  <c r="M377" i="8"/>
  <c r="L734" i="8" l="1"/>
  <c r="A735" i="8"/>
  <c r="AL377" i="8"/>
  <c r="Y377" i="8"/>
  <c r="R377" i="8"/>
  <c r="AP377" i="8"/>
  <c r="U377" i="8"/>
  <c r="V377" i="8" s="1"/>
  <c r="AI377" i="8"/>
  <c r="AJ377" i="8" s="1"/>
  <c r="AK377" i="8" s="1"/>
  <c r="B378" i="8"/>
  <c r="I378" i="8"/>
  <c r="F378" i="8"/>
  <c r="G378" i="8" s="1"/>
  <c r="H378" i="8" s="1"/>
  <c r="A736" i="8" l="1"/>
  <c r="L735" i="8"/>
  <c r="AM377" i="8"/>
  <c r="P377" i="8" s="1"/>
  <c r="J378" i="8"/>
  <c r="K378" i="8" s="1"/>
  <c r="T378" i="8"/>
  <c r="Y378" i="8" s="1"/>
  <c r="E379" i="8"/>
  <c r="D378" i="8"/>
  <c r="AG378" i="8" s="1"/>
  <c r="W378" i="8"/>
  <c r="AA378" i="8" s="1"/>
  <c r="C378" i="8"/>
  <c r="AN378" i="8"/>
  <c r="AO378" i="8" s="1"/>
  <c r="M378" i="8"/>
  <c r="A737" i="8" l="1"/>
  <c r="L736" i="8"/>
  <c r="AL378" i="8"/>
  <c r="U378" i="8"/>
  <c r="V378" i="8" s="1"/>
  <c r="AI378" i="8"/>
  <c r="AJ378" i="8" s="1"/>
  <c r="AK378" i="8" s="1"/>
  <c r="AQ378" i="8"/>
  <c r="X378" i="8"/>
  <c r="I379" i="8"/>
  <c r="F379" i="8"/>
  <c r="G379" i="8" s="1"/>
  <c r="H379" i="8" s="1"/>
  <c r="B379" i="8"/>
  <c r="L737" i="8" l="1"/>
  <c r="A738" i="8"/>
  <c r="AM378" i="8"/>
  <c r="P378" i="8" s="1"/>
  <c r="J379" i="8"/>
  <c r="K379" i="8" s="1"/>
  <c r="R378" i="8"/>
  <c r="AP378" i="8"/>
  <c r="T379" i="8"/>
  <c r="Y379" i="8" s="1"/>
  <c r="C379" i="8"/>
  <c r="E380" i="8"/>
  <c r="AN379" i="8"/>
  <c r="D379" i="8"/>
  <c r="AG379" i="8" s="1"/>
  <c r="W379" i="8"/>
  <c r="AA379" i="8" s="1"/>
  <c r="M379" i="8"/>
  <c r="L738" i="8" l="1"/>
  <c r="A739" i="8"/>
  <c r="AO379" i="8"/>
  <c r="AQ379" i="8" s="1"/>
  <c r="R379" i="8" s="1"/>
  <c r="X379" i="8"/>
  <c r="U379" i="8"/>
  <c r="V379" i="8" s="1"/>
  <c r="AI379" i="8"/>
  <c r="AJ379" i="8" s="1"/>
  <c r="AK379" i="8" s="1"/>
  <c r="I380" i="8"/>
  <c r="F380" i="8"/>
  <c r="G380" i="8" s="1"/>
  <c r="H380" i="8" s="1"/>
  <c r="B380" i="8"/>
  <c r="AL379" i="8"/>
  <c r="L739" i="8" l="1"/>
  <c r="A740" i="8"/>
  <c r="AM379" i="8"/>
  <c r="P379" i="8" s="1"/>
  <c r="AP379" i="8"/>
  <c r="W380" i="8"/>
  <c r="AA380" i="8" s="1"/>
  <c r="D380" i="8"/>
  <c r="AL380" i="8" s="1"/>
  <c r="C380" i="8"/>
  <c r="E381" i="8"/>
  <c r="AN380" i="8"/>
  <c r="AO380" i="8" s="1"/>
  <c r="T380" i="8"/>
  <c r="X380" i="8" s="1"/>
  <c r="J380" i="8"/>
  <c r="K380" i="8" s="1"/>
  <c r="U380" i="8" s="1"/>
  <c r="V380" i="8" s="1"/>
  <c r="M380" i="8"/>
  <c r="Y380" i="8" l="1"/>
  <c r="AG380" i="8"/>
  <c r="A741" i="8"/>
  <c r="L740" i="8"/>
  <c r="AI380" i="8"/>
  <c r="AJ380" i="8" s="1"/>
  <c r="AK380" i="8" s="1"/>
  <c r="F381" i="8"/>
  <c r="G381" i="8" s="1"/>
  <c r="H381" i="8" s="1"/>
  <c r="B381" i="8"/>
  <c r="I381" i="8"/>
  <c r="AQ380" i="8"/>
  <c r="L741" i="8" l="1"/>
  <c r="A742" i="8"/>
  <c r="M381" i="8"/>
  <c r="E382" i="8"/>
  <c r="AN381" i="8"/>
  <c r="AO381" i="8" s="1"/>
  <c r="AQ381" i="8" s="1"/>
  <c r="D381" i="8"/>
  <c r="AL381" i="8" s="1"/>
  <c r="T381" i="8"/>
  <c r="Y381" i="8" s="1"/>
  <c r="C381" i="8"/>
  <c r="W381" i="8"/>
  <c r="AA381" i="8" s="1"/>
  <c r="J381" i="8"/>
  <c r="K381" i="8" s="1"/>
  <c r="AM380" i="8"/>
  <c r="P380" i="8" s="1"/>
  <c r="R380" i="8"/>
  <c r="AP380" i="8"/>
  <c r="L742" i="8" l="1"/>
  <c r="A743" i="8"/>
  <c r="AG381" i="8"/>
  <c r="X381" i="8"/>
  <c r="R381" i="8"/>
  <c r="AP381" i="8"/>
  <c r="AI381" i="8"/>
  <c r="AJ381" i="8" s="1"/>
  <c r="AK381" i="8" s="1"/>
  <c r="U381" i="8"/>
  <c r="V381" i="8" s="1"/>
  <c r="B382" i="8"/>
  <c r="I382" i="8"/>
  <c r="F382" i="8"/>
  <c r="G382" i="8" s="1"/>
  <c r="H382" i="8" s="1"/>
  <c r="L743" i="8" l="1"/>
  <c r="A744" i="8"/>
  <c r="AM381" i="8"/>
  <c r="P381" i="8" s="1"/>
  <c r="E383" i="8"/>
  <c r="W382" i="8"/>
  <c r="AA382" i="8" s="1"/>
  <c r="D382" i="8"/>
  <c r="AG382" i="8" s="1"/>
  <c r="C382" i="8"/>
  <c r="AN382" i="8"/>
  <c r="AO382" i="8" s="1"/>
  <c r="T382" i="8"/>
  <c r="Y382" i="8" s="1"/>
  <c r="M382" i="8"/>
  <c r="J382" i="8"/>
  <c r="K382" i="8" s="1"/>
  <c r="A745" i="8" l="1"/>
  <c r="L744" i="8"/>
  <c r="AL382" i="8"/>
  <c r="U382" i="8"/>
  <c r="V382" i="8" s="1"/>
  <c r="AI382" i="8"/>
  <c r="AJ382" i="8" s="1"/>
  <c r="AK382" i="8" s="1"/>
  <c r="AQ382" i="8"/>
  <c r="F383" i="8"/>
  <c r="G383" i="8" s="1"/>
  <c r="H383" i="8" s="1"/>
  <c r="B383" i="8"/>
  <c r="I383" i="8"/>
  <c r="X382" i="8"/>
  <c r="L745" i="8" l="1"/>
  <c r="A746" i="8"/>
  <c r="M383" i="8"/>
  <c r="J383" i="8"/>
  <c r="K383" i="8" s="1"/>
  <c r="R382" i="8"/>
  <c r="AP382" i="8"/>
  <c r="AM382" i="8"/>
  <c r="P382" i="8" s="1"/>
  <c r="T383" i="8"/>
  <c r="X383" i="8" s="1"/>
  <c r="C383" i="8"/>
  <c r="E384" i="8"/>
  <c r="AN383" i="8"/>
  <c r="AO383" i="8" s="1"/>
  <c r="D383" i="8"/>
  <c r="AG383" i="8" s="1"/>
  <c r="W383" i="8"/>
  <c r="AA383" i="8" s="1"/>
  <c r="AL383" i="8" l="1"/>
  <c r="L746" i="8"/>
  <c r="A747" i="8"/>
  <c r="Y383" i="8"/>
  <c r="AI383" i="8"/>
  <c r="AJ383" i="8" s="1"/>
  <c r="AK383" i="8" s="1"/>
  <c r="U383" i="8"/>
  <c r="V383" i="8" s="1"/>
  <c r="I384" i="8"/>
  <c r="F384" i="8"/>
  <c r="G384" i="8" s="1"/>
  <c r="H384" i="8" s="1"/>
  <c r="B384" i="8"/>
  <c r="AQ383" i="8"/>
  <c r="L747" i="8" l="1"/>
  <c r="A748" i="8"/>
  <c r="AM383" i="8"/>
  <c r="P383" i="8" s="1"/>
  <c r="R383" i="8"/>
  <c r="AP383" i="8"/>
  <c r="J384" i="8"/>
  <c r="K384" i="8" s="1"/>
  <c r="W384" i="8"/>
  <c r="AA384" i="8" s="1"/>
  <c r="C384" i="8"/>
  <c r="D384" i="8"/>
  <c r="AG384" i="8" s="1"/>
  <c r="AN384" i="8"/>
  <c r="AO384" i="8" s="1"/>
  <c r="T384" i="8"/>
  <c r="X384" i="8" s="1"/>
  <c r="E385" i="8"/>
  <c r="M384" i="8"/>
  <c r="L748" i="8" l="1"/>
  <c r="A749" i="8"/>
  <c r="AL384" i="8"/>
  <c r="AI384" i="8"/>
  <c r="AJ384" i="8" s="1"/>
  <c r="AK384" i="8" s="1"/>
  <c r="U384" i="8"/>
  <c r="V384" i="8" s="1"/>
  <c r="AQ384" i="8"/>
  <c r="Y384" i="8"/>
  <c r="F385" i="8"/>
  <c r="G385" i="8" s="1"/>
  <c r="H385" i="8" s="1"/>
  <c r="B385" i="8"/>
  <c r="I385" i="8"/>
  <c r="L749" i="8" l="1"/>
  <c r="A750" i="8"/>
  <c r="AM384" i="8"/>
  <c r="P384" i="8" s="1"/>
  <c r="M385" i="8"/>
  <c r="R384" i="8"/>
  <c r="AP384" i="8"/>
  <c r="E386" i="8"/>
  <c r="AN385" i="8"/>
  <c r="AO385" i="8" s="1"/>
  <c r="D385" i="8"/>
  <c r="AG385" i="8" s="1"/>
  <c r="T385" i="8"/>
  <c r="Y385" i="8" s="1"/>
  <c r="C385" i="8"/>
  <c r="W385" i="8"/>
  <c r="AA385" i="8" s="1"/>
  <c r="J385" i="8"/>
  <c r="K385" i="8" s="1"/>
  <c r="L750" i="8" l="1"/>
  <c r="A751" i="8"/>
  <c r="X385" i="8"/>
  <c r="AL385" i="8"/>
  <c r="AQ385" i="8"/>
  <c r="AP385" i="8" s="1"/>
  <c r="U385" i="8"/>
  <c r="V385" i="8" s="1"/>
  <c r="AI385" i="8"/>
  <c r="AJ385" i="8" s="1"/>
  <c r="AK385" i="8" s="1"/>
  <c r="B386" i="8"/>
  <c r="I386" i="8"/>
  <c r="F386" i="8"/>
  <c r="G386" i="8" s="1"/>
  <c r="H386" i="8" s="1"/>
  <c r="R385" i="8" l="1"/>
  <c r="AM385" i="8"/>
  <c r="P385" i="8" s="1"/>
  <c r="L751" i="8"/>
  <c r="A752" i="8"/>
  <c r="E387" i="8"/>
  <c r="W386" i="8"/>
  <c r="AA386" i="8" s="1"/>
  <c r="C386" i="8"/>
  <c r="AN386" i="8"/>
  <c r="AO386" i="8" s="1"/>
  <c r="AQ386" i="8" s="1"/>
  <c r="T386" i="8"/>
  <c r="X386" i="8" s="1"/>
  <c r="D386" i="8"/>
  <c r="AG386" i="8" s="1"/>
  <c r="J386" i="8"/>
  <c r="K386" i="8" s="1"/>
  <c r="M386" i="8"/>
  <c r="A753" i="8" l="1"/>
  <c r="L752" i="8"/>
  <c r="AL386" i="8"/>
  <c r="R386" i="8"/>
  <c r="AP386" i="8"/>
  <c r="AI386" i="8"/>
  <c r="AJ386" i="8" s="1"/>
  <c r="AK386" i="8" s="1"/>
  <c r="U386" i="8"/>
  <c r="V386" i="8" s="1"/>
  <c r="I387" i="8"/>
  <c r="F387" i="8"/>
  <c r="G387" i="8" s="1"/>
  <c r="H387" i="8" s="1"/>
  <c r="B387" i="8"/>
  <c r="A754" i="8" l="1"/>
  <c r="L753" i="8"/>
  <c r="J387" i="8"/>
  <c r="K387" i="8" s="1"/>
  <c r="M387" i="8"/>
  <c r="AM386" i="8"/>
  <c r="P386" i="8" s="1"/>
  <c r="T387" i="8"/>
  <c r="X387" i="8" s="1"/>
  <c r="C387" i="8"/>
  <c r="E388" i="8"/>
  <c r="AN387" i="8"/>
  <c r="AO387" i="8" s="1"/>
  <c r="AQ387" i="8" s="1"/>
  <c r="D387" i="8"/>
  <c r="AL387" i="8" s="1"/>
  <c r="W387" i="8"/>
  <c r="AA387" i="8" s="1"/>
  <c r="AG387" i="8" l="1"/>
  <c r="Y387" i="8"/>
  <c r="A755" i="8"/>
  <c r="L754" i="8"/>
  <c r="R387" i="8"/>
  <c r="AP387" i="8"/>
  <c r="U387" i="8"/>
  <c r="V387" i="8" s="1"/>
  <c r="AI387" i="8"/>
  <c r="AJ387" i="8" s="1"/>
  <c r="AK387" i="8" s="1"/>
  <c r="I388" i="8"/>
  <c r="F388" i="8"/>
  <c r="G388" i="8" s="1"/>
  <c r="H388" i="8" s="1"/>
  <c r="B388" i="8"/>
  <c r="L755" i="8" l="1"/>
  <c r="A756" i="8"/>
  <c r="AM387" i="8"/>
  <c r="P387" i="8" s="1"/>
  <c r="J388" i="8"/>
  <c r="K388" i="8" s="1"/>
  <c r="T388" i="8"/>
  <c r="Y388" i="8" s="1"/>
  <c r="C388" i="8"/>
  <c r="E389" i="8"/>
  <c r="AN388" i="8"/>
  <c r="AO388" i="8" s="1"/>
  <c r="AQ388" i="8" s="1"/>
  <c r="W388" i="8"/>
  <c r="AA388" i="8" s="1"/>
  <c r="D388" i="8"/>
  <c r="AG388" i="8" s="1"/>
  <c r="M388" i="8"/>
  <c r="L756" i="8" l="1"/>
  <c r="A757" i="8"/>
  <c r="X388" i="8"/>
  <c r="AL388" i="8"/>
  <c r="R388" i="8"/>
  <c r="AP388" i="8"/>
  <c r="U388" i="8"/>
  <c r="V388" i="8" s="1"/>
  <c r="AI388" i="8"/>
  <c r="AJ388" i="8" s="1"/>
  <c r="AK388" i="8" s="1"/>
  <c r="I389" i="8"/>
  <c r="F389" i="8"/>
  <c r="G389" i="8" s="1"/>
  <c r="H389" i="8" s="1"/>
  <c r="B389" i="8"/>
  <c r="A758" i="8" l="1"/>
  <c r="L757" i="8"/>
  <c r="M389" i="8"/>
  <c r="AM388" i="8"/>
  <c r="P388" i="8" s="1"/>
  <c r="J389" i="8"/>
  <c r="K389" i="8" s="1"/>
  <c r="E390" i="8"/>
  <c r="AN389" i="8"/>
  <c r="W389" i="8"/>
  <c r="AA389" i="8" s="1"/>
  <c r="D389" i="8"/>
  <c r="AG389" i="8" s="1"/>
  <c r="T389" i="8"/>
  <c r="Y389" i="8" s="1"/>
  <c r="C389" i="8"/>
  <c r="AL389" i="8" l="1"/>
  <c r="X389" i="8"/>
  <c r="A759" i="8"/>
  <c r="L758" i="8"/>
  <c r="AI389" i="8"/>
  <c r="AJ389" i="8" s="1"/>
  <c r="AK389" i="8" s="1"/>
  <c r="AM389" i="8" s="1"/>
  <c r="P389" i="8" s="1"/>
  <c r="U389" i="8"/>
  <c r="V389" i="8" s="1"/>
  <c r="F390" i="8"/>
  <c r="G390" i="8" s="1"/>
  <c r="H390" i="8" s="1"/>
  <c r="B390" i="8"/>
  <c r="I390" i="8"/>
  <c r="AO389" i="8"/>
  <c r="AQ389" i="8" s="1"/>
  <c r="L759" i="8" l="1"/>
  <c r="A760" i="8"/>
  <c r="R389" i="8"/>
  <c r="AP389" i="8"/>
  <c r="J390" i="8"/>
  <c r="K390" i="8" s="1"/>
  <c r="E391" i="8"/>
  <c r="AN390" i="8"/>
  <c r="AO390" i="8" s="1"/>
  <c r="W390" i="8"/>
  <c r="AA390" i="8" s="1"/>
  <c r="AL390" i="8"/>
  <c r="D390" i="8"/>
  <c r="AG390" i="8" s="1"/>
  <c r="T390" i="8"/>
  <c r="X390" i="8" s="1"/>
  <c r="C390" i="8"/>
  <c r="M390" i="8"/>
  <c r="Y390" i="8" l="1"/>
  <c r="L760" i="8"/>
  <c r="A761" i="8"/>
  <c r="AI390" i="8"/>
  <c r="AJ390" i="8" s="1"/>
  <c r="AK390" i="8" s="1"/>
  <c r="U390" i="8"/>
  <c r="V390" i="8" s="1"/>
  <c r="B391" i="8"/>
  <c r="I391" i="8"/>
  <c r="F391" i="8"/>
  <c r="G391" i="8" s="1"/>
  <c r="H391" i="8" s="1"/>
  <c r="AQ390" i="8"/>
  <c r="L761" i="8" l="1"/>
  <c r="A762" i="8"/>
  <c r="AM390" i="8"/>
  <c r="P390" i="8" s="1"/>
  <c r="R390" i="8"/>
  <c r="AP390" i="8"/>
  <c r="M391" i="8"/>
  <c r="J391" i="8"/>
  <c r="K391" i="8" s="1"/>
  <c r="D391" i="8"/>
  <c r="AG391" i="8" s="1"/>
  <c r="T391" i="8"/>
  <c r="X391" i="8" s="1"/>
  <c r="C391" i="8"/>
  <c r="E392" i="8"/>
  <c r="AN391" i="8"/>
  <c r="W391" i="8"/>
  <c r="AA391" i="8" s="1"/>
  <c r="L762" i="8" l="1"/>
  <c r="A763" i="8"/>
  <c r="AL391" i="8"/>
  <c r="Y391" i="8"/>
  <c r="AO391" i="8"/>
  <c r="AQ391" i="8" s="1"/>
  <c r="AI391" i="8"/>
  <c r="AJ391" i="8" s="1"/>
  <c r="AK391" i="8" s="1"/>
  <c r="U391" i="8"/>
  <c r="V391" i="8" s="1"/>
  <c r="B392" i="8"/>
  <c r="I392" i="8"/>
  <c r="F392" i="8"/>
  <c r="G392" i="8" s="1"/>
  <c r="H392" i="8" s="1"/>
  <c r="L763" i="8" l="1"/>
  <c r="A764" i="8"/>
  <c r="AP391" i="8"/>
  <c r="R391" i="8"/>
  <c r="AM391" i="8"/>
  <c r="P391" i="8" s="1"/>
  <c r="T392" i="8"/>
  <c r="X392" i="8" s="1"/>
  <c r="C392" i="8"/>
  <c r="E393" i="8"/>
  <c r="AN392" i="8"/>
  <c r="AO392" i="8" s="1"/>
  <c r="W392" i="8"/>
  <c r="AA392" i="8" s="1"/>
  <c r="D392" i="8"/>
  <c r="AG392" i="8" s="1"/>
  <c r="M392" i="8"/>
  <c r="J392" i="8"/>
  <c r="K392" i="8" s="1"/>
  <c r="Y392" i="8" l="1"/>
  <c r="AL392" i="8"/>
  <c r="A765" i="8"/>
  <c r="L764" i="8"/>
  <c r="AI392" i="8"/>
  <c r="AJ392" i="8" s="1"/>
  <c r="AK392" i="8" s="1"/>
  <c r="U392" i="8"/>
  <c r="V392" i="8" s="1"/>
  <c r="I393" i="8"/>
  <c r="F393" i="8"/>
  <c r="G393" i="8" s="1"/>
  <c r="H393" i="8" s="1"/>
  <c r="B393" i="8"/>
  <c r="AQ392" i="8"/>
  <c r="L765" i="8" l="1"/>
  <c r="A766" i="8"/>
  <c r="AM392" i="8"/>
  <c r="P392" i="8" s="1"/>
  <c r="R392" i="8"/>
  <c r="AP392" i="8"/>
  <c r="E394" i="8"/>
  <c r="AN393" i="8"/>
  <c r="W393" i="8"/>
  <c r="AA393" i="8" s="1"/>
  <c r="D393" i="8"/>
  <c r="AL393" i="8" s="1"/>
  <c r="T393" i="8"/>
  <c r="X393" i="8" s="1"/>
  <c r="C393" i="8"/>
  <c r="J393" i="8"/>
  <c r="K393" i="8" s="1"/>
  <c r="M393" i="8"/>
  <c r="AG393" i="8" l="1"/>
  <c r="Y393" i="8"/>
  <c r="L766" i="8"/>
  <c r="A767" i="8"/>
  <c r="AO393" i="8"/>
  <c r="AQ393" i="8" s="1"/>
  <c r="AI393" i="8"/>
  <c r="AJ393" i="8" s="1"/>
  <c r="AK393" i="8" s="1"/>
  <c r="AM393" i="8" s="1"/>
  <c r="P393" i="8" s="1"/>
  <c r="U393" i="8"/>
  <c r="V393" i="8" s="1"/>
  <c r="F394" i="8"/>
  <c r="G394" i="8" s="1"/>
  <c r="H394" i="8" s="1"/>
  <c r="B394" i="8"/>
  <c r="I394" i="8"/>
  <c r="L767" i="8" l="1"/>
  <c r="A768" i="8"/>
  <c r="R393" i="8"/>
  <c r="AP393" i="8"/>
  <c r="E395" i="8"/>
  <c r="AN394" i="8"/>
  <c r="W394" i="8"/>
  <c r="AA394" i="8" s="1"/>
  <c r="D394" i="8"/>
  <c r="AG394" i="8" s="1"/>
  <c r="T394" i="8"/>
  <c r="X394" i="8" s="1"/>
  <c r="C394" i="8"/>
  <c r="M394" i="8"/>
  <c r="J394" i="8"/>
  <c r="K394" i="8" s="1"/>
  <c r="A769" i="8" l="1"/>
  <c r="L768" i="8"/>
  <c r="AL394" i="8"/>
  <c r="Y394" i="8"/>
  <c r="AO394" i="8"/>
  <c r="AQ394" i="8" s="1"/>
  <c r="AI394" i="8"/>
  <c r="AJ394" i="8" s="1"/>
  <c r="AK394" i="8" s="1"/>
  <c r="U394" i="8"/>
  <c r="V394" i="8" s="1"/>
  <c r="B395" i="8"/>
  <c r="I395" i="8"/>
  <c r="F395" i="8"/>
  <c r="G395" i="8" s="1"/>
  <c r="H395" i="8" s="1"/>
  <c r="A770" i="8" l="1"/>
  <c r="L769" i="8"/>
  <c r="AM394" i="8"/>
  <c r="P394" i="8" s="1"/>
  <c r="R394" i="8"/>
  <c r="AP394" i="8"/>
  <c r="D395" i="8"/>
  <c r="AG395" i="8" s="1"/>
  <c r="T395" i="8"/>
  <c r="X395" i="8" s="1"/>
  <c r="C395" i="8"/>
  <c r="E396" i="8"/>
  <c r="AN395" i="8"/>
  <c r="AO395" i="8" s="1"/>
  <c r="W395" i="8"/>
  <c r="AA395" i="8" s="1"/>
  <c r="J395" i="8"/>
  <c r="K395" i="8" s="1"/>
  <c r="AI395" i="8" s="1"/>
  <c r="AJ395" i="8" s="1"/>
  <c r="AK395" i="8" s="1"/>
  <c r="M395" i="8"/>
  <c r="Y395" i="8" l="1"/>
  <c r="L770" i="8"/>
  <c r="A771" i="8"/>
  <c r="AL395" i="8"/>
  <c r="AM395" i="8" s="1"/>
  <c r="P395" i="8" s="1"/>
  <c r="AQ395" i="8"/>
  <c r="R395" i="8" s="1"/>
  <c r="U395" i="8"/>
  <c r="V395" i="8" s="1"/>
  <c r="B396" i="8"/>
  <c r="I396" i="8"/>
  <c r="F396" i="8"/>
  <c r="G396" i="8" s="1"/>
  <c r="H396" i="8" s="1"/>
  <c r="AP395" i="8" l="1"/>
  <c r="L771" i="8"/>
  <c r="A772" i="8"/>
  <c r="J396" i="8"/>
  <c r="K396" i="8" s="1"/>
  <c r="T396" i="8"/>
  <c r="X396" i="8" s="1"/>
  <c r="C396" i="8"/>
  <c r="E397" i="8"/>
  <c r="AN396" i="8"/>
  <c r="AO396" i="8" s="1"/>
  <c r="W396" i="8"/>
  <c r="AA396" i="8" s="1"/>
  <c r="D396" i="8"/>
  <c r="AG396" i="8" s="1"/>
  <c r="M396" i="8"/>
  <c r="Y396" i="8" l="1"/>
  <c r="AL396" i="8"/>
  <c r="A773" i="8"/>
  <c r="L772" i="8"/>
  <c r="U396" i="8"/>
  <c r="V396" i="8" s="1"/>
  <c r="AI396" i="8"/>
  <c r="AJ396" i="8" s="1"/>
  <c r="AK396" i="8" s="1"/>
  <c r="I397" i="8"/>
  <c r="F397" i="8"/>
  <c r="G397" i="8" s="1"/>
  <c r="H397" i="8" s="1"/>
  <c r="B397" i="8"/>
  <c r="AQ396" i="8"/>
  <c r="A774" i="8" l="1"/>
  <c r="L773" i="8"/>
  <c r="AM396" i="8"/>
  <c r="P396" i="8" s="1"/>
  <c r="M397" i="8"/>
  <c r="E398" i="8"/>
  <c r="AN397" i="8"/>
  <c r="W397" i="8"/>
  <c r="AA397" i="8" s="1"/>
  <c r="D397" i="8"/>
  <c r="AG397" i="8" s="1"/>
  <c r="T397" i="8"/>
  <c r="X397" i="8" s="1"/>
  <c r="C397" i="8"/>
  <c r="R396" i="8"/>
  <c r="AP396" i="8"/>
  <c r="J397" i="8"/>
  <c r="K397" i="8" s="1"/>
  <c r="AL397" i="8" l="1"/>
  <c r="L774" i="8"/>
  <c r="A775" i="8"/>
  <c r="Y397" i="8"/>
  <c r="AO397" i="8"/>
  <c r="AQ397" i="8" s="1"/>
  <c r="AI397" i="8"/>
  <c r="AJ397" i="8" s="1"/>
  <c r="AK397" i="8" s="1"/>
  <c r="U397" i="8"/>
  <c r="V397" i="8" s="1"/>
  <c r="F398" i="8"/>
  <c r="G398" i="8" s="1"/>
  <c r="H398" i="8" s="1"/>
  <c r="B398" i="8"/>
  <c r="I398" i="8"/>
  <c r="A776" i="8" l="1"/>
  <c r="L775" i="8"/>
  <c r="R397" i="8"/>
  <c r="AP397" i="8"/>
  <c r="AM397" i="8"/>
  <c r="P397" i="8" s="1"/>
  <c r="E399" i="8"/>
  <c r="AN398" i="8"/>
  <c r="AO398" i="8" s="1"/>
  <c r="AQ398" i="8" s="1"/>
  <c r="W398" i="8"/>
  <c r="AA398" i="8" s="1"/>
  <c r="D398" i="8"/>
  <c r="AG398" i="8" s="1"/>
  <c r="T398" i="8"/>
  <c r="X398" i="8" s="1"/>
  <c r="C398" i="8"/>
  <c r="M398" i="8"/>
  <c r="J398" i="8"/>
  <c r="K398" i="8" s="1"/>
  <c r="AL398" i="8" l="1"/>
  <c r="A777" i="8"/>
  <c r="L776" i="8"/>
  <c r="AI398" i="8"/>
  <c r="AJ398" i="8" s="1"/>
  <c r="AK398" i="8" s="1"/>
  <c r="U398" i="8"/>
  <c r="V398" i="8" s="1"/>
  <c r="R398" i="8"/>
  <c r="AP398" i="8"/>
  <c r="B399" i="8"/>
  <c r="I399" i="8"/>
  <c r="F399" i="8"/>
  <c r="G399" i="8" s="1"/>
  <c r="H399" i="8" s="1"/>
  <c r="AM398" i="8" l="1"/>
  <c r="P398" i="8" s="1"/>
  <c r="A778" i="8"/>
  <c r="L777" i="8"/>
  <c r="M399" i="8"/>
  <c r="J399" i="8"/>
  <c r="K399" i="8" s="1"/>
  <c r="D399" i="8"/>
  <c r="AG399" i="8" s="1"/>
  <c r="T399" i="8"/>
  <c r="X399" i="8" s="1"/>
  <c r="C399" i="8"/>
  <c r="E400" i="8"/>
  <c r="AN399" i="8"/>
  <c r="AO399" i="8" s="1"/>
  <c r="AQ399" i="8" s="1"/>
  <c r="R399" i="8" s="1"/>
  <c r="W399" i="8"/>
  <c r="AA399" i="8" s="1"/>
  <c r="AL399" i="8" l="1"/>
  <c r="Y399" i="8"/>
  <c r="L778" i="8"/>
  <c r="A779" i="8"/>
  <c r="AI399" i="8"/>
  <c r="AJ399" i="8" s="1"/>
  <c r="AK399" i="8" s="1"/>
  <c r="U399" i="8"/>
  <c r="V399" i="8" s="1"/>
  <c r="B400" i="8"/>
  <c r="I400" i="8"/>
  <c r="F400" i="8"/>
  <c r="G400" i="8" s="1"/>
  <c r="H400" i="8" s="1"/>
  <c r="AP399" i="8"/>
  <c r="L779" i="8" l="1"/>
  <c r="A780" i="8"/>
  <c r="AM399" i="8"/>
  <c r="P399" i="8" s="1"/>
  <c r="M400" i="8"/>
  <c r="AN400" i="8"/>
  <c r="AO400" i="8" s="1"/>
  <c r="AQ400" i="8" s="1"/>
  <c r="R400" i="8" s="1"/>
  <c r="T400" i="8"/>
  <c r="X400" i="8" s="1"/>
  <c r="C400" i="8"/>
  <c r="E401" i="8"/>
  <c r="W400" i="8"/>
  <c r="AA400" i="8" s="1"/>
  <c r="D400" i="8"/>
  <c r="AG400" i="8" s="1"/>
  <c r="J400" i="8"/>
  <c r="K400" i="8" s="1"/>
  <c r="L780" i="8" l="1"/>
  <c r="A781" i="8"/>
  <c r="AL400" i="8"/>
  <c r="Y400" i="8"/>
  <c r="U400" i="8"/>
  <c r="V400" i="8" s="1"/>
  <c r="AI400" i="8"/>
  <c r="AJ400" i="8" s="1"/>
  <c r="AK400" i="8" s="1"/>
  <c r="F401" i="8"/>
  <c r="G401" i="8" s="1"/>
  <c r="H401" i="8" s="1"/>
  <c r="I401" i="8"/>
  <c r="B401" i="8"/>
  <c r="AP400" i="8"/>
  <c r="A782" i="8" l="1"/>
  <c r="L781" i="8"/>
  <c r="AM400" i="8"/>
  <c r="P400" i="8" s="1"/>
  <c r="J401" i="8"/>
  <c r="K401" i="8" s="1"/>
  <c r="M401" i="8"/>
  <c r="E402" i="8"/>
  <c r="AN401" i="8"/>
  <c r="AO401" i="8" s="1"/>
  <c r="W401" i="8"/>
  <c r="AA401" i="8" s="1"/>
  <c r="T401" i="8"/>
  <c r="Y401" i="8" s="1"/>
  <c r="D401" i="8"/>
  <c r="AL401" i="8" s="1"/>
  <c r="C401" i="8"/>
  <c r="L782" i="8" l="1"/>
  <c r="A783" i="8"/>
  <c r="AG401" i="8"/>
  <c r="X401" i="8"/>
  <c r="AQ401" i="8"/>
  <c r="R401" i="8" s="1"/>
  <c r="AI401" i="8"/>
  <c r="AJ401" i="8" s="1"/>
  <c r="AK401" i="8" s="1"/>
  <c r="U401" i="8"/>
  <c r="V401" i="8" s="1"/>
  <c r="I402" i="8"/>
  <c r="F402" i="8"/>
  <c r="G402" i="8" s="1"/>
  <c r="H402" i="8" s="1"/>
  <c r="B402" i="8"/>
  <c r="AP401" i="8" l="1"/>
  <c r="A784" i="8"/>
  <c r="L783" i="8"/>
  <c r="AM401" i="8"/>
  <c r="P401" i="8" s="1"/>
  <c r="M402" i="8"/>
  <c r="J402" i="8"/>
  <c r="K402" i="8" s="1"/>
  <c r="D402" i="8"/>
  <c r="AG402" i="8" s="1"/>
  <c r="T402" i="8"/>
  <c r="X402" i="8" s="1"/>
  <c r="AN402" i="8"/>
  <c r="E403" i="8"/>
  <c r="C402" i="8"/>
  <c r="W402" i="8"/>
  <c r="AA402" i="8" s="1"/>
  <c r="L784" i="8" l="1"/>
  <c r="A785" i="8"/>
  <c r="AL402" i="8"/>
  <c r="Y402" i="8"/>
  <c r="U402" i="8"/>
  <c r="V402" i="8" s="1"/>
  <c r="AI402" i="8"/>
  <c r="AJ402" i="8" s="1"/>
  <c r="AK402" i="8" s="1"/>
  <c r="AO402" i="8"/>
  <c r="AQ402" i="8" s="1"/>
  <c r="B403" i="8"/>
  <c r="I403" i="8"/>
  <c r="F403" i="8"/>
  <c r="G403" i="8" s="1"/>
  <c r="H403" i="8" s="1"/>
  <c r="A786" i="8" l="1"/>
  <c r="L785" i="8"/>
  <c r="AM402" i="8"/>
  <c r="P402" i="8" s="1"/>
  <c r="R402" i="8"/>
  <c r="AP402" i="8"/>
  <c r="J403" i="8"/>
  <c r="K403" i="8" s="1"/>
  <c r="T403" i="8"/>
  <c r="X403" i="8" s="1"/>
  <c r="C403" i="8"/>
  <c r="AN403" i="8"/>
  <c r="AO403" i="8" s="1"/>
  <c r="E404" i="8"/>
  <c r="D403" i="8"/>
  <c r="AG403" i="8" s="1"/>
  <c r="W403" i="8"/>
  <c r="AA403" i="8" s="1"/>
  <c r="M403" i="8"/>
  <c r="AL403" i="8" l="1"/>
  <c r="L786" i="8"/>
  <c r="A787" i="8"/>
  <c r="Y403" i="8"/>
  <c r="AI403" i="8"/>
  <c r="AJ403" i="8" s="1"/>
  <c r="AK403" i="8" s="1"/>
  <c r="U403" i="8"/>
  <c r="V403" i="8" s="1"/>
  <c r="AQ403" i="8"/>
  <c r="I404" i="8"/>
  <c r="F404" i="8"/>
  <c r="G404" i="8" s="1"/>
  <c r="H404" i="8" s="1"/>
  <c r="B404" i="8"/>
  <c r="AM403" i="8" l="1"/>
  <c r="P403" i="8" s="1"/>
  <c r="L787" i="8"/>
  <c r="A788" i="8"/>
  <c r="M404" i="8"/>
  <c r="AN404" i="8"/>
  <c r="T404" i="8"/>
  <c r="X404" i="8" s="1"/>
  <c r="E405" i="8"/>
  <c r="D404" i="8"/>
  <c r="AG404" i="8" s="1"/>
  <c r="C404" i="8"/>
  <c r="W404" i="8"/>
  <c r="AA404" i="8" s="1"/>
  <c r="R403" i="8"/>
  <c r="AP403" i="8"/>
  <c r="J404" i="8"/>
  <c r="K404" i="8" s="1"/>
  <c r="L788" i="8" l="1"/>
  <c r="A789" i="8"/>
  <c r="AL404" i="8"/>
  <c r="Y404" i="8"/>
  <c r="AI404" i="8"/>
  <c r="AJ404" i="8" s="1"/>
  <c r="AK404" i="8" s="1"/>
  <c r="U404" i="8"/>
  <c r="V404" i="8" s="1"/>
  <c r="AO404" i="8"/>
  <c r="AQ404" i="8" s="1"/>
  <c r="F405" i="8"/>
  <c r="G405" i="8" s="1"/>
  <c r="H405" i="8" s="1"/>
  <c r="I405" i="8"/>
  <c r="B405" i="8"/>
  <c r="AM404" i="8" l="1"/>
  <c r="P404" i="8" s="1"/>
  <c r="A790" i="8"/>
  <c r="L789" i="8"/>
  <c r="R404" i="8"/>
  <c r="AP404" i="8"/>
  <c r="M405" i="8"/>
  <c r="E406" i="8"/>
  <c r="AN405" i="8"/>
  <c r="AO405" i="8" s="1"/>
  <c r="AQ405" i="8" s="1"/>
  <c r="W405" i="8"/>
  <c r="AA405" i="8" s="1"/>
  <c r="T405" i="8"/>
  <c r="X405" i="8" s="1"/>
  <c r="D405" i="8"/>
  <c r="AG405" i="8" s="1"/>
  <c r="C405" i="8"/>
  <c r="J405" i="8"/>
  <c r="K405" i="8" s="1"/>
  <c r="L790" i="8" l="1"/>
  <c r="A791" i="8"/>
  <c r="AL405" i="8"/>
  <c r="Y405" i="8"/>
  <c r="R405" i="8"/>
  <c r="AP405" i="8"/>
  <c r="U405" i="8"/>
  <c r="V405" i="8" s="1"/>
  <c r="AI405" i="8"/>
  <c r="AJ405" i="8" s="1"/>
  <c r="AK405" i="8" s="1"/>
  <c r="F406" i="8"/>
  <c r="G406" i="8" s="1"/>
  <c r="H406" i="8" s="1"/>
  <c r="B406" i="8"/>
  <c r="I406" i="8"/>
  <c r="L791" i="8" l="1"/>
  <c r="A792" i="8"/>
  <c r="D406" i="8"/>
  <c r="AG406" i="8" s="1"/>
  <c r="C406" i="8"/>
  <c r="AN406" i="8"/>
  <c r="AO406" i="8" s="1"/>
  <c r="E407" i="8"/>
  <c r="W406" i="8"/>
  <c r="AA406" i="8" s="1"/>
  <c r="T406" i="8"/>
  <c r="X406" i="8" s="1"/>
  <c r="J406" i="8"/>
  <c r="K406" i="8" s="1"/>
  <c r="U406" i="8" s="1"/>
  <c r="V406" i="8" s="1"/>
  <c r="M406" i="8"/>
  <c r="AM405" i="8"/>
  <c r="P405" i="8" s="1"/>
  <c r="L792" i="8" l="1"/>
  <c r="A793" i="8"/>
  <c r="AL406" i="8"/>
  <c r="AI406" i="8"/>
  <c r="AJ406" i="8" s="1"/>
  <c r="AK406" i="8" s="1"/>
  <c r="AQ406" i="8"/>
  <c r="Y406" i="8"/>
  <c r="F407" i="8"/>
  <c r="G407" i="8" s="1"/>
  <c r="H407" i="8" s="1"/>
  <c r="B407" i="8"/>
  <c r="I407" i="8"/>
  <c r="A794" i="8" l="1"/>
  <c r="L793" i="8"/>
  <c r="AM406" i="8"/>
  <c r="P406" i="8" s="1"/>
  <c r="R406" i="8"/>
  <c r="AP406" i="8"/>
  <c r="M407" i="8"/>
  <c r="J407" i="8"/>
  <c r="K407" i="8" s="1"/>
  <c r="W407" i="8"/>
  <c r="AA407" i="8" s="1"/>
  <c r="T407" i="8"/>
  <c r="X407" i="8" s="1"/>
  <c r="C407" i="8"/>
  <c r="AN407" i="8"/>
  <c r="AO407" i="8" s="1"/>
  <c r="E408" i="8"/>
  <c r="D407" i="8"/>
  <c r="AG407" i="8" s="1"/>
  <c r="L794" i="8" l="1"/>
  <c r="A795" i="8"/>
  <c r="AL407" i="8"/>
  <c r="Y407" i="8"/>
  <c r="U407" i="8"/>
  <c r="V407" i="8" s="1"/>
  <c r="AI407" i="8"/>
  <c r="AJ407" i="8" s="1"/>
  <c r="AK407" i="8" s="1"/>
  <c r="AQ407" i="8"/>
  <c r="I408" i="8"/>
  <c r="F408" i="8"/>
  <c r="G408" i="8" s="1"/>
  <c r="H408" i="8" s="1"/>
  <c r="B408" i="8"/>
  <c r="L795" i="8" l="1"/>
  <c r="A796" i="8"/>
  <c r="M408" i="8"/>
  <c r="D408" i="8"/>
  <c r="AG408" i="8" s="1"/>
  <c r="AL408" i="8"/>
  <c r="E409" i="8"/>
  <c r="W408" i="8"/>
  <c r="AA408" i="8" s="1"/>
  <c r="T408" i="8"/>
  <c r="Y408" i="8" s="1"/>
  <c r="C408" i="8"/>
  <c r="AN408" i="8"/>
  <c r="AO408" i="8" s="1"/>
  <c r="AQ408" i="8" s="1"/>
  <c r="J408" i="8"/>
  <c r="K408" i="8" s="1"/>
  <c r="R407" i="8"/>
  <c r="AP407" i="8"/>
  <c r="AM407" i="8"/>
  <c r="P407" i="8" s="1"/>
  <c r="L796" i="8" l="1"/>
  <c r="A797" i="8"/>
  <c r="X408" i="8"/>
  <c r="AI408" i="8"/>
  <c r="AJ408" i="8" s="1"/>
  <c r="AK408" i="8" s="1"/>
  <c r="AM408" i="8" s="1"/>
  <c r="P408" i="8" s="1"/>
  <c r="U408" i="8"/>
  <c r="V408" i="8" s="1"/>
  <c r="R408" i="8"/>
  <c r="AP408" i="8"/>
  <c r="B409" i="8"/>
  <c r="F409" i="8"/>
  <c r="G409" i="8" s="1"/>
  <c r="H409" i="8" s="1"/>
  <c r="I409" i="8"/>
  <c r="A798" i="8" l="1"/>
  <c r="L797" i="8"/>
  <c r="M409" i="8"/>
  <c r="E410" i="8"/>
  <c r="AN409" i="8"/>
  <c r="AO409" i="8" s="1"/>
  <c r="W409" i="8"/>
  <c r="AA409" i="8" s="1"/>
  <c r="T409" i="8"/>
  <c r="X409" i="8" s="1"/>
  <c r="D409" i="8"/>
  <c r="AG409" i="8" s="1"/>
  <c r="C409" i="8"/>
  <c r="J409" i="8"/>
  <c r="K409" i="8" s="1"/>
  <c r="AL409" i="8" l="1"/>
  <c r="A799" i="8"/>
  <c r="L798" i="8"/>
  <c r="Y409" i="8"/>
  <c r="U409" i="8"/>
  <c r="V409" i="8" s="1"/>
  <c r="AI409" i="8"/>
  <c r="AJ409" i="8" s="1"/>
  <c r="AK409" i="8" s="1"/>
  <c r="B410" i="8"/>
  <c r="I410" i="8"/>
  <c r="F410" i="8"/>
  <c r="G410" i="8" s="1"/>
  <c r="H410" i="8" s="1"/>
  <c r="AQ409" i="8"/>
  <c r="A800" i="8" l="1"/>
  <c r="L799" i="8"/>
  <c r="AM409" i="8"/>
  <c r="P409" i="8" s="1"/>
  <c r="M410" i="8"/>
  <c r="D410" i="8"/>
  <c r="AG410" i="8" s="1"/>
  <c r="C410" i="8"/>
  <c r="AN410" i="8"/>
  <c r="AO410" i="8" s="1"/>
  <c r="E411" i="8"/>
  <c r="W410" i="8"/>
  <c r="AA410" i="8" s="1"/>
  <c r="T410" i="8"/>
  <c r="X410" i="8" s="1"/>
  <c r="R409" i="8"/>
  <c r="AP409" i="8"/>
  <c r="J410" i="8"/>
  <c r="K410" i="8" s="1"/>
  <c r="AL410" i="8" l="1"/>
  <c r="L800" i="8"/>
  <c r="A801" i="8"/>
  <c r="AQ410" i="8"/>
  <c r="R410" i="8" s="1"/>
  <c r="U410" i="8"/>
  <c r="V410" i="8" s="1"/>
  <c r="AI410" i="8"/>
  <c r="AJ410" i="8" s="1"/>
  <c r="AK410" i="8" s="1"/>
  <c r="F411" i="8"/>
  <c r="G411" i="8" s="1"/>
  <c r="H411" i="8" s="1"/>
  <c r="B411" i="8"/>
  <c r="I411" i="8"/>
  <c r="AP410" i="8" l="1"/>
  <c r="L801" i="8"/>
  <c r="A802" i="8"/>
  <c r="AM410" i="8"/>
  <c r="P410" i="8" s="1"/>
  <c r="J411" i="8"/>
  <c r="K411" i="8" s="1"/>
  <c r="M411" i="8"/>
  <c r="W411" i="8"/>
  <c r="AA411" i="8" s="1"/>
  <c r="T411" i="8"/>
  <c r="Y411" i="8" s="1"/>
  <c r="C411" i="8"/>
  <c r="AN411" i="8"/>
  <c r="AO411" i="8" s="1"/>
  <c r="E412" i="8"/>
  <c r="D411" i="8"/>
  <c r="AG411" i="8" s="1"/>
  <c r="AL411" i="8" l="1"/>
  <c r="A803" i="8"/>
  <c r="L802" i="8"/>
  <c r="AQ411" i="8"/>
  <c r="R411" i="8" s="1"/>
  <c r="X411" i="8"/>
  <c r="AI411" i="8"/>
  <c r="AJ411" i="8" s="1"/>
  <c r="AK411" i="8" s="1"/>
  <c r="U411" i="8"/>
  <c r="V411" i="8" s="1"/>
  <c r="I412" i="8"/>
  <c r="F412" i="8"/>
  <c r="G412" i="8" s="1"/>
  <c r="H412" i="8" s="1"/>
  <c r="B412" i="8"/>
  <c r="AP411" i="8" l="1"/>
  <c r="A804" i="8"/>
  <c r="L803" i="8"/>
  <c r="AM411" i="8"/>
  <c r="P411" i="8" s="1"/>
  <c r="J412" i="8"/>
  <c r="K412" i="8" s="1"/>
  <c r="D412" i="8"/>
  <c r="AG412" i="8" s="1"/>
  <c r="E413" i="8"/>
  <c r="W412" i="8"/>
  <c r="AA412" i="8" s="1"/>
  <c r="T412" i="8"/>
  <c r="X412" i="8" s="1"/>
  <c r="C412" i="8"/>
  <c r="AN412" i="8"/>
  <c r="AO412" i="8" s="1"/>
  <c r="M412" i="8"/>
  <c r="L804" i="8" l="1"/>
  <c r="A805" i="8"/>
  <c r="AL412" i="8"/>
  <c r="Y412" i="8"/>
  <c r="AI412" i="8"/>
  <c r="AJ412" i="8" s="1"/>
  <c r="AK412" i="8" s="1"/>
  <c r="U412" i="8"/>
  <c r="V412" i="8" s="1"/>
  <c r="B413" i="8"/>
  <c r="F413" i="8"/>
  <c r="G413" i="8" s="1"/>
  <c r="H413" i="8" s="1"/>
  <c r="I413" i="8"/>
  <c r="AQ412" i="8"/>
  <c r="L805" i="8" l="1"/>
  <c r="A806" i="8"/>
  <c r="R412" i="8"/>
  <c r="AP412" i="8"/>
  <c r="M413" i="8"/>
  <c r="J413" i="8"/>
  <c r="K413" i="8" s="1"/>
  <c r="AI413" i="8" s="1"/>
  <c r="AJ413" i="8" s="1"/>
  <c r="AK413" i="8" s="1"/>
  <c r="E414" i="8"/>
  <c r="AN413" i="8"/>
  <c r="AO413" i="8" s="1"/>
  <c r="AQ413" i="8" s="1"/>
  <c r="W413" i="8"/>
  <c r="AA413" i="8" s="1"/>
  <c r="T413" i="8"/>
  <c r="Y413" i="8" s="1"/>
  <c r="D413" i="8"/>
  <c r="AG413" i="8" s="1"/>
  <c r="C413" i="8"/>
  <c r="AM412" i="8"/>
  <c r="P412" i="8" s="1"/>
  <c r="L806" i="8" l="1"/>
  <c r="A807" i="8"/>
  <c r="AL413" i="8"/>
  <c r="AM413" i="8" s="1"/>
  <c r="P413" i="8" s="1"/>
  <c r="R413" i="8"/>
  <c r="AP413" i="8"/>
  <c r="U413" i="8"/>
  <c r="V413" i="8" s="1"/>
  <c r="X413" i="8"/>
  <c r="B414" i="8"/>
  <c r="I414" i="8"/>
  <c r="F414" i="8"/>
  <c r="G414" i="8" s="1"/>
  <c r="H414" i="8" s="1"/>
  <c r="L807" i="8" l="1"/>
  <c r="A808" i="8"/>
  <c r="M414" i="8"/>
  <c r="D414" i="8"/>
  <c r="AG414" i="8" s="1"/>
  <c r="AN414" i="8"/>
  <c r="AO414" i="8" s="1"/>
  <c r="AQ414" i="8" s="1"/>
  <c r="E415" i="8"/>
  <c r="W414" i="8"/>
  <c r="AA414" i="8" s="1"/>
  <c r="T414" i="8"/>
  <c r="X414" i="8" s="1"/>
  <c r="C414" i="8"/>
  <c r="J414" i="8"/>
  <c r="K414" i="8" s="1"/>
  <c r="L808" i="8" l="1"/>
  <c r="A809" i="8"/>
  <c r="AL414" i="8"/>
  <c r="R414" i="8"/>
  <c r="AP414" i="8"/>
  <c r="AI414" i="8"/>
  <c r="AJ414" i="8" s="1"/>
  <c r="AK414" i="8" s="1"/>
  <c r="U414" i="8"/>
  <c r="V414" i="8" s="1"/>
  <c r="Y414" i="8"/>
  <c r="F415" i="8"/>
  <c r="G415" i="8" s="1"/>
  <c r="H415" i="8" s="1"/>
  <c r="B415" i="8"/>
  <c r="I415" i="8"/>
  <c r="AM414" i="8" l="1"/>
  <c r="P414" i="8" s="1"/>
  <c r="L809" i="8"/>
  <c r="A810" i="8"/>
  <c r="J415" i="8"/>
  <c r="K415" i="8" s="1"/>
  <c r="M415" i="8"/>
  <c r="W415" i="8"/>
  <c r="AA415" i="8" s="1"/>
  <c r="T415" i="8"/>
  <c r="Y415" i="8" s="1"/>
  <c r="C415" i="8"/>
  <c r="E416" i="8"/>
  <c r="D415" i="8"/>
  <c r="AG415" i="8" s="1"/>
  <c r="AN415" i="8"/>
  <c r="AO415" i="8" s="1"/>
  <c r="X415" i="8" l="1"/>
  <c r="L810" i="8"/>
  <c r="A811" i="8"/>
  <c r="AL415" i="8"/>
  <c r="U415" i="8"/>
  <c r="V415" i="8" s="1"/>
  <c r="AI415" i="8"/>
  <c r="AJ415" i="8" s="1"/>
  <c r="AK415" i="8" s="1"/>
  <c r="AQ415" i="8"/>
  <c r="I416" i="8"/>
  <c r="F416" i="8"/>
  <c r="G416" i="8" s="1"/>
  <c r="H416" i="8" s="1"/>
  <c r="B416" i="8"/>
  <c r="A812" i="8" l="1"/>
  <c r="L811" i="8"/>
  <c r="AM415" i="8"/>
  <c r="P415" i="8" s="1"/>
  <c r="R415" i="8"/>
  <c r="AP415" i="8"/>
  <c r="M416" i="8"/>
  <c r="J416" i="8"/>
  <c r="K416" i="8" s="1"/>
  <c r="D416" i="8"/>
  <c r="AG416" i="8" s="1"/>
  <c r="T416" i="8"/>
  <c r="Y416" i="8" s="1"/>
  <c r="C416" i="8"/>
  <c r="AN416" i="8"/>
  <c r="AO416" i="8" s="1"/>
  <c r="AQ416" i="8" s="1"/>
  <c r="E417" i="8"/>
  <c r="W416" i="8"/>
  <c r="AA416" i="8" s="1"/>
  <c r="AL416" i="8" l="1"/>
  <c r="A813" i="8"/>
  <c r="L812" i="8"/>
  <c r="U416" i="8"/>
  <c r="V416" i="8" s="1"/>
  <c r="AI416" i="8"/>
  <c r="AJ416" i="8" s="1"/>
  <c r="AK416" i="8" s="1"/>
  <c r="R416" i="8"/>
  <c r="AP416" i="8"/>
  <c r="X416" i="8"/>
  <c r="B417" i="8"/>
  <c r="F417" i="8"/>
  <c r="G417" i="8" s="1"/>
  <c r="H417" i="8" s="1"/>
  <c r="I417" i="8"/>
  <c r="L813" i="8" l="1"/>
  <c r="A814" i="8"/>
  <c r="AM416" i="8"/>
  <c r="P416" i="8" s="1"/>
  <c r="E418" i="8"/>
  <c r="AN417" i="8"/>
  <c r="AO417" i="8" s="1"/>
  <c r="W417" i="8"/>
  <c r="AA417" i="8" s="1"/>
  <c r="D417" i="8"/>
  <c r="AG417" i="8" s="1"/>
  <c r="C417" i="8"/>
  <c r="T417" i="8"/>
  <c r="Y417" i="8" s="1"/>
  <c r="J417" i="8"/>
  <c r="K417" i="8" s="1"/>
  <c r="M417" i="8"/>
  <c r="L814" i="8" l="1"/>
  <c r="A815" i="8"/>
  <c r="AL417" i="8"/>
  <c r="AQ417" i="8"/>
  <c r="AP417" i="8" s="1"/>
  <c r="AI417" i="8"/>
  <c r="AJ417" i="8" s="1"/>
  <c r="AK417" i="8" s="1"/>
  <c r="U417" i="8"/>
  <c r="V417" i="8" s="1"/>
  <c r="X417" i="8"/>
  <c r="I418" i="8"/>
  <c r="F418" i="8"/>
  <c r="G418" i="8" s="1"/>
  <c r="H418" i="8" s="1"/>
  <c r="B418" i="8"/>
  <c r="R417" i="8" l="1"/>
  <c r="AM417" i="8"/>
  <c r="P417" i="8" s="1"/>
  <c r="L815" i="8"/>
  <c r="A816" i="8"/>
  <c r="D418" i="8"/>
  <c r="AG418" i="8" s="1"/>
  <c r="AN418" i="8"/>
  <c r="AO418" i="8" s="1"/>
  <c r="AQ418" i="8" s="1"/>
  <c r="E419" i="8"/>
  <c r="W418" i="8"/>
  <c r="AA418" i="8" s="1"/>
  <c r="T418" i="8"/>
  <c r="Y418" i="8" s="1"/>
  <c r="C418" i="8"/>
  <c r="M418" i="8"/>
  <c r="J418" i="8"/>
  <c r="K418" i="8" s="1"/>
  <c r="L816" i="8" l="1"/>
  <c r="A817" i="8"/>
  <c r="AL418" i="8"/>
  <c r="X418" i="8"/>
  <c r="R418" i="8"/>
  <c r="AP418" i="8"/>
  <c r="U418" i="8"/>
  <c r="V418" i="8" s="1"/>
  <c r="AI418" i="8"/>
  <c r="AJ418" i="8" s="1"/>
  <c r="AK418" i="8" s="1"/>
  <c r="F419" i="8"/>
  <c r="G419" i="8" s="1"/>
  <c r="H419" i="8" s="1"/>
  <c r="B419" i="8"/>
  <c r="I419" i="8"/>
  <c r="L817" i="8" l="1"/>
  <c r="A818" i="8"/>
  <c r="J419" i="8"/>
  <c r="K419" i="8" s="1"/>
  <c r="M419" i="8"/>
  <c r="W419" i="8"/>
  <c r="AA419" i="8" s="1"/>
  <c r="T419" i="8"/>
  <c r="X419" i="8" s="1"/>
  <c r="C419" i="8"/>
  <c r="E420" i="8"/>
  <c r="D419" i="8"/>
  <c r="AG419" i="8" s="1"/>
  <c r="AN419" i="8"/>
  <c r="AM418" i="8"/>
  <c r="P418" i="8" s="1"/>
  <c r="L818" i="8" l="1"/>
  <c r="A819" i="8"/>
  <c r="AL419" i="8"/>
  <c r="U419" i="8"/>
  <c r="V419" i="8" s="1"/>
  <c r="AI419" i="8"/>
  <c r="AJ419" i="8" s="1"/>
  <c r="AK419" i="8" s="1"/>
  <c r="AO419" i="8"/>
  <c r="AQ419" i="8" s="1"/>
  <c r="Y419" i="8"/>
  <c r="I420" i="8"/>
  <c r="F420" i="8"/>
  <c r="G420" i="8" s="1"/>
  <c r="H420" i="8" s="1"/>
  <c r="B420" i="8"/>
  <c r="A820" i="8" l="1"/>
  <c r="L819" i="8"/>
  <c r="AM419" i="8"/>
  <c r="P419" i="8" s="1"/>
  <c r="R419" i="8"/>
  <c r="AP419" i="8"/>
  <c r="J420" i="8"/>
  <c r="K420" i="8" s="1"/>
  <c r="D420" i="8"/>
  <c r="AL420" i="8" s="1"/>
  <c r="AG420" i="8"/>
  <c r="T420" i="8"/>
  <c r="X420" i="8" s="1"/>
  <c r="C420" i="8"/>
  <c r="AN420" i="8"/>
  <c r="E421" i="8"/>
  <c r="W420" i="8"/>
  <c r="AA420" i="8" s="1"/>
  <c r="M420" i="8"/>
  <c r="Y420" i="8" l="1"/>
  <c r="A821" i="8"/>
  <c r="L820" i="8"/>
  <c r="AI420" i="8"/>
  <c r="AJ420" i="8" s="1"/>
  <c r="AK420" i="8" s="1"/>
  <c r="U420" i="8"/>
  <c r="V420" i="8" s="1"/>
  <c r="B421" i="8"/>
  <c r="F421" i="8"/>
  <c r="G421" i="8" s="1"/>
  <c r="H421" i="8" s="1"/>
  <c r="I421" i="8"/>
  <c r="AO420" i="8"/>
  <c r="AQ420" i="8" s="1"/>
  <c r="L821" i="8" l="1"/>
  <c r="A822" i="8"/>
  <c r="AM420" i="8"/>
  <c r="P420" i="8" s="1"/>
  <c r="R420" i="8"/>
  <c r="AP420" i="8"/>
  <c r="J421" i="8"/>
  <c r="K421" i="8" s="1"/>
  <c r="E422" i="8"/>
  <c r="AN421" i="8"/>
  <c r="W421" i="8"/>
  <c r="AA421" i="8" s="1"/>
  <c r="C421" i="8"/>
  <c r="T421" i="8"/>
  <c r="X421" i="8" s="1"/>
  <c r="D421" i="8"/>
  <c r="AG421" i="8" s="1"/>
  <c r="M421" i="8"/>
  <c r="L822" i="8" l="1"/>
  <c r="A823" i="8"/>
  <c r="AL421" i="8"/>
  <c r="Y421" i="8"/>
  <c r="AO421" i="8"/>
  <c r="AQ421" i="8" s="1"/>
  <c r="U421" i="8"/>
  <c r="V421" i="8" s="1"/>
  <c r="AI421" i="8"/>
  <c r="AJ421" i="8" s="1"/>
  <c r="AK421" i="8" s="1"/>
  <c r="I422" i="8"/>
  <c r="F422" i="8"/>
  <c r="G422" i="8" s="1"/>
  <c r="H422" i="8" s="1"/>
  <c r="B422" i="8"/>
  <c r="A824" i="8" l="1"/>
  <c r="L823" i="8"/>
  <c r="R421" i="8"/>
  <c r="AP421" i="8"/>
  <c r="J422" i="8"/>
  <c r="K422" i="8" s="1"/>
  <c r="AM421" i="8"/>
  <c r="P421" i="8" s="1"/>
  <c r="M422" i="8"/>
  <c r="D422" i="8"/>
  <c r="AG422" i="8" s="1"/>
  <c r="E423" i="8"/>
  <c r="W422" i="8"/>
  <c r="AA422" i="8" s="1"/>
  <c r="T422" i="8"/>
  <c r="X422" i="8" s="1"/>
  <c r="C422" i="8"/>
  <c r="AN422" i="8"/>
  <c r="AO422" i="8" s="1"/>
  <c r="AL422" i="8" l="1"/>
  <c r="A825" i="8"/>
  <c r="L824" i="8"/>
  <c r="AQ422" i="8"/>
  <c r="R422" i="8" s="1"/>
  <c r="AI422" i="8"/>
  <c r="AJ422" i="8" s="1"/>
  <c r="AK422" i="8" s="1"/>
  <c r="U422" i="8"/>
  <c r="V422" i="8" s="1"/>
  <c r="F423" i="8"/>
  <c r="G423" i="8" s="1"/>
  <c r="H423" i="8" s="1"/>
  <c r="B423" i="8"/>
  <c r="I423" i="8"/>
  <c r="L825" i="8" l="1"/>
  <c r="A826" i="8"/>
  <c r="AP422" i="8"/>
  <c r="M423" i="8"/>
  <c r="AM422" i="8"/>
  <c r="P422" i="8" s="1"/>
  <c r="J423" i="8"/>
  <c r="K423" i="8" s="1"/>
  <c r="W423" i="8"/>
  <c r="AA423" i="8" s="1"/>
  <c r="T423" i="8"/>
  <c r="X423" i="8" s="1"/>
  <c r="C423" i="8"/>
  <c r="E424" i="8"/>
  <c r="D423" i="8"/>
  <c r="AG423" i="8" s="1"/>
  <c r="AN423" i="8"/>
  <c r="AO423" i="8" s="1"/>
  <c r="L826" i="8" l="1"/>
  <c r="A827" i="8"/>
  <c r="AL423" i="8"/>
  <c r="Y423" i="8"/>
  <c r="U423" i="8"/>
  <c r="V423" i="8" s="1"/>
  <c r="AI423" i="8"/>
  <c r="AJ423" i="8" s="1"/>
  <c r="AK423" i="8" s="1"/>
  <c r="F424" i="8"/>
  <c r="G424" i="8" s="1"/>
  <c r="H424" i="8" s="1"/>
  <c r="I424" i="8"/>
  <c r="B424" i="8"/>
  <c r="AQ423" i="8"/>
  <c r="A828" i="8" l="1"/>
  <c r="L827" i="8"/>
  <c r="R423" i="8"/>
  <c r="AP423" i="8"/>
  <c r="W424" i="8"/>
  <c r="AA424" i="8" s="1"/>
  <c r="D424" i="8"/>
  <c r="AL424" i="8" s="1"/>
  <c r="AG424" i="8"/>
  <c r="T424" i="8"/>
  <c r="X424" i="8" s="1"/>
  <c r="C424" i="8"/>
  <c r="E425" i="8"/>
  <c r="AN424" i="8"/>
  <c r="AO424" i="8" s="1"/>
  <c r="J424" i="8"/>
  <c r="K424" i="8" s="1"/>
  <c r="M424" i="8"/>
  <c r="AM423" i="8"/>
  <c r="P423" i="8" s="1"/>
  <c r="Y424" i="8" l="1"/>
  <c r="A829" i="8"/>
  <c r="L828" i="8"/>
  <c r="AI424" i="8"/>
  <c r="AJ424" i="8" s="1"/>
  <c r="AK424" i="8" s="1"/>
  <c r="U424" i="8"/>
  <c r="V424" i="8" s="1"/>
  <c r="AQ424" i="8"/>
  <c r="B425" i="8"/>
  <c r="F425" i="8"/>
  <c r="G425" i="8" s="1"/>
  <c r="H425" i="8" s="1"/>
  <c r="I425" i="8"/>
  <c r="L829" i="8" l="1"/>
  <c r="A830" i="8"/>
  <c r="AM424" i="8"/>
  <c r="P424" i="8" s="1"/>
  <c r="M425" i="8"/>
  <c r="R424" i="8"/>
  <c r="AP424" i="8"/>
  <c r="J425" i="8"/>
  <c r="K425" i="8" s="1"/>
  <c r="U425" i="8" s="1"/>
  <c r="V425" i="8" s="1"/>
  <c r="D425" i="8"/>
  <c r="AL425" i="8" s="1"/>
  <c r="E426" i="8"/>
  <c r="AN425" i="8"/>
  <c r="AO425" i="8" s="1"/>
  <c r="W425" i="8"/>
  <c r="AA425" i="8" s="1"/>
  <c r="T425" i="8"/>
  <c r="Y425" i="8" s="1"/>
  <c r="C425" i="8"/>
  <c r="L830" i="8" l="1"/>
  <c r="A831" i="8"/>
  <c r="AG425" i="8"/>
  <c r="X425" i="8"/>
  <c r="AI425" i="8"/>
  <c r="AJ425" i="8" s="1"/>
  <c r="AK425" i="8" s="1"/>
  <c r="AQ425" i="8"/>
  <c r="B426" i="8"/>
  <c r="I426" i="8"/>
  <c r="F426" i="8"/>
  <c r="G426" i="8" s="1"/>
  <c r="H426" i="8" s="1"/>
  <c r="A832" i="8" l="1"/>
  <c r="L831" i="8"/>
  <c r="AM425" i="8"/>
  <c r="P425" i="8" s="1"/>
  <c r="M426" i="8"/>
  <c r="J426" i="8"/>
  <c r="K426" i="8" s="1"/>
  <c r="E427" i="8"/>
  <c r="AN426" i="8"/>
  <c r="AO426" i="8" s="1"/>
  <c r="W426" i="8"/>
  <c r="AA426" i="8" s="1"/>
  <c r="D426" i="8"/>
  <c r="AG426" i="8" s="1"/>
  <c r="C426" i="8"/>
  <c r="T426" i="8"/>
  <c r="Y426" i="8" s="1"/>
  <c r="R425" i="8"/>
  <c r="AP425" i="8"/>
  <c r="X426" i="8" l="1"/>
  <c r="A833" i="8"/>
  <c r="L832" i="8"/>
  <c r="AL426" i="8"/>
  <c r="U426" i="8"/>
  <c r="V426" i="8" s="1"/>
  <c r="AI426" i="8"/>
  <c r="AJ426" i="8" s="1"/>
  <c r="AK426" i="8" s="1"/>
  <c r="F427" i="8"/>
  <c r="G427" i="8" s="1"/>
  <c r="H427" i="8" s="1"/>
  <c r="B427" i="8"/>
  <c r="I427" i="8"/>
  <c r="AQ426" i="8"/>
  <c r="A834" i="8" l="1"/>
  <c r="L833" i="8"/>
  <c r="AM426" i="8"/>
  <c r="P426" i="8" s="1"/>
  <c r="M427" i="8"/>
  <c r="E428" i="8"/>
  <c r="AN427" i="8"/>
  <c r="W427" i="8"/>
  <c r="AA427" i="8" s="1"/>
  <c r="D427" i="8"/>
  <c r="AL427" i="8" s="1"/>
  <c r="T427" i="8"/>
  <c r="X427" i="8" s="1"/>
  <c r="C427" i="8"/>
  <c r="R426" i="8"/>
  <c r="AP426" i="8"/>
  <c r="J427" i="8"/>
  <c r="K427" i="8" s="1"/>
  <c r="Y427" i="8" l="1"/>
  <c r="AG427" i="8"/>
  <c r="L834" i="8"/>
  <c r="A835" i="8"/>
  <c r="AI427" i="8"/>
  <c r="AJ427" i="8" s="1"/>
  <c r="AK427" i="8" s="1"/>
  <c r="U427" i="8"/>
  <c r="V427" i="8" s="1"/>
  <c r="F428" i="8"/>
  <c r="G428" i="8" s="1"/>
  <c r="H428" i="8" s="1"/>
  <c r="B428" i="8"/>
  <c r="I428" i="8"/>
  <c r="AO427" i="8"/>
  <c r="AQ427" i="8" s="1"/>
  <c r="L835" i="8" l="1"/>
  <c r="A836" i="8"/>
  <c r="AM427" i="8"/>
  <c r="P427" i="8" s="1"/>
  <c r="R427" i="8"/>
  <c r="AP427" i="8"/>
  <c r="W428" i="8"/>
  <c r="AA428" i="8" s="1"/>
  <c r="D428" i="8"/>
  <c r="AG428" i="8" s="1"/>
  <c r="T428" i="8"/>
  <c r="X428" i="8" s="1"/>
  <c r="C428" i="8"/>
  <c r="E429" i="8"/>
  <c r="AN428" i="8"/>
  <c r="J428" i="8"/>
  <c r="K428" i="8" s="1"/>
  <c r="M428" i="8"/>
  <c r="AL428" i="8" l="1"/>
  <c r="A837" i="8"/>
  <c r="L836" i="8"/>
  <c r="Y428" i="8"/>
  <c r="U428" i="8"/>
  <c r="V428" i="8" s="1"/>
  <c r="AI428" i="8"/>
  <c r="AJ428" i="8" s="1"/>
  <c r="AK428" i="8" s="1"/>
  <c r="B429" i="8"/>
  <c r="I429" i="8"/>
  <c r="F429" i="8"/>
  <c r="G429" i="8" s="1"/>
  <c r="H429" i="8" s="1"/>
  <c r="AO428" i="8"/>
  <c r="AQ428" i="8" s="1"/>
  <c r="AM428" i="8" l="1"/>
  <c r="P428" i="8" s="1"/>
  <c r="A838" i="8"/>
  <c r="L837" i="8"/>
  <c r="J429" i="8"/>
  <c r="K429" i="8" s="1"/>
  <c r="R428" i="8"/>
  <c r="AP428" i="8"/>
  <c r="D429" i="8"/>
  <c r="AG429" i="8" s="1"/>
  <c r="T429" i="8"/>
  <c r="X429" i="8" s="1"/>
  <c r="C429" i="8"/>
  <c r="E430" i="8"/>
  <c r="AN429" i="8"/>
  <c r="AO429" i="8" s="1"/>
  <c r="W429" i="8"/>
  <c r="AA429" i="8" s="1"/>
  <c r="M429" i="8"/>
  <c r="Y429" i="8" l="1"/>
  <c r="L838" i="8"/>
  <c r="A839" i="8"/>
  <c r="AL429" i="8"/>
  <c r="AI429" i="8"/>
  <c r="AJ429" i="8" s="1"/>
  <c r="AK429" i="8" s="1"/>
  <c r="U429" i="8"/>
  <c r="V429" i="8" s="1"/>
  <c r="B430" i="8"/>
  <c r="I430" i="8"/>
  <c r="F430" i="8"/>
  <c r="G430" i="8" s="1"/>
  <c r="H430" i="8" s="1"/>
  <c r="AQ429" i="8"/>
  <c r="L839" i="8" l="1"/>
  <c r="A840" i="8"/>
  <c r="M430" i="8"/>
  <c r="R429" i="8"/>
  <c r="AP429" i="8"/>
  <c r="J430" i="8"/>
  <c r="K430" i="8" s="1"/>
  <c r="E431" i="8"/>
  <c r="AN430" i="8"/>
  <c r="AO430" i="8" s="1"/>
  <c r="AQ430" i="8" s="1"/>
  <c r="W430" i="8"/>
  <c r="AA430" i="8" s="1"/>
  <c r="D430" i="8"/>
  <c r="AG430" i="8" s="1"/>
  <c r="T430" i="8"/>
  <c r="X430" i="8" s="1"/>
  <c r="C430" i="8"/>
  <c r="AM429" i="8"/>
  <c r="P429" i="8" s="1"/>
  <c r="AL430" i="8" l="1"/>
  <c r="L840" i="8"/>
  <c r="A841" i="8"/>
  <c r="Y430" i="8"/>
  <c r="U430" i="8"/>
  <c r="V430" i="8" s="1"/>
  <c r="AI430" i="8"/>
  <c r="AJ430" i="8" s="1"/>
  <c r="AK430" i="8" s="1"/>
  <c r="R430" i="8"/>
  <c r="AP430" i="8"/>
  <c r="F431" i="8"/>
  <c r="G431" i="8" s="1"/>
  <c r="H431" i="8" s="1"/>
  <c r="B431" i="8"/>
  <c r="I431" i="8"/>
  <c r="A842" i="8" l="1"/>
  <c r="L841" i="8"/>
  <c r="J431" i="8"/>
  <c r="K431" i="8" s="1"/>
  <c r="D431" i="8"/>
  <c r="AG431" i="8" s="1"/>
  <c r="AN431" i="8"/>
  <c r="AO431" i="8" s="1"/>
  <c r="AQ431" i="8" s="1"/>
  <c r="C431" i="8"/>
  <c r="E432" i="8"/>
  <c r="W431" i="8"/>
  <c r="AA431" i="8" s="1"/>
  <c r="T431" i="8"/>
  <c r="X431" i="8" s="1"/>
  <c r="M431" i="8"/>
  <c r="AM430" i="8"/>
  <c r="P430" i="8" s="1"/>
  <c r="L842" i="8" l="1"/>
  <c r="A843" i="8"/>
  <c r="Y431" i="8"/>
  <c r="AL431" i="8"/>
  <c r="R431" i="8"/>
  <c r="AP431" i="8"/>
  <c r="U431" i="8"/>
  <c r="V431" i="8" s="1"/>
  <c r="AI431" i="8"/>
  <c r="AJ431" i="8" s="1"/>
  <c r="AK431" i="8" s="1"/>
  <c r="F432" i="8"/>
  <c r="G432" i="8" s="1"/>
  <c r="H432" i="8" s="1"/>
  <c r="B432" i="8"/>
  <c r="I432" i="8"/>
  <c r="L843" i="8" l="1"/>
  <c r="A844" i="8"/>
  <c r="W432" i="8"/>
  <c r="AA432" i="8" s="1"/>
  <c r="T432" i="8"/>
  <c r="X432" i="8" s="1"/>
  <c r="C432" i="8"/>
  <c r="E433" i="8"/>
  <c r="D432" i="8"/>
  <c r="AG432" i="8" s="1"/>
  <c r="AN432" i="8"/>
  <c r="AO432" i="8" s="1"/>
  <c r="M432" i="8"/>
  <c r="AM431" i="8"/>
  <c r="P431" i="8" s="1"/>
  <c r="J432" i="8"/>
  <c r="K432" i="8" s="1"/>
  <c r="Y432" i="8" l="1"/>
  <c r="A845" i="8"/>
  <c r="L844" i="8"/>
  <c r="AL432" i="8"/>
  <c r="U432" i="8"/>
  <c r="V432" i="8" s="1"/>
  <c r="AI432" i="8"/>
  <c r="AJ432" i="8" s="1"/>
  <c r="AK432" i="8" s="1"/>
  <c r="AQ432" i="8"/>
  <c r="I433" i="8"/>
  <c r="F433" i="8"/>
  <c r="G433" i="8" s="1"/>
  <c r="H433" i="8" s="1"/>
  <c r="B433" i="8"/>
  <c r="AM432" i="8" l="1"/>
  <c r="P432" i="8" s="1"/>
  <c r="A846" i="8"/>
  <c r="L845" i="8"/>
  <c r="M433" i="8"/>
  <c r="D433" i="8"/>
  <c r="AG433" i="8" s="1"/>
  <c r="T433" i="8"/>
  <c r="Y433" i="8" s="1"/>
  <c r="C433" i="8"/>
  <c r="AN433" i="8"/>
  <c r="AO433" i="8" s="1"/>
  <c r="AQ433" i="8" s="1"/>
  <c r="E434" i="8"/>
  <c r="W433" i="8"/>
  <c r="AA433" i="8" s="1"/>
  <c r="J433" i="8"/>
  <c r="K433" i="8" s="1"/>
  <c r="R432" i="8"/>
  <c r="AP432" i="8"/>
  <c r="AL433" i="8" l="1"/>
  <c r="L846" i="8"/>
  <c r="A847" i="8"/>
  <c r="X433" i="8"/>
  <c r="R433" i="8"/>
  <c r="AP433" i="8"/>
  <c r="U433" i="8"/>
  <c r="V433" i="8" s="1"/>
  <c r="AI433" i="8"/>
  <c r="AJ433" i="8" s="1"/>
  <c r="AK433" i="8" s="1"/>
  <c r="B434" i="8"/>
  <c r="F434" i="8"/>
  <c r="G434" i="8" s="1"/>
  <c r="H434" i="8" s="1"/>
  <c r="I434" i="8"/>
  <c r="L847" i="8" l="1"/>
  <c r="A848" i="8"/>
  <c r="J434" i="8"/>
  <c r="K434" i="8" s="1"/>
  <c r="E435" i="8"/>
  <c r="AN434" i="8"/>
  <c r="AO434" i="8" s="1"/>
  <c r="W434" i="8"/>
  <c r="AA434" i="8" s="1"/>
  <c r="C434" i="8"/>
  <c r="AL434" i="8"/>
  <c r="T434" i="8"/>
  <c r="X434" i="8" s="1"/>
  <c r="D434" i="8"/>
  <c r="AG434" i="8" s="1"/>
  <c r="AM433" i="8"/>
  <c r="P433" i="8" s="1"/>
  <c r="M434" i="8"/>
  <c r="A849" i="8" l="1"/>
  <c r="L848" i="8"/>
  <c r="AQ434" i="8"/>
  <c r="R434" i="8" s="1"/>
  <c r="U434" i="8"/>
  <c r="V434" i="8" s="1"/>
  <c r="AI434" i="8"/>
  <c r="AJ434" i="8" s="1"/>
  <c r="AK434" i="8" s="1"/>
  <c r="I435" i="8"/>
  <c r="F435" i="8"/>
  <c r="G435" i="8" s="1"/>
  <c r="H435" i="8" s="1"/>
  <c r="B435" i="8"/>
  <c r="L849" i="8" l="1"/>
  <c r="A850" i="8"/>
  <c r="AP434" i="8"/>
  <c r="M435" i="8"/>
  <c r="J435" i="8"/>
  <c r="K435" i="8" s="1"/>
  <c r="AM434" i="8"/>
  <c r="P434" i="8" s="1"/>
  <c r="D435" i="8"/>
  <c r="AG435" i="8" s="1"/>
  <c r="E436" i="8"/>
  <c r="W435" i="8"/>
  <c r="AA435" i="8" s="1"/>
  <c r="T435" i="8"/>
  <c r="Y435" i="8" s="1"/>
  <c r="C435" i="8"/>
  <c r="AN435" i="8"/>
  <c r="AO435" i="8" s="1"/>
  <c r="A851" i="8" l="1"/>
  <c r="L850" i="8"/>
  <c r="AL435" i="8"/>
  <c r="AQ435" i="8"/>
  <c r="R435" i="8" s="1"/>
  <c r="AI435" i="8"/>
  <c r="AJ435" i="8" s="1"/>
  <c r="AK435" i="8" s="1"/>
  <c r="U435" i="8"/>
  <c r="V435" i="8" s="1"/>
  <c r="X435" i="8"/>
  <c r="F436" i="8"/>
  <c r="G436" i="8" s="1"/>
  <c r="H436" i="8" s="1"/>
  <c r="B436" i="8"/>
  <c r="I436" i="8"/>
  <c r="AP435" i="8" l="1"/>
  <c r="A852" i="8"/>
  <c r="L851" i="8"/>
  <c r="M436" i="8"/>
  <c r="AM435" i="8"/>
  <c r="P435" i="8" s="1"/>
  <c r="J436" i="8"/>
  <c r="K436" i="8" s="1"/>
  <c r="W436" i="8"/>
  <c r="AA436" i="8" s="1"/>
  <c r="T436" i="8"/>
  <c r="Y436" i="8" s="1"/>
  <c r="C436" i="8"/>
  <c r="E437" i="8"/>
  <c r="D436" i="8"/>
  <c r="AG436" i="8" s="1"/>
  <c r="AN436" i="8"/>
  <c r="AO436" i="8" s="1"/>
  <c r="A853" i="8" l="1"/>
  <c r="L852" i="8"/>
  <c r="AL436" i="8"/>
  <c r="X436" i="8"/>
  <c r="U436" i="8"/>
  <c r="V436" i="8" s="1"/>
  <c r="AI436" i="8"/>
  <c r="AJ436" i="8" s="1"/>
  <c r="AK436" i="8" s="1"/>
  <c r="I437" i="8"/>
  <c r="B437" i="8"/>
  <c r="F437" i="8"/>
  <c r="G437" i="8" s="1"/>
  <c r="H437" i="8" s="1"/>
  <c r="AQ436" i="8"/>
  <c r="A854" i="8" l="1"/>
  <c r="L853" i="8"/>
  <c r="R436" i="8"/>
  <c r="AP436" i="8"/>
  <c r="D437" i="8"/>
  <c r="AG437" i="8" s="1"/>
  <c r="C437" i="8"/>
  <c r="AN437" i="8"/>
  <c r="AO437" i="8" s="1"/>
  <c r="AQ437" i="8" s="1"/>
  <c r="E438" i="8"/>
  <c r="W437" i="8"/>
  <c r="AA437" i="8" s="1"/>
  <c r="T437" i="8"/>
  <c r="X437" i="8" s="1"/>
  <c r="M437" i="8"/>
  <c r="J437" i="8"/>
  <c r="K437" i="8" s="1"/>
  <c r="AM436" i="8"/>
  <c r="P436" i="8" s="1"/>
  <c r="Y437" i="8" l="1"/>
  <c r="AL437" i="8"/>
  <c r="L854" i="8"/>
  <c r="A855" i="8"/>
  <c r="R437" i="8"/>
  <c r="AP437" i="8"/>
  <c r="U437" i="8"/>
  <c r="V437" i="8" s="1"/>
  <c r="AI437" i="8"/>
  <c r="AJ437" i="8" s="1"/>
  <c r="AK437" i="8" s="1"/>
  <c r="B438" i="8"/>
  <c r="F438" i="8"/>
  <c r="G438" i="8" s="1"/>
  <c r="H438" i="8" s="1"/>
  <c r="I438" i="8"/>
  <c r="A856" i="8" l="1"/>
  <c r="L855" i="8"/>
  <c r="AM437" i="8"/>
  <c r="P437" i="8" s="1"/>
  <c r="E439" i="8"/>
  <c r="AN438" i="8"/>
  <c r="AO438" i="8" s="1"/>
  <c r="W438" i="8"/>
  <c r="AA438" i="8" s="1"/>
  <c r="T438" i="8"/>
  <c r="X438" i="8" s="1"/>
  <c r="D438" i="8"/>
  <c r="AG438" i="8" s="1"/>
  <c r="C438" i="8"/>
  <c r="J438" i="8"/>
  <c r="K438" i="8" s="1"/>
  <c r="U438" i="8" s="1"/>
  <c r="V438" i="8" s="1"/>
  <c r="M438" i="8"/>
  <c r="A857" i="8" l="1"/>
  <c r="L856" i="8"/>
  <c r="Y438" i="8"/>
  <c r="AL438" i="8"/>
  <c r="I439" i="8"/>
  <c r="F439" i="8"/>
  <c r="G439" i="8" s="1"/>
  <c r="H439" i="8" s="1"/>
  <c r="B439" i="8"/>
  <c r="AI438" i="8"/>
  <c r="AJ438" i="8" s="1"/>
  <c r="AK438" i="8" s="1"/>
  <c r="AQ438" i="8"/>
  <c r="A858" i="8" l="1"/>
  <c r="L857" i="8"/>
  <c r="AM438" i="8"/>
  <c r="P438" i="8" s="1"/>
  <c r="J439" i="8"/>
  <c r="K439" i="8" s="1"/>
  <c r="D439" i="8"/>
  <c r="AG439" i="8" s="1"/>
  <c r="E440" i="8"/>
  <c r="W439" i="8"/>
  <c r="AA439" i="8" s="1"/>
  <c r="T439" i="8"/>
  <c r="Y439" i="8" s="1"/>
  <c r="C439" i="8"/>
  <c r="AN439" i="8"/>
  <c r="AO439" i="8" s="1"/>
  <c r="M439" i="8"/>
  <c r="R438" i="8"/>
  <c r="AP438" i="8"/>
  <c r="L858" i="8" l="1"/>
  <c r="A859" i="8"/>
  <c r="X439" i="8"/>
  <c r="AL439" i="8"/>
  <c r="U439" i="8"/>
  <c r="V439" i="8" s="1"/>
  <c r="AI439" i="8"/>
  <c r="AJ439" i="8" s="1"/>
  <c r="AK439" i="8" s="1"/>
  <c r="F440" i="8"/>
  <c r="G440" i="8" s="1"/>
  <c r="H440" i="8" s="1"/>
  <c r="B440" i="8"/>
  <c r="I440" i="8"/>
  <c r="AQ439" i="8"/>
  <c r="A860" i="8" l="1"/>
  <c r="L859" i="8"/>
  <c r="R439" i="8"/>
  <c r="AP439" i="8"/>
  <c r="J440" i="8"/>
  <c r="K440" i="8" s="1"/>
  <c r="AM439" i="8"/>
  <c r="P439" i="8" s="1"/>
  <c r="W440" i="8"/>
  <c r="AA440" i="8" s="1"/>
  <c r="T440" i="8"/>
  <c r="X440" i="8" s="1"/>
  <c r="C440" i="8"/>
  <c r="AG440" i="8"/>
  <c r="D440" i="8"/>
  <c r="AL440" i="8" s="1"/>
  <c r="AN440" i="8"/>
  <c r="AO440" i="8" s="1"/>
  <c r="E441" i="8"/>
  <c r="M440" i="8"/>
  <c r="A861" i="8" l="1"/>
  <c r="L860" i="8"/>
  <c r="Y440" i="8"/>
  <c r="AI440" i="8"/>
  <c r="AJ440" i="8" s="1"/>
  <c r="AK440" i="8" s="1"/>
  <c r="U440" i="8"/>
  <c r="V440" i="8" s="1"/>
  <c r="AQ440" i="8"/>
  <c r="I441" i="8"/>
  <c r="B441" i="8"/>
  <c r="F441" i="8"/>
  <c r="G441" i="8" s="1"/>
  <c r="H441" i="8" s="1"/>
  <c r="L861" i="8" l="1"/>
  <c r="A862" i="8"/>
  <c r="AM440" i="8"/>
  <c r="P440" i="8" s="1"/>
  <c r="R440" i="8"/>
  <c r="AP440" i="8"/>
  <c r="J441" i="8"/>
  <c r="K441" i="8" s="1"/>
  <c r="D441" i="8"/>
  <c r="AL441" i="8" s="1"/>
  <c r="C441" i="8"/>
  <c r="AN441" i="8"/>
  <c r="AO441" i="8" s="1"/>
  <c r="E442" i="8"/>
  <c r="W441" i="8"/>
  <c r="AA441" i="8" s="1"/>
  <c r="T441" i="8"/>
  <c r="X441" i="8" s="1"/>
  <c r="M441" i="8"/>
  <c r="Y441" i="8" l="1"/>
  <c r="A863" i="8"/>
  <c r="L862" i="8"/>
  <c r="AG441" i="8"/>
  <c r="AQ441" i="8"/>
  <c r="R441" i="8" s="1"/>
  <c r="AI441" i="8"/>
  <c r="AJ441" i="8" s="1"/>
  <c r="AK441" i="8" s="1"/>
  <c r="U441" i="8"/>
  <c r="V441" i="8" s="1"/>
  <c r="B442" i="8"/>
  <c r="F442" i="8"/>
  <c r="G442" i="8" s="1"/>
  <c r="H442" i="8" s="1"/>
  <c r="I442" i="8"/>
  <c r="AP441" i="8" l="1"/>
  <c r="L863" i="8"/>
  <c r="A864" i="8"/>
  <c r="AM441" i="8"/>
  <c r="P441" i="8" s="1"/>
  <c r="J442" i="8"/>
  <c r="K442" i="8" s="1"/>
  <c r="E443" i="8"/>
  <c r="AN442" i="8"/>
  <c r="AO442" i="8" s="1"/>
  <c r="W442" i="8"/>
  <c r="AA442" i="8" s="1"/>
  <c r="T442" i="8"/>
  <c r="X442" i="8" s="1"/>
  <c r="D442" i="8"/>
  <c r="AL442" i="8" s="1"/>
  <c r="C442" i="8"/>
  <c r="M442" i="8"/>
  <c r="L864" i="8" l="1"/>
  <c r="A865" i="8"/>
  <c r="Y442" i="8"/>
  <c r="U442" i="8"/>
  <c r="V442" i="8" s="1"/>
  <c r="AI442" i="8"/>
  <c r="AJ442" i="8" s="1"/>
  <c r="AK442" i="8" s="1"/>
  <c r="AQ442" i="8"/>
  <c r="AG442" i="8"/>
  <c r="I443" i="8"/>
  <c r="F443" i="8"/>
  <c r="G443" i="8" s="1"/>
  <c r="H443" i="8" s="1"/>
  <c r="B443" i="8"/>
  <c r="AM442" i="8" l="1"/>
  <c r="P442" i="8" s="1"/>
  <c r="A866" i="8"/>
  <c r="L865" i="8"/>
  <c r="R442" i="8"/>
  <c r="AP442" i="8"/>
  <c r="D443" i="8"/>
  <c r="AG443" i="8" s="1"/>
  <c r="E444" i="8"/>
  <c r="W443" i="8"/>
  <c r="AA443" i="8" s="1"/>
  <c r="T443" i="8"/>
  <c r="X443" i="8" s="1"/>
  <c r="C443" i="8"/>
  <c r="AN443" i="8"/>
  <c r="M443" i="8"/>
  <c r="J443" i="8"/>
  <c r="K443" i="8" s="1"/>
  <c r="L866" i="8" l="1"/>
  <c r="A867" i="8"/>
  <c r="Y443" i="8"/>
  <c r="AI443" i="8"/>
  <c r="AJ443" i="8" s="1"/>
  <c r="AK443" i="8" s="1"/>
  <c r="U443" i="8"/>
  <c r="V443" i="8" s="1"/>
  <c r="AL443" i="8"/>
  <c r="AO443" i="8"/>
  <c r="AQ443" i="8" s="1"/>
  <c r="F444" i="8"/>
  <c r="G444" i="8" s="1"/>
  <c r="H444" i="8" s="1"/>
  <c r="B444" i="8"/>
  <c r="I444" i="8"/>
  <c r="AM443" i="8" l="1"/>
  <c r="P443" i="8" s="1"/>
  <c r="A868" i="8"/>
  <c r="L867" i="8"/>
  <c r="R443" i="8"/>
  <c r="AP443" i="8"/>
  <c r="J444" i="8"/>
  <c r="K444" i="8" s="1"/>
  <c r="W444" i="8"/>
  <c r="AA444" i="8" s="1"/>
  <c r="T444" i="8"/>
  <c r="X444" i="8" s="1"/>
  <c r="C444" i="8"/>
  <c r="D444" i="8"/>
  <c r="AG444" i="8" s="1"/>
  <c r="AN444" i="8"/>
  <c r="AO444" i="8" s="1"/>
  <c r="E445" i="8"/>
  <c r="M444" i="8"/>
  <c r="Y444" i="8" l="1"/>
  <c r="L868" i="8"/>
  <c r="A869" i="8"/>
  <c r="AQ444" i="8"/>
  <c r="R444" i="8" s="1"/>
  <c r="U444" i="8"/>
  <c r="V444" i="8" s="1"/>
  <c r="AI444" i="8"/>
  <c r="AJ444" i="8" s="1"/>
  <c r="AK444" i="8" s="1"/>
  <c r="AP444" i="8"/>
  <c r="AL444" i="8"/>
  <c r="I445" i="8"/>
  <c r="B445" i="8"/>
  <c r="F445" i="8"/>
  <c r="G445" i="8" s="1"/>
  <c r="H445" i="8" s="1"/>
  <c r="L869" i="8" l="1"/>
  <c r="A870" i="8"/>
  <c r="AM444" i="8"/>
  <c r="P444" i="8" s="1"/>
  <c r="M445" i="8"/>
  <c r="D445" i="8"/>
  <c r="AG445" i="8" s="1"/>
  <c r="AN445" i="8"/>
  <c r="AO445" i="8" s="1"/>
  <c r="AQ445" i="8" s="1"/>
  <c r="AL445" i="8"/>
  <c r="E446" i="8"/>
  <c r="W445" i="8"/>
  <c r="AA445" i="8" s="1"/>
  <c r="T445" i="8"/>
  <c r="Y445" i="8" s="1"/>
  <c r="C445" i="8"/>
  <c r="J445" i="8"/>
  <c r="K445" i="8" s="1"/>
  <c r="L870" i="8" l="1"/>
  <c r="A871" i="8"/>
  <c r="X445" i="8"/>
  <c r="R445" i="8"/>
  <c r="AP445" i="8"/>
  <c r="AI445" i="8"/>
  <c r="AJ445" i="8" s="1"/>
  <c r="AK445" i="8" s="1"/>
  <c r="U445" i="8"/>
  <c r="V445" i="8" s="1"/>
  <c r="B446" i="8"/>
  <c r="F446" i="8"/>
  <c r="G446" i="8" s="1"/>
  <c r="H446" i="8" s="1"/>
  <c r="I446" i="8"/>
  <c r="L871" i="8" l="1"/>
  <c r="A872" i="8"/>
  <c r="AM445" i="8"/>
  <c r="P445" i="8" s="1"/>
  <c r="M446" i="8"/>
  <c r="J446" i="8"/>
  <c r="K446" i="8" s="1"/>
  <c r="E447" i="8"/>
  <c r="AN446" i="8"/>
  <c r="W446" i="8"/>
  <c r="AA446" i="8" s="1"/>
  <c r="T446" i="8"/>
  <c r="X446" i="8" s="1"/>
  <c r="D446" i="8"/>
  <c r="AG446" i="8" s="1"/>
  <c r="C446" i="8"/>
  <c r="L872" i="8" l="1"/>
  <c r="A873" i="8"/>
  <c r="AO446" i="8"/>
  <c r="AQ446" i="8" s="1"/>
  <c r="U446" i="8"/>
  <c r="V446" i="8" s="1"/>
  <c r="AI446" i="8"/>
  <c r="AJ446" i="8" s="1"/>
  <c r="AK446" i="8" s="1"/>
  <c r="AL446" i="8"/>
  <c r="F447" i="8"/>
  <c r="G447" i="8" s="1"/>
  <c r="H447" i="8" s="1"/>
  <c r="B447" i="8"/>
  <c r="I447" i="8"/>
  <c r="AM446" i="8" l="1"/>
  <c r="P446" i="8" s="1"/>
  <c r="A874" i="8"/>
  <c r="L873" i="8"/>
  <c r="R446" i="8"/>
  <c r="AP446" i="8"/>
  <c r="J447" i="8"/>
  <c r="K447" i="8" s="1"/>
  <c r="D447" i="8"/>
  <c r="AG447" i="8" s="1"/>
  <c r="T447" i="8"/>
  <c r="X447" i="8" s="1"/>
  <c r="C447" i="8"/>
  <c r="AN447" i="8"/>
  <c r="AO447" i="8" s="1"/>
  <c r="AQ447" i="8" s="1"/>
  <c r="W447" i="8"/>
  <c r="AA447" i="8" s="1"/>
  <c r="E448" i="8"/>
  <c r="M447" i="8"/>
  <c r="AL447" i="8" l="1"/>
  <c r="A875" i="8"/>
  <c r="L874" i="8"/>
  <c r="R447" i="8"/>
  <c r="AP447" i="8"/>
  <c r="AI447" i="8"/>
  <c r="AJ447" i="8" s="1"/>
  <c r="AK447" i="8" s="1"/>
  <c r="U447" i="8"/>
  <c r="V447" i="8" s="1"/>
  <c r="Y447" i="8"/>
  <c r="F448" i="8"/>
  <c r="G448" i="8" s="1"/>
  <c r="H448" i="8" s="1"/>
  <c r="B448" i="8"/>
  <c r="I448" i="8"/>
  <c r="L875" i="8" l="1"/>
  <c r="A876" i="8"/>
  <c r="AM447" i="8"/>
  <c r="P447" i="8" s="1"/>
  <c r="J448" i="8"/>
  <c r="K448" i="8" s="1"/>
  <c r="W448" i="8"/>
  <c r="AA448" i="8" s="1"/>
  <c r="T448" i="8"/>
  <c r="Y448" i="8" s="1"/>
  <c r="C448" i="8"/>
  <c r="D448" i="8"/>
  <c r="AG448" i="8" s="1"/>
  <c r="AN448" i="8"/>
  <c r="AO448" i="8" s="1"/>
  <c r="E449" i="8"/>
  <c r="M448" i="8"/>
  <c r="L876" i="8" l="1"/>
  <c r="A877" i="8"/>
  <c r="X448" i="8"/>
  <c r="AQ448" i="8"/>
  <c r="R448" i="8" s="1"/>
  <c r="U448" i="8"/>
  <c r="V448" i="8" s="1"/>
  <c r="AI448" i="8"/>
  <c r="AJ448" i="8" s="1"/>
  <c r="AK448" i="8" s="1"/>
  <c r="AP448" i="8"/>
  <c r="AL448" i="8"/>
  <c r="I449" i="8"/>
  <c r="F449" i="8"/>
  <c r="G449" i="8" s="1"/>
  <c r="H449" i="8" s="1"/>
  <c r="B449" i="8"/>
  <c r="A878" i="8" l="1"/>
  <c r="L877" i="8"/>
  <c r="AM448" i="8"/>
  <c r="P448" i="8" s="1"/>
  <c r="M449" i="8"/>
  <c r="D449" i="8"/>
  <c r="AG449" i="8" s="1"/>
  <c r="AL449" i="8"/>
  <c r="E450" i="8"/>
  <c r="W449" i="8"/>
  <c r="AA449" i="8" s="1"/>
  <c r="T449" i="8"/>
  <c r="X449" i="8" s="1"/>
  <c r="C449" i="8"/>
  <c r="AN449" i="8"/>
  <c r="AO449" i="8" s="1"/>
  <c r="AQ449" i="8" s="1"/>
  <c r="J449" i="8"/>
  <c r="K449" i="8" s="1"/>
  <c r="A879" i="8" l="1"/>
  <c r="L878" i="8"/>
  <c r="R449" i="8"/>
  <c r="AP449" i="8"/>
  <c r="AI449" i="8"/>
  <c r="AJ449" i="8" s="1"/>
  <c r="AK449" i="8" s="1"/>
  <c r="U449" i="8"/>
  <c r="V449" i="8" s="1"/>
  <c r="Y449" i="8"/>
  <c r="B450" i="8"/>
  <c r="F450" i="8"/>
  <c r="G450" i="8" s="1"/>
  <c r="H450" i="8" s="1"/>
  <c r="I450" i="8"/>
  <c r="A880" i="8" l="1"/>
  <c r="L879" i="8"/>
  <c r="AM449" i="8"/>
  <c r="P449" i="8" s="1"/>
  <c r="M450" i="8"/>
  <c r="J450" i="8"/>
  <c r="K450" i="8" s="1"/>
  <c r="E451" i="8"/>
  <c r="AN450" i="8"/>
  <c r="AO450" i="8" s="1"/>
  <c r="AQ450" i="8" s="1"/>
  <c r="W450" i="8"/>
  <c r="AA450" i="8" s="1"/>
  <c r="T450" i="8"/>
  <c r="X450" i="8" s="1"/>
  <c r="D450" i="8"/>
  <c r="AG450" i="8" s="1"/>
  <c r="C450" i="8"/>
  <c r="L880" i="8" l="1"/>
  <c r="A881" i="8"/>
  <c r="Y450" i="8"/>
  <c r="U450" i="8"/>
  <c r="V450" i="8" s="1"/>
  <c r="AI450" i="8"/>
  <c r="AJ450" i="8" s="1"/>
  <c r="AK450" i="8" s="1"/>
  <c r="R450" i="8"/>
  <c r="AP450" i="8"/>
  <c r="AL450" i="8"/>
  <c r="F451" i="8"/>
  <c r="G451" i="8" s="1"/>
  <c r="H451" i="8" s="1"/>
  <c r="B451" i="8"/>
  <c r="I451" i="8"/>
  <c r="AM450" i="8" l="1"/>
  <c r="P450" i="8" s="1"/>
  <c r="L881" i="8"/>
  <c r="A882" i="8"/>
  <c r="J451" i="8"/>
  <c r="K451" i="8" s="1"/>
  <c r="D451" i="8"/>
  <c r="AG451" i="8" s="1"/>
  <c r="C451" i="8"/>
  <c r="AN451" i="8"/>
  <c r="AO451" i="8" s="1"/>
  <c r="AQ451" i="8" s="1"/>
  <c r="E452" i="8"/>
  <c r="W451" i="8"/>
  <c r="AA451" i="8" s="1"/>
  <c r="T451" i="8"/>
  <c r="Y451" i="8" s="1"/>
  <c r="M451" i="8"/>
  <c r="AL451" i="8" l="1"/>
  <c r="A883" i="8"/>
  <c r="L882" i="8"/>
  <c r="X451" i="8"/>
  <c r="R451" i="8"/>
  <c r="AP451" i="8"/>
  <c r="AI451" i="8"/>
  <c r="AJ451" i="8" s="1"/>
  <c r="AK451" i="8" s="1"/>
  <c r="U451" i="8"/>
  <c r="V451" i="8" s="1"/>
  <c r="F452" i="8"/>
  <c r="G452" i="8" s="1"/>
  <c r="H452" i="8" s="1"/>
  <c r="B452" i="8"/>
  <c r="I452" i="8"/>
  <c r="A884" i="8" l="1"/>
  <c r="L883" i="8"/>
  <c r="AM451" i="8"/>
  <c r="P451" i="8" s="1"/>
  <c r="J452" i="8"/>
  <c r="K452" i="8" s="1"/>
  <c r="W452" i="8"/>
  <c r="AA452" i="8" s="1"/>
  <c r="T452" i="8"/>
  <c r="X452" i="8" s="1"/>
  <c r="C452" i="8"/>
  <c r="AN452" i="8"/>
  <c r="E453" i="8"/>
  <c r="D452" i="8"/>
  <c r="AL452" i="8" s="1"/>
  <c r="M452" i="8"/>
  <c r="Y452" i="8" l="1"/>
  <c r="L884" i="8"/>
  <c r="A885" i="8"/>
  <c r="AI452" i="8"/>
  <c r="AJ452" i="8" s="1"/>
  <c r="AK452" i="8" s="1"/>
  <c r="U452" i="8"/>
  <c r="V452" i="8" s="1"/>
  <c r="AG452" i="8"/>
  <c r="AO452" i="8"/>
  <c r="AQ452" i="8" s="1"/>
  <c r="I453" i="8"/>
  <c r="F453" i="8"/>
  <c r="G453" i="8" s="1"/>
  <c r="H453" i="8" s="1"/>
  <c r="B453" i="8"/>
  <c r="AM452" i="8" l="1"/>
  <c r="P452" i="8" s="1"/>
  <c r="L885" i="8"/>
  <c r="A886" i="8"/>
  <c r="R452" i="8"/>
  <c r="AP452" i="8"/>
  <c r="M453" i="8"/>
  <c r="J453" i="8"/>
  <c r="K453" i="8" s="1"/>
  <c r="D453" i="8"/>
  <c r="AL453" i="8" s="1"/>
  <c r="E454" i="8"/>
  <c r="W453" i="8"/>
  <c r="AA453" i="8" s="1"/>
  <c r="T453" i="8"/>
  <c r="Y453" i="8" s="1"/>
  <c r="C453" i="8"/>
  <c r="AN453" i="8"/>
  <c r="AO453" i="8" s="1"/>
  <c r="A887" i="8" l="1"/>
  <c r="L886" i="8"/>
  <c r="AG453" i="8"/>
  <c r="U453" i="8"/>
  <c r="V453" i="8" s="1"/>
  <c r="AI453" i="8"/>
  <c r="AJ453" i="8" s="1"/>
  <c r="AK453" i="8" s="1"/>
  <c r="AQ453" i="8"/>
  <c r="X453" i="8"/>
  <c r="B454" i="8"/>
  <c r="F454" i="8"/>
  <c r="G454" i="8" s="1"/>
  <c r="H454" i="8" s="1"/>
  <c r="I454" i="8"/>
  <c r="L887" i="8" l="1"/>
  <c r="A888" i="8"/>
  <c r="AM453" i="8"/>
  <c r="P453" i="8" s="1"/>
  <c r="R453" i="8"/>
  <c r="AP453" i="8"/>
  <c r="J454" i="8"/>
  <c r="K454" i="8" s="1"/>
  <c r="M454" i="8"/>
  <c r="E455" i="8"/>
  <c r="AN454" i="8"/>
  <c r="AO454" i="8" s="1"/>
  <c r="AQ454" i="8" s="1"/>
  <c r="W454" i="8"/>
  <c r="AA454" i="8" s="1"/>
  <c r="T454" i="8"/>
  <c r="X454" i="8" s="1"/>
  <c r="D454" i="8"/>
  <c r="AG454" i="8" s="1"/>
  <c r="C454" i="8"/>
  <c r="AL454" i="8" l="1"/>
  <c r="A889" i="8"/>
  <c r="L888" i="8"/>
  <c r="U454" i="8"/>
  <c r="V454" i="8" s="1"/>
  <c r="AI454" i="8"/>
  <c r="AJ454" i="8" s="1"/>
  <c r="AK454" i="8" s="1"/>
  <c r="R454" i="8"/>
  <c r="AP454" i="8"/>
  <c r="Y454" i="8"/>
  <c r="B455" i="8"/>
  <c r="I455" i="8"/>
  <c r="F455" i="8"/>
  <c r="G455" i="8" s="1"/>
  <c r="H455" i="8" s="1"/>
  <c r="L889" i="8" l="1"/>
  <c r="A890" i="8"/>
  <c r="AM454" i="8"/>
  <c r="P454" i="8" s="1"/>
  <c r="M455" i="8"/>
  <c r="J455" i="8"/>
  <c r="K455" i="8" s="1"/>
  <c r="D455" i="8"/>
  <c r="AG455" i="8" s="1"/>
  <c r="C455" i="8"/>
  <c r="AN455" i="8"/>
  <c r="AO455" i="8" s="1"/>
  <c r="AQ455" i="8" s="1"/>
  <c r="E456" i="8"/>
  <c r="W455" i="8"/>
  <c r="AA455" i="8" s="1"/>
  <c r="T455" i="8"/>
  <c r="X455" i="8" s="1"/>
  <c r="Y455" i="8" l="1"/>
  <c r="L890" i="8"/>
  <c r="A891" i="8"/>
  <c r="R455" i="8"/>
  <c r="AP455" i="8"/>
  <c r="AI455" i="8"/>
  <c r="AJ455" i="8" s="1"/>
  <c r="AK455" i="8" s="1"/>
  <c r="U455" i="8"/>
  <c r="V455" i="8" s="1"/>
  <c r="AL455" i="8"/>
  <c r="F456" i="8"/>
  <c r="G456" i="8" s="1"/>
  <c r="H456" i="8" s="1"/>
  <c r="B456" i="8"/>
  <c r="I456" i="8"/>
  <c r="AM455" i="8" l="1"/>
  <c r="P455" i="8" s="1"/>
  <c r="L891" i="8"/>
  <c r="A892" i="8"/>
  <c r="J456" i="8"/>
  <c r="K456" i="8" s="1"/>
  <c r="W456" i="8"/>
  <c r="AA456" i="8" s="1"/>
  <c r="T456" i="8"/>
  <c r="X456" i="8" s="1"/>
  <c r="C456" i="8"/>
  <c r="AN456" i="8"/>
  <c r="Y456" i="8"/>
  <c r="E457" i="8"/>
  <c r="D456" i="8"/>
  <c r="AG456" i="8" s="1"/>
  <c r="M456" i="8"/>
  <c r="A893" i="8" l="1"/>
  <c r="L892" i="8"/>
  <c r="AI456" i="8"/>
  <c r="AJ456" i="8" s="1"/>
  <c r="AK456" i="8" s="1"/>
  <c r="U456" i="8"/>
  <c r="V456" i="8" s="1"/>
  <c r="AL456" i="8"/>
  <c r="AO456" i="8"/>
  <c r="AQ456" i="8" s="1"/>
  <c r="I457" i="8"/>
  <c r="F457" i="8"/>
  <c r="G457" i="8" s="1"/>
  <c r="H457" i="8" s="1"/>
  <c r="B457" i="8"/>
  <c r="AM456" i="8" l="1"/>
  <c r="P456" i="8" s="1"/>
  <c r="L893" i="8"/>
  <c r="A894" i="8"/>
  <c r="R456" i="8"/>
  <c r="AP456" i="8"/>
  <c r="D457" i="8"/>
  <c r="AL457" i="8" s="1"/>
  <c r="E458" i="8"/>
  <c r="W457" i="8"/>
  <c r="AA457" i="8" s="1"/>
  <c r="T457" i="8"/>
  <c r="X457" i="8" s="1"/>
  <c r="C457" i="8"/>
  <c r="AN457" i="8"/>
  <c r="AO457" i="8" s="1"/>
  <c r="M457" i="8"/>
  <c r="J457" i="8"/>
  <c r="K457" i="8" s="1"/>
  <c r="Y457" i="8" l="1"/>
  <c r="L894" i="8"/>
  <c r="A895" i="8"/>
  <c r="AI457" i="8"/>
  <c r="AJ457" i="8" s="1"/>
  <c r="AK457" i="8" s="1"/>
  <c r="AM457" i="8" s="1"/>
  <c r="P457" i="8" s="1"/>
  <c r="U457" i="8"/>
  <c r="V457" i="8" s="1"/>
  <c r="AG457" i="8"/>
  <c r="AQ457" i="8"/>
  <c r="B458" i="8"/>
  <c r="F458" i="8"/>
  <c r="G458" i="8" s="1"/>
  <c r="H458" i="8" s="1"/>
  <c r="I458" i="8"/>
  <c r="A896" i="8" l="1"/>
  <c r="L895" i="8"/>
  <c r="R457" i="8"/>
  <c r="AP457" i="8"/>
  <c r="M458" i="8"/>
  <c r="J458" i="8"/>
  <c r="K458" i="8" s="1"/>
  <c r="E459" i="8"/>
  <c r="AN458" i="8"/>
  <c r="AO458" i="8" s="1"/>
  <c r="AQ458" i="8" s="1"/>
  <c r="W458" i="8"/>
  <c r="AA458" i="8" s="1"/>
  <c r="T458" i="8"/>
  <c r="X458" i="8" s="1"/>
  <c r="D458" i="8"/>
  <c r="AL458" i="8" s="1"/>
  <c r="C458" i="8"/>
  <c r="AG458" i="8" l="1"/>
  <c r="A897" i="8"/>
  <c r="L896" i="8"/>
  <c r="R458" i="8"/>
  <c r="AP458" i="8"/>
  <c r="AI458" i="8"/>
  <c r="AJ458" i="8" s="1"/>
  <c r="AK458" i="8" s="1"/>
  <c r="U458" i="8"/>
  <c r="V458" i="8" s="1"/>
  <c r="B459" i="8"/>
  <c r="I459" i="8"/>
  <c r="F459" i="8"/>
  <c r="G459" i="8" s="1"/>
  <c r="H459" i="8" s="1"/>
  <c r="A898" i="8" l="1"/>
  <c r="L897" i="8"/>
  <c r="AM458" i="8"/>
  <c r="P458" i="8" s="1"/>
  <c r="M459" i="8"/>
  <c r="J459" i="8"/>
  <c r="K459" i="8" s="1"/>
  <c r="D459" i="8"/>
  <c r="AL459" i="8" s="1"/>
  <c r="AN459" i="8"/>
  <c r="AO459" i="8" s="1"/>
  <c r="AQ459" i="8" s="1"/>
  <c r="E460" i="8"/>
  <c r="W459" i="8"/>
  <c r="AA459" i="8" s="1"/>
  <c r="T459" i="8"/>
  <c r="X459" i="8" s="1"/>
  <c r="C459" i="8"/>
  <c r="Y459" i="8" l="1"/>
  <c r="L898" i="8"/>
  <c r="A899" i="8"/>
  <c r="U459" i="8"/>
  <c r="V459" i="8" s="1"/>
  <c r="AI459" i="8"/>
  <c r="AJ459" i="8" s="1"/>
  <c r="AK459" i="8" s="1"/>
  <c r="R459" i="8"/>
  <c r="AP459" i="8"/>
  <c r="AG459" i="8"/>
  <c r="F460" i="8"/>
  <c r="G460" i="8" s="1"/>
  <c r="H460" i="8" s="1"/>
  <c r="B460" i="8"/>
  <c r="I460" i="8"/>
  <c r="AM459" i="8" l="1"/>
  <c r="P459" i="8" s="1"/>
  <c r="A900" i="8"/>
  <c r="L899" i="8"/>
  <c r="J460" i="8"/>
  <c r="K460" i="8" s="1"/>
  <c r="W460" i="8"/>
  <c r="AA460" i="8" s="1"/>
  <c r="T460" i="8"/>
  <c r="X460" i="8" s="1"/>
  <c r="C460" i="8"/>
  <c r="Y460" i="8"/>
  <c r="E461" i="8"/>
  <c r="D460" i="8"/>
  <c r="AG460" i="8" s="1"/>
  <c r="AN460" i="8"/>
  <c r="AO460" i="8" s="1"/>
  <c r="M460" i="8"/>
  <c r="A901" i="8" l="1"/>
  <c r="L900" i="8"/>
  <c r="AQ460" i="8"/>
  <c r="R460" i="8" s="1"/>
  <c r="AP460" i="8"/>
  <c r="U460" i="8"/>
  <c r="V460" i="8" s="1"/>
  <c r="AI460" i="8"/>
  <c r="AJ460" i="8" s="1"/>
  <c r="AK460" i="8" s="1"/>
  <c r="AL460" i="8"/>
  <c r="I461" i="8"/>
  <c r="F461" i="8"/>
  <c r="G461" i="8" s="1"/>
  <c r="H461" i="8" s="1"/>
  <c r="B461" i="8"/>
  <c r="AM460" i="8" l="1"/>
  <c r="P460" i="8" s="1"/>
  <c r="A902" i="8"/>
  <c r="L901" i="8"/>
  <c r="D461" i="8"/>
  <c r="AG461" i="8"/>
  <c r="T461" i="8"/>
  <c r="Y461" i="8" s="1"/>
  <c r="C461" i="8"/>
  <c r="AN461" i="8"/>
  <c r="AO461" i="8" s="1"/>
  <c r="AQ461" i="8" s="1"/>
  <c r="AL461" i="8"/>
  <c r="E462" i="8"/>
  <c r="W461" i="8"/>
  <c r="AA461" i="8" s="1"/>
  <c r="M461" i="8"/>
  <c r="J461" i="8"/>
  <c r="K461" i="8" s="1"/>
  <c r="L902" i="8" l="1"/>
  <c r="A903" i="8"/>
  <c r="R461" i="8"/>
  <c r="AP461" i="8"/>
  <c r="U461" i="8"/>
  <c r="V461" i="8" s="1"/>
  <c r="AI461" i="8"/>
  <c r="AJ461" i="8" s="1"/>
  <c r="AK461" i="8" s="1"/>
  <c r="X461" i="8"/>
  <c r="B462" i="8"/>
  <c r="F462" i="8"/>
  <c r="G462" i="8" s="1"/>
  <c r="H462" i="8" s="1"/>
  <c r="I462" i="8"/>
  <c r="A904" i="8" l="1"/>
  <c r="L903" i="8"/>
  <c r="AM461" i="8"/>
  <c r="P461" i="8" s="1"/>
  <c r="J462" i="8"/>
  <c r="K462" i="8" s="1"/>
  <c r="M462" i="8"/>
  <c r="E463" i="8"/>
  <c r="AN462" i="8"/>
  <c r="AO462" i="8" s="1"/>
  <c r="W462" i="8"/>
  <c r="AA462" i="8" s="1"/>
  <c r="D462" i="8"/>
  <c r="AL462" i="8" s="1"/>
  <c r="C462" i="8"/>
  <c r="T462" i="8"/>
  <c r="X462" i="8" s="1"/>
  <c r="AG462" i="8" l="1"/>
  <c r="A905" i="8"/>
  <c r="L904" i="8"/>
  <c r="U462" i="8"/>
  <c r="V462" i="8" s="1"/>
  <c r="AI462" i="8"/>
  <c r="AJ462" i="8" s="1"/>
  <c r="AK462" i="8" s="1"/>
  <c r="Y462" i="8"/>
  <c r="AQ462" i="8"/>
  <c r="I463" i="8"/>
  <c r="F463" i="8"/>
  <c r="G463" i="8" s="1"/>
  <c r="H463" i="8" s="1"/>
  <c r="B463" i="8"/>
  <c r="AM462" i="8" l="1"/>
  <c r="P462" i="8" s="1"/>
  <c r="L905" i="8"/>
  <c r="A906" i="8"/>
  <c r="R462" i="8"/>
  <c r="AP462" i="8"/>
  <c r="E464" i="8"/>
  <c r="D463" i="8"/>
  <c r="AG463" i="8" s="1"/>
  <c r="AN463" i="8"/>
  <c r="AO463" i="8" s="1"/>
  <c r="W463" i="8"/>
  <c r="AA463" i="8" s="1"/>
  <c r="T463" i="8"/>
  <c r="X463" i="8" s="1"/>
  <c r="C463" i="8"/>
  <c r="M463" i="8"/>
  <c r="J463" i="8"/>
  <c r="K463" i="8" s="1"/>
  <c r="AL463" i="8" l="1"/>
  <c r="L906" i="8"/>
  <c r="A907" i="8"/>
  <c r="U463" i="8"/>
  <c r="V463" i="8" s="1"/>
  <c r="AI463" i="8"/>
  <c r="AJ463" i="8" s="1"/>
  <c r="AK463" i="8" s="1"/>
  <c r="Y463" i="8"/>
  <c r="AQ463" i="8"/>
  <c r="F464" i="8"/>
  <c r="G464" i="8" s="1"/>
  <c r="H464" i="8" s="1"/>
  <c r="B464" i="8"/>
  <c r="I464" i="8"/>
  <c r="L907" i="8" l="1"/>
  <c r="A908" i="8"/>
  <c r="AM463" i="8"/>
  <c r="P463" i="8" s="1"/>
  <c r="R463" i="8"/>
  <c r="AP463" i="8"/>
  <c r="J464" i="8"/>
  <c r="K464" i="8" s="1"/>
  <c r="E465" i="8"/>
  <c r="AN464" i="8"/>
  <c r="AO464" i="8" s="1"/>
  <c r="AQ464" i="8" s="1"/>
  <c r="W464" i="8"/>
  <c r="AA464" i="8" s="1"/>
  <c r="T464" i="8"/>
  <c r="X464" i="8" s="1"/>
  <c r="C464" i="8"/>
  <c r="D464" i="8"/>
  <c r="AL464" i="8" s="1"/>
  <c r="M464" i="8"/>
  <c r="Y464" i="8" l="1"/>
  <c r="L908" i="8"/>
  <c r="A909" i="8"/>
  <c r="AG464" i="8"/>
  <c r="AI464" i="8"/>
  <c r="AJ464" i="8" s="1"/>
  <c r="AK464" i="8" s="1"/>
  <c r="AM464" i="8" s="1"/>
  <c r="P464" i="8" s="1"/>
  <c r="U464" i="8"/>
  <c r="V464" i="8" s="1"/>
  <c r="R464" i="8"/>
  <c r="AP464" i="8"/>
  <c r="I465" i="8"/>
  <c r="F465" i="8"/>
  <c r="G465" i="8" s="1"/>
  <c r="H465" i="8" s="1"/>
  <c r="B465" i="8"/>
  <c r="A910" i="8" l="1"/>
  <c r="L909" i="8"/>
  <c r="D465" i="8"/>
  <c r="AL465" i="8" s="1"/>
  <c r="T465" i="8"/>
  <c r="C465" i="8"/>
  <c r="Y465" i="8"/>
  <c r="E466" i="8"/>
  <c r="X465" i="8"/>
  <c r="W465" i="8"/>
  <c r="AA465" i="8" s="1"/>
  <c r="AN465" i="8"/>
  <c r="M465" i="8"/>
  <c r="J465" i="8"/>
  <c r="K465" i="8" s="1"/>
  <c r="A911" i="8" l="1"/>
  <c r="L910" i="8"/>
  <c r="AG465" i="8"/>
  <c r="AI465" i="8"/>
  <c r="AJ465" i="8" s="1"/>
  <c r="AK465" i="8" s="1"/>
  <c r="U465" i="8"/>
  <c r="V465" i="8" s="1"/>
  <c r="AO465" i="8"/>
  <c r="AQ465" i="8" s="1"/>
  <c r="B466" i="8"/>
  <c r="I466" i="8"/>
  <c r="F466" i="8"/>
  <c r="G466" i="8" s="1"/>
  <c r="H466" i="8" s="1"/>
  <c r="AM465" i="8" l="1"/>
  <c r="P465" i="8" s="1"/>
  <c r="L911" i="8"/>
  <c r="A912" i="8"/>
  <c r="R465" i="8"/>
  <c r="AP465" i="8"/>
  <c r="J466" i="8"/>
  <c r="K466" i="8" s="1"/>
  <c r="M466" i="8"/>
  <c r="T466" i="8"/>
  <c r="X466" i="8" s="1"/>
  <c r="C466" i="8"/>
  <c r="E467" i="8"/>
  <c r="AN466" i="8"/>
  <c r="W466" i="8"/>
  <c r="AA466" i="8" s="1"/>
  <c r="D466" i="8"/>
  <c r="AL466" i="8" s="1"/>
  <c r="AG466" i="8" l="1"/>
  <c r="A913" i="8"/>
  <c r="L912" i="8"/>
  <c r="AI466" i="8"/>
  <c r="AJ466" i="8" s="1"/>
  <c r="AK466" i="8" s="1"/>
  <c r="AM466" i="8" s="1"/>
  <c r="P466" i="8" s="1"/>
  <c r="U466" i="8"/>
  <c r="V466" i="8" s="1"/>
  <c r="AO466" i="8"/>
  <c r="AQ466" i="8" s="1"/>
  <c r="Y466" i="8"/>
  <c r="I467" i="8"/>
  <c r="F467" i="8"/>
  <c r="G467" i="8" s="1"/>
  <c r="H467" i="8" s="1"/>
  <c r="B467" i="8"/>
  <c r="L913" i="8" l="1"/>
  <c r="A914" i="8"/>
  <c r="R466" i="8"/>
  <c r="AP466" i="8"/>
  <c r="M467" i="8"/>
  <c r="E468" i="8"/>
  <c r="AN467" i="8"/>
  <c r="AO467" i="8" s="1"/>
  <c r="D467" i="8"/>
  <c r="AG467" i="8" s="1"/>
  <c r="C467" i="8"/>
  <c r="W467" i="8"/>
  <c r="AA467" i="8" s="1"/>
  <c r="T467" i="8"/>
  <c r="X467" i="8" s="1"/>
  <c r="J467" i="8"/>
  <c r="K467" i="8" s="1"/>
  <c r="Y467" i="8" l="1"/>
  <c r="AL467" i="8"/>
  <c r="A915" i="8"/>
  <c r="L914" i="8"/>
  <c r="U467" i="8"/>
  <c r="V467" i="8" s="1"/>
  <c r="AI467" i="8"/>
  <c r="AJ467" i="8" s="1"/>
  <c r="AK467" i="8" s="1"/>
  <c r="AQ467" i="8"/>
  <c r="F468" i="8"/>
  <c r="G468" i="8" s="1"/>
  <c r="H468" i="8" s="1"/>
  <c r="B468" i="8"/>
  <c r="I468" i="8"/>
  <c r="AM467" i="8" l="1"/>
  <c r="P467" i="8" s="1"/>
  <c r="A916" i="8"/>
  <c r="L915" i="8"/>
  <c r="R467" i="8"/>
  <c r="AP467" i="8"/>
  <c r="J468" i="8"/>
  <c r="K468" i="8" s="1"/>
  <c r="E469" i="8"/>
  <c r="AN468" i="8"/>
  <c r="W468" i="8"/>
  <c r="AA468" i="8" s="1"/>
  <c r="D468" i="8"/>
  <c r="AL468" i="8" s="1"/>
  <c r="T468" i="8"/>
  <c r="X468" i="8" s="1"/>
  <c r="C468" i="8"/>
  <c r="M468" i="8"/>
  <c r="AG468" i="8" l="1"/>
  <c r="A917" i="8"/>
  <c r="L916" i="8"/>
  <c r="Y468" i="8"/>
  <c r="AO468" i="8"/>
  <c r="AQ468" i="8" s="1"/>
  <c r="U468" i="8"/>
  <c r="V468" i="8" s="1"/>
  <c r="AI468" i="8"/>
  <c r="AJ468" i="8" s="1"/>
  <c r="AK468" i="8" s="1"/>
  <c r="F469" i="8"/>
  <c r="G469" i="8" s="1"/>
  <c r="H469" i="8" s="1"/>
  <c r="B469" i="8"/>
  <c r="I469" i="8"/>
  <c r="A918" i="8" l="1"/>
  <c r="L917" i="8"/>
  <c r="R468" i="8"/>
  <c r="AP468" i="8"/>
  <c r="AM468" i="8"/>
  <c r="P468" i="8" s="1"/>
  <c r="J469" i="8"/>
  <c r="K469" i="8" s="1"/>
  <c r="W469" i="8"/>
  <c r="AA469" i="8" s="1"/>
  <c r="AL469" i="8"/>
  <c r="D469" i="8"/>
  <c r="AG469" i="8" s="1"/>
  <c r="T469" i="8"/>
  <c r="X469" i="8" s="1"/>
  <c r="C469" i="8"/>
  <c r="E470" i="8"/>
  <c r="AN469" i="8"/>
  <c r="M469" i="8"/>
  <c r="A919" i="8" l="1"/>
  <c r="L918" i="8"/>
  <c r="Y469" i="8"/>
  <c r="AO469" i="8"/>
  <c r="AQ469" i="8" s="1"/>
  <c r="U469" i="8"/>
  <c r="V469" i="8" s="1"/>
  <c r="AI469" i="8"/>
  <c r="AJ469" i="8" s="1"/>
  <c r="AK469" i="8" s="1"/>
  <c r="B470" i="8"/>
  <c r="I470" i="8"/>
  <c r="F470" i="8"/>
  <c r="G470" i="8" s="1"/>
  <c r="H470" i="8" s="1"/>
  <c r="L919" i="8" l="1"/>
  <c r="A920" i="8"/>
  <c r="AP469" i="8"/>
  <c r="R469" i="8"/>
  <c r="AM469" i="8"/>
  <c r="P469" i="8" s="1"/>
  <c r="J470" i="8"/>
  <c r="K470" i="8" s="1"/>
  <c r="M470" i="8"/>
  <c r="D470" i="8"/>
  <c r="AG470" i="8" s="1"/>
  <c r="T470" i="8"/>
  <c r="X470" i="8" s="1"/>
  <c r="C470" i="8"/>
  <c r="E471" i="8"/>
  <c r="AN470" i="8"/>
  <c r="AO470" i="8" s="1"/>
  <c r="W470" i="8"/>
  <c r="AA470" i="8" s="1"/>
  <c r="AL470" i="8" l="1"/>
  <c r="A921" i="8"/>
  <c r="L920" i="8"/>
  <c r="AI470" i="8"/>
  <c r="AJ470" i="8" s="1"/>
  <c r="AK470" i="8" s="1"/>
  <c r="U470" i="8"/>
  <c r="V470" i="8" s="1"/>
  <c r="AQ470" i="8"/>
  <c r="B471" i="8"/>
  <c r="I471" i="8"/>
  <c r="F471" i="8"/>
  <c r="G471" i="8" s="1"/>
  <c r="H471" i="8" s="1"/>
  <c r="AM470" i="8" l="1"/>
  <c r="P470" i="8" s="1"/>
  <c r="A922" i="8"/>
  <c r="L921" i="8"/>
  <c r="R470" i="8"/>
  <c r="AP470" i="8"/>
  <c r="J471" i="8"/>
  <c r="K471" i="8" s="1"/>
  <c r="M471" i="8"/>
  <c r="E472" i="8"/>
  <c r="AN471" i="8"/>
  <c r="AO471" i="8" s="1"/>
  <c r="W471" i="8"/>
  <c r="AA471" i="8" s="1"/>
  <c r="D471" i="8"/>
  <c r="AL471" i="8" s="1"/>
  <c r="C471" i="8"/>
  <c r="T471" i="8"/>
  <c r="Y471" i="8" s="1"/>
  <c r="AG471" i="8" l="1"/>
  <c r="A923" i="8"/>
  <c r="L922" i="8"/>
  <c r="AI471" i="8"/>
  <c r="AJ471" i="8" s="1"/>
  <c r="AK471" i="8" s="1"/>
  <c r="U471" i="8"/>
  <c r="V471" i="8" s="1"/>
  <c r="X471" i="8"/>
  <c r="AQ471" i="8"/>
  <c r="F472" i="8"/>
  <c r="G472" i="8" s="1"/>
  <c r="H472" i="8" s="1"/>
  <c r="B472" i="8"/>
  <c r="I472" i="8"/>
  <c r="L923" i="8" l="1"/>
  <c r="A924" i="8"/>
  <c r="AM471" i="8"/>
  <c r="P471" i="8" s="1"/>
  <c r="R471" i="8"/>
  <c r="AP471" i="8"/>
  <c r="J472" i="8"/>
  <c r="K472" i="8" s="1"/>
  <c r="AG472" i="8"/>
  <c r="E473" i="8"/>
  <c r="AN472" i="8"/>
  <c r="W472" i="8"/>
  <c r="AA472" i="8" s="1"/>
  <c r="D472" i="8"/>
  <c r="AL472" i="8" s="1"/>
  <c r="T472" i="8"/>
  <c r="X472" i="8" s="1"/>
  <c r="C472" i="8"/>
  <c r="M472" i="8"/>
  <c r="A925" i="8" l="1"/>
  <c r="L924" i="8"/>
  <c r="AO472" i="8"/>
  <c r="AQ472" i="8" s="1"/>
  <c r="AI472" i="8"/>
  <c r="AJ472" i="8" s="1"/>
  <c r="AK472" i="8" s="1"/>
  <c r="U472" i="8"/>
  <c r="V472" i="8" s="1"/>
  <c r="Y472" i="8"/>
  <c r="F473" i="8"/>
  <c r="G473" i="8" s="1"/>
  <c r="H473" i="8" s="1"/>
  <c r="B473" i="8"/>
  <c r="I473" i="8"/>
  <c r="L925" i="8" l="1"/>
  <c r="A926" i="8"/>
  <c r="R472" i="8"/>
  <c r="AP472" i="8"/>
  <c r="AM472" i="8"/>
  <c r="P472" i="8" s="1"/>
  <c r="J473" i="8"/>
  <c r="K473" i="8" s="1"/>
  <c r="E474" i="8"/>
  <c r="AN473" i="8"/>
  <c r="AO473" i="8" s="1"/>
  <c r="AQ473" i="8" s="1"/>
  <c r="W473" i="8"/>
  <c r="AA473" i="8" s="1"/>
  <c r="D473" i="8"/>
  <c r="AL473" i="8" s="1"/>
  <c r="C473" i="8"/>
  <c r="T473" i="8"/>
  <c r="Y473" i="8" s="1"/>
  <c r="M473" i="8"/>
  <c r="L926" i="8" l="1"/>
  <c r="A927" i="8"/>
  <c r="X473" i="8"/>
  <c r="AG473" i="8"/>
  <c r="R473" i="8"/>
  <c r="AP473" i="8"/>
  <c r="AI473" i="8"/>
  <c r="AJ473" i="8" s="1"/>
  <c r="AK473" i="8" s="1"/>
  <c r="U473" i="8"/>
  <c r="V473" i="8" s="1"/>
  <c r="F474" i="8"/>
  <c r="G474" i="8" s="1"/>
  <c r="H474" i="8" s="1"/>
  <c r="B474" i="8"/>
  <c r="I474" i="8"/>
  <c r="AM473" i="8" l="1"/>
  <c r="P473" i="8" s="1"/>
  <c r="L927" i="8"/>
  <c r="A928" i="8"/>
  <c r="J474" i="8"/>
  <c r="K474" i="8" s="1"/>
  <c r="D474" i="8"/>
  <c r="AL474" i="8" s="1"/>
  <c r="AN474" i="8"/>
  <c r="AO474" i="8" s="1"/>
  <c r="AQ474" i="8" s="1"/>
  <c r="E475" i="8"/>
  <c r="C474" i="8"/>
  <c r="W474" i="8"/>
  <c r="AA474" i="8" s="1"/>
  <c r="T474" i="8"/>
  <c r="Y474" i="8" s="1"/>
  <c r="M474" i="8"/>
  <c r="AG474" i="8" l="1"/>
  <c r="L928" i="8"/>
  <c r="A929" i="8"/>
  <c r="X474" i="8"/>
  <c r="R474" i="8"/>
  <c r="AP474" i="8"/>
  <c r="U474" i="8"/>
  <c r="V474" i="8" s="1"/>
  <c r="AI474" i="8"/>
  <c r="AJ474" i="8" s="1"/>
  <c r="AK474" i="8" s="1"/>
  <c r="B475" i="8"/>
  <c r="F475" i="8"/>
  <c r="G475" i="8" s="1"/>
  <c r="H475" i="8" s="1"/>
  <c r="I475" i="8"/>
  <c r="L929" i="8" l="1"/>
  <c r="A930" i="8"/>
  <c r="AM474" i="8"/>
  <c r="P474" i="8" s="1"/>
  <c r="M475" i="8"/>
  <c r="T475" i="8"/>
  <c r="X475" i="8" s="1"/>
  <c r="C475" i="8"/>
  <c r="AN475" i="8"/>
  <c r="AO475" i="8" s="1"/>
  <c r="AQ475" i="8" s="1"/>
  <c r="E476" i="8"/>
  <c r="Y475" i="8"/>
  <c r="D475" i="8"/>
  <c r="AL475" i="8" s="1"/>
  <c r="W475" i="8"/>
  <c r="AA475" i="8" s="1"/>
  <c r="J475" i="8"/>
  <c r="K475" i="8" s="1"/>
  <c r="AG475" i="8" l="1"/>
  <c r="L930" i="8"/>
  <c r="A931" i="8"/>
  <c r="U475" i="8"/>
  <c r="V475" i="8" s="1"/>
  <c r="AI475" i="8"/>
  <c r="AJ475" i="8" s="1"/>
  <c r="AK475" i="8" s="1"/>
  <c r="R475" i="8"/>
  <c r="AP475" i="8"/>
  <c r="I476" i="8"/>
  <c r="F476" i="8"/>
  <c r="G476" i="8" s="1"/>
  <c r="H476" i="8" s="1"/>
  <c r="B476" i="8"/>
  <c r="AM475" i="8" l="1"/>
  <c r="P475" i="8" s="1"/>
  <c r="A932" i="8"/>
  <c r="L931" i="8"/>
  <c r="AN476" i="8"/>
  <c r="AO476" i="8" s="1"/>
  <c r="AQ476" i="8" s="1"/>
  <c r="T476" i="8"/>
  <c r="X476" i="8" s="1"/>
  <c r="E477" i="8"/>
  <c r="AL476" i="8"/>
  <c r="D476" i="8"/>
  <c r="AG476" i="8" s="1"/>
  <c r="C476" i="8"/>
  <c r="W476" i="8"/>
  <c r="AA476" i="8" s="1"/>
  <c r="M476" i="8"/>
  <c r="J476" i="8"/>
  <c r="K476" i="8" s="1"/>
  <c r="L932" i="8" l="1"/>
  <c r="A933" i="8"/>
  <c r="Y476" i="8"/>
  <c r="U476" i="8"/>
  <c r="V476" i="8" s="1"/>
  <c r="AI476" i="8"/>
  <c r="AJ476" i="8" s="1"/>
  <c r="AK476" i="8" s="1"/>
  <c r="R476" i="8"/>
  <c r="AP476" i="8"/>
  <c r="F477" i="8"/>
  <c r="G477" i="8" s="1"/>
  <c r="H477" i="8" s="1"/>
  <c r="I477" i="8"/>
  <c r="B477" i="8"/>
  <c r="A934" i="8" l="1"/>
  <c r="L933" i="8"/>
  <c r="AM476" i="8"/>
  <c r="P476" i="8" s="1"/>
  <c r="E478" i="8"/>
  <c r="AN477" i="8"/>
  <c r="AO477" i="8" s="1"/>
  <c r="AQ477" i="8" s="1"/>
  <c r="R477" i="8" s="1"/>
  <c r="W477" i="8"/>
  <c r="AA477" i="8" s="1"/>
  <c r="AG477" i="8"/>
  <c r="T477" i="8"/>
  <c r="X477" i="8" s="1"/>
  <c r="D477" i="8"/>
  <c r="AL477" i="8" s="1"/>
  <c r="C477" i="8"/>
  <c r="J477" i="8"/>
  <c r="K477" i="8" s="1"/>
  <c r="M477" i="8"/>
  <c r="Y477" i="8" l="1"/>
  <c r="L934" i="8"/>
  <c r="A935" i="8"/>
  <c r="AI477" i="8"/>
  <c r="AJ477" i="8" s="1"/>
  <c r="AK477" i="8" s="1"/>
  <c r="U477" i="8"/>
  <c r="V477" i="8" s="1"/>
  <c r="AP477" i="8"/>
  <c r="I478" i="8"/>
  <c r="F478" i="8"/>
  <c r="G478" i="8" s="1"/>
  <c r="H478" i="8" s="1"/>
  <c r="B478" i="8"/>
  <c r="L935" i="8" l="1"/>
  <c r="A936" i="8"/>
  <c r="AM477" i="8"/>
  <c r="P477" i="8" s="1"/>
  <c r="M478" i="8"/>
  <c r="J478" i="8"/>
  <c r="K478" i="8" s="1"/>
  <c r="D478" i="8"/>
  <c r="AL478" i="8" s="1"/>
  <c r="AG478" i="8"/>
  <c r="W478" i="8"/>
  <c r="AA478" i="8" s="1"/>
  <c r="T478" i="8"/>
  <c r="Y478" i="8" s="1"/>
  <c r="AN478" i="8"/>
  <c r="AO478" i="8" s="1"/>
  <c r="E479" i="8"/>
  <c r="C478" i="8"/>
  <c r="A937" i="8" l="1"/>
  <c r="L936" i="8"/>
  <c r="AI478" i="8"/>
  <c r="AJ478" i="8" s="1"/>
  <c r="AK478" i="8" s="1"/>
  <c r="U478" i="8"/>
  <c r="V478" i="8" s="1"/>
  <c r="AQ478" i="8"/>
  <c r="X478" i="8"/>
  <c r="B479" i="8"/>
  <c r="I479" i="8"/>
  <c r="F479" i="8"/>
  <c r="G479" i="8" s="1"/>
  <c r="H479" i="8" s="1"/>
  <c r="A938" i="8" l="1"/>
  <c r="L937" i="8"/>
  <c r="AM478" i="8"/>
  <c r="P478" i="8" s="1"/>
  <c r="R478" i="8"/>
  <c r="AP478" i="8"/>
  <c r="J479" i="8"/>
  <c r="K479" i="8" s="1"/>
  <c r="T479" i="8"/>
  <c r="Y479" i="8" s="1"/>
  <c r="C479" i="8"/>
  <c r="W479" i="8"/>
  <c r="AA479" i="8" s="1"/>
  <c r="AN479" i="8"/>
  <c r="AO479" i="8" s="1"/>
  <c r="AQ479" i="8" s="1"/>
  <c r="E480" i="8"/>
  <c r="D479" i="8"/>
  <c r="AG479" i="8" s="1"/>
  <c r="M479" i="8"/>
  <c r="X479" i="8" l="1"/>
  <c r="L938" i="8"/>
  <c r="A939" i="8"/>
  <c r="AL479" i="8"/>
  <c r="R479" i="8"/>
  <c r="AP479" i="8"/>
  <c r="AI479" i="8"/>
  <c r="AJ479" i="8" s="1"/>
  <c r="AK479" i="8" s="1"/>
  <c r="U479" i="8"/>
  <c r="V479" i="8" s="1"/>
  <c r="I480" i="8"/>
  <c r="B480" i="8"/>
  <c r="F480" i="8"/>
  <c r="G480" i="8" s="1"/>
  <c r="H480" i="8" s="1"/>
  <c r="AM479" i="8" l="1"/>
  <c r="P479" i="8" s="1"/>
  <c r="A940" i="8"/>
  <c r="L939" i="8"/>
  <c r="M480" i="8"/>
  <c r="J480" i="8"/>
  <c r="K480" i="8" s="1"/>
  <c r="W480" i="8"/>
  <c r="AA480" i="8" s="1"/>
  <c r="AN480" i="8"/>
  <c r="AO480" i="8" s="1"/>
  <c r="AQ480" i="8" s="1"/>
  <c r="T480" i="8"/>
  <c r="Y480" i="8" s="1"/>
  <c r="E481" i="8"/>
  <c r="D480" i="8"/>
  <c r="AG480" i="8" s="1"/>
  <c r="C480" i="8"/>
  <c r="A941" i="8" l="1"/>
  <c r="L940" i="8"/>
  <c r="R480" i="8"/>
  <c r="AP480" i="8"/>
  <c r="AI480" i="8"/>
  <c r="AJ480" i="8" s="1"/>
  <c r="AK480" i="8" s="1"/>
  <c r="U480" i="8"/>
  <c r="V480" i="8" s="1"/>
  <c r="X480" i="8"/>
  <c r="AL480" i="8"/>
  <c r="F481" i="8"/>
  <c r="G481" i="8" s="1"/>
  <c r="H481" i="8" s="1"/>
  <c r="B481" i="8"/>
  <c r="I481" i="8"/>
  <c r="AM480" i="8" l="1"/>
  <c r="P480" i="8" s="1"/>
  <c r="A942" i="8"/>
  <c r="L941" i="8"/>
  <c r="E482" i="8"/>
  <c r="AN481" i="8"/>
  <c r="AO481" i="8" s="1"/>
  <c r="AQ481" i="8" s="1"/>
  <c r="W481" i="8"/>
  <c r="AA481" i="8" s="1"/>
  <c r="T481" i="8"/>
  <c r="X481" i="8" s="1"/>
  <c r="D481" i="8"/>
  <c r="AL481" i="8" s="1"/>
  <c r="C481" i="8"/>
  <c r="M481" i="8"/>
  <c r="J481" i="8"/>
  <c r="K481" i="8" s="1"/>
  <c r="L942" i="8" l="1"/>
  <c r="A943" i="8"/>
  <c r="U481" i="8"/>
  <c r="V481" i="8" s="1"/>
  <c r="AI481" i="8"/>
  <c r="AJ481" i="8" s="1"/>
  <c r="AK481" i="8" s="1"/>
  <c r="R481" i="8"/>
  <c r="AP481" i="8"/>
  <c r="Y481" i="8"/>
  <c r="AG481" i="8"/>
  <c r="B482" i="8"/>
  <c r="I482" i="8"/>
  <c r="F482" i="8"/>
  <c r="G482" i="8" s="1"/>
  <c r="H482" i="8" s="1"/>
  <c r="L943" i="8" l="1"/>
  <c r="A944" i="8"/>
  <c r="AM481" i="8"/>
  <c r="P481" i="8" s="1"/>
  <c r="J482" i="8"/>
  <c r="K482" i="8" s="1"/>
  <c r="D482" i="8"/>
  <c r="AL482" i="8" s="1"/>
  <c r="AG482" i="8"/>
  <c r="W482" i="8"/>
  <c r="AA482" i="8" s="1"/>
  <c r="T482" i="8"/>
  <c r="X482" i="8" s="1"/>
  <c r="AN482" i="8"/>
  <c r="AO482" i="8" s="1"/>
  <c r="C482" i="8"/>
  <c r="E483" i="8"/>
  <c r="M482" i="8"/>
  <c r="L944" i="8" l="1"/>
  <c r="A945" i="8"/>
  <c r="AQ482" i="8"/>
  <c r="R482" i="8" s="1"/>
  <c r="U482" i="8"/>
  <c r="V482" i="8" s="1"/>
  <c r="AI482" i="8"/>
  <c r="AJ482" i="8" s="1"/>
  <c r="AK482" i="8" s="1"/>
  <c r="AP482" i="8"/>
  <c r="B483" i="8"/>
  <c r="I483" i="8"/>
  <c r="F483" i="8"/>
  <c r="G483" i="8" s="1"/>
  <c r="H483" i="8" s="1"/>
  <c r="AM482" i="8" l="1"/>
  <c r="P482" i="8" s="1"/>
  <c r="A946" i="8"/>
  <c r="L945" i="8"/>
  <c r="J483" i="8"/>
  <c r="K483" i="8" s="1"/>
  <c r="T483" i="8"/>
  <c r="Y483" i="8" s="1"/>
  <c r="C483" i="8"/>
  <c r="D483" i="8"/>
  <c r="AG483" i="8" s="1"/>
  <c r="X483" i="8"/>
  <c r="W483" i="8"/>
  <c r="AA483" i="8" s="1"/>
  <c r="AN483" i="8"/>
  <c r="AO483" i="8" s="1"/>
  <c r="AQ483" i="8" s="1"/>
  <c r="E484" i="8"/>
  <c r="M483" i="8"/>
  <c r="AL483" i="8" l="1"/>
  <c r="A947" i="8"/>
  <c r="L946" i="8"/>
  <c r="R483" i="8"/>
  <c r="AP483" i="8"/>
  <c r="U483" i="8"/>
  <c r="V483" i="8" s="1"/>
  <c r="AI483" i="8"/>
  <c r="AJ483" i="8" s="1"/>
  <c r="AK483" i="8" s="1"/>
  <c r="I484" i="8"/>
  <c r="B484" i="8"/>
  <c r="F484" i="8"/>
  <c r="G484" i="8" s="1"/>
  <c r="H484" i="8" s="1"/>
  <c r="L947" i="8" l="1"/>
  <c r="A948" i="8"/>
  <c r="AM483" i="8"/>
  <c r="P483" i="8" s="1"/>
  <c r="M484" i="8"/>
  <c r="D484" i="8"/>
  <c r="AG484" i="8" s="1"/>
  <c r="C484" i="8"/>
  <c r="W484" i="8"/>
  <c r="AA484" i="8" s="1"/>
  <c r="AN484" i="8"/>
  <c r="T484" i="8"/>
  <c r="Y484" i="8" s="1"/>
  <c r="E485" i="8"/>
  <c r="J484" i="8"/>
  <c r="K484" i="8" s="1"/>
  <c r="AL484" i="8" l="1"/>
  <c r="A949" i="8"/>
  <c r="L948" i="8"/>
  <c r="U484" i="8"/>
  <c r="V484" i="8" s="1"/>
  <c r="AI484" i="8"/>
  <c r="AJ484" i="8" s="1"/>
  <c r="AK484" i="8" s="1"/>
  <c r="AO484" i="8"/>
  <c r="AQ484" i="8" s="1"/>
  <c r="X484" i="8"/>
  <c r="F485" i="8"/>
  <c r="G485" i="8" s="1"/>
  <c r="H485" i="8" s="1"/>
  <c r="B485" i="8"/>
  <c r="I485" i="8"/>
  <c r="A950" i="8" l="1"/>
  <c r="L949" i="8"/>
  <c r="R484" i="8"/>
  <c r="AP484" i="8"/>
  <c r="AM484" i="8"/>
  <c r="P484" i="8" s="1"/>
  <c r="J485" i="8"/>
  <c r="K485" i="8" s="1"/>
  <c r="E486" i="8"/>
  <c r="AN485" i="8"/>
  <c r="AO485" i="8" s="1"/>
  <c r="AQ485" i="8" s="1"/>
  <c r="W485" i="8"/>
  <c r="AA485" i="8" s="1"/>
  <c r="D485" i="8"/>
  <c r="AG485" i="8" s="1"/>
  <c r="C485" i="8"/>
  <c r="T485" i="8"/>
  <c r="X485" i="8" s="1"/>
  <c r="M485" i="8"/>
  <c r="AL485" i="8" l="1"/>
  <c r="L950" i="8"/>
  <c r="A951" i="8"/>
  <c r="AI485" i="8"/>
  <c r="AJ485" i="8" s="1"/>
  <c r="AK485" i="8" s="1"/>
  <c r="U485" i="8"/>
  <c r="V485" i="8" s="1"/>
  <c r="R485" i="8"/>
  <c r="AP485" i="8"/>
  <c r="Y485" i="8"/>
  <c r="F486" i="8"/>
  <c r="G486" i="8" s="1"/>
  <c r="H486" i="8" s="1"/>
  <c r="B486" i="8"/>
  <c r="I486" i="8"/>
  <c r="AM485" i="8" l="1"/>
  <c r="P485" i="8" s="1"/>
  <c r="L951" i="8"/>
  <c r="A952" i="8"/>
  <c r="J486" i="8"/>
  <c r="K486" i="8" s="1"/>
  <c r="D486" i="8"/>
  <c r="AG486" i="8" s="1"/>
  <c r="AN486" i="8"/>
  <c r="AO486" i="8" s="1"/>
  <c r="AQ486" i="8" s="1"/>
  <c r="C486" i="8"/>
  <c r="E487" i="8"/>
  <c r="W486" i="8"/>
  <c r="AA486" i="8" s="1"/>
  <c r="T486" i="8"/>
  <c r="X486" i="8" s="1"/>
  <c r="M486" i="8"/>
  <c r="A953" i="8" l="1"/>
  <c r="L952" i="8"/>
  <c r="AL486" i="8"/>
  <c r="R486" i="8"/>
  <c r="AP486" i="8"/>
  <c r="AI486" i="8"/>
  <c r="AJ486" i="8" s="1"/>
  <c r="AK486" i="8" s="1"/>
  <c r="U486" i="8"/>
  <c r="V486" i="8" s="1"/>
  <c r="Y486" i="8"/>
  <c r="F487" i="8"/>
  <c r="G487" i="8" s="1"/>
  <c r="H487" i="8" s="1"/>
  <c r="B487" i="8"/>
  <c r="I487" i="8"/>
  <c r="A954" i="8" l="1"/>
  <c r="L953" i="8"/>
  <c r="AM486" i="8"/>
  <c r="P486" i="8" s="1"/>
  <c r="J487" i="8"/>
  <c r="K487" i="8" s="1"/>
  <c r="W487" i="8"/>
  <c r="AA487" i="8" s="1"/>
  <c r="T487" i="8"/>
  <c r="Y487" i="8" s="1"/>
  <c r="C487" i="8"/>
  <c r="E488" i="8"/>
  <c r="D487" i="8"/>
  <c r="AG487" i="8" s="1"/>
  <c r="AN487" i="8"/>
  <c r="M487" i="8"/>
  <c r="A955" i="8" l="1"/>
  <c r="L954" i="8"/>
  <c r="AO487" i="8"/>
  <c r="AQ487" i="8" s="1"/>
  <c r="R487" i="8" s="1"/>
  <c r="U487" i="8"/>
  <c r="V487" i="8" s="1"/>
  <c r="AI487" i="8"/>
  <c r="AJ487" i="8" s="1"/>
  <c r="AK487" i="8" s="1"/>
  <c r="X487" i="8"/>
  <c r="AL487" i="8"/>
  <c r="I488" i="8"/>
  <c r="F488" i="8"/>
  <c r="G488" i="8" s="1"/>
  <c r="H488" i="8" s="1"/>
  <c r="B488" i="8"/>
  <c r="AM487" i="8" l="1"/>
  <c r="P487" i="8" s="1"/>
  <c r="L955" i="8"/>
  <c r="A956" i="8"/>
  <c r="AP487" i="8"/>
  <c r="M488" i="8"/>
  <c r="D488" i="8"/>
  <c r="AG488" i="8" s="1"/>
  <c r="T488" i="8"/>
  <c r="X488" i="8" s="1"/>
  <c r="C488" i="8"/>
  <c r="AN488" i="8"/>
  <c r="E489" i="8"/>
  <c r="W488" i="8"/>
  <c r="AA488" i="8" s="1"/>
  <c r="J488" i="8"/>
  <c r="K488" i="8" s="1"/>
  <c r="AL488" i="8" l="1"/>
  <c r="A957" i="8"/>
  <c r="L956" i="8"/>
  <c r="U488" i="8"/>
  <c r="V488" i="8" s="1"/>
  <c r="AI488" i="8"/>
  <c r="AJ488" i="8" s="1"/>
  <c r="AK488" i="8" s="1"/>
  <c r="Y488" i="8"/>
  <c r="AO488" i="8"/>
  <c r="AQ488" i="8" s="1"/>
  <c r="B489" i="8"/>
  <c r="F489" i="8"/>
  <c r="G489" i="8" s="1"/>
  <c r="H489" i="8" s="1"/>
  <c r="I489" i="8"/>
  <c r="AM488" i="8" l="1"/>
  <c r="A958" i="8"/>
  <c r="L957" i="8"/>
  <c r="R488" i="8"/>
  <c r="AP488" i="8"/>
  <c r="P488" i="8"/>
  <c r="J489" i="8"/>
  <c r="K489" i="8" s="1"/>
  <c r="M489" i="8"/>
  <c r="E490" i="8"/>
  <c r="AN489" i="8"/>
  <c r="AO489" i="8" s="1"/>
  <c r="AQ489" i="8" s="1"/>
  <c r="R489" i="8" s="1"/>
  <c r="W489" i="8"/>
  <c r="AA489" i="8" s="1"/>
  <c r="D489" i="8"/>
  <c r="AL489" i="8" s="1"/>
  <c r="C489" i="8"/>
  <c r="T489" i="8"/>
  <c r="X489" i="8" s="1"/>
  <c r="AG489" i="8" l="1"/>
  <c r="Y489" i="8"/>
  <c r="A959" i="8"/>
  <c r="L958" i="8"/>
  <c r="AI489" i="8"/>
  <c r="AJ489" i="8" s="1"/>
  <c r="AK489" i="8" s="1"/>
  <c r="U489" i="8"/>
  <c r="V489" i="8" s="1"/>
  <c r="AP489" i="8"/>
  <c r="I490" i="8"/>
  <c r="F490" i="8"/>
  <c r="G490" i="8" s="1"/>
  <c r="H490" i="8" s="1"/>
  <c r="B490" i="8"/>
  <c r="AM489" i="8" l="1"/>
  <c r="P489" i="8" s="1"/>
  <c r="L959" i="8"/>
  <c r="A960" i="8"/>
  <c r="D490" i="8"/>
  <c r="AG490" i="8" s="1"/>
  <c r="AN490" i="8"/>
  <c r="AO490" i="8" s="1"/>
  <c r="AQ490" i="8" s="1"/>
  <c r="E491" i="8"/>
  <c r="W490" i="8"/>
  <c r="AA490" i="8" s="1"/>
  <c r="T490" i="8"/>
  <c r="Y490" i="8" s="1"/>
  <c r="C490" i="8"/>
  <c r="M490" i="8"/>
  <c r="J490" i="8"/>
  <c r="K490" i="8" s="1"/>
  <c r="A961" i="8" l="1"/>
  <c r="L960" i="8"/>
  <c r="X490" i="8"/>
  <c r="AL490" i="8"/>
  <c r="R490" i="8"/>
  <c r="AP490" i="8"/>
  <c r="AI490" i="8"/>
  <c r="AJ490" i="8" s="1"/>
  <c r="AK490" i="8" s="1"/>
  <c r="U490" i="8"/>
  <c r="V490" i="8" s="1"/>
  <c r="F491" i="8"/>
  <c r="G491" i="8" s="1"/>
  <c r="H491" i="8" s="1"/>
  <c r="B491" i="8"/>
  <c r="I491" i="8"/>
  <c r="A962" i="8" l="1"/>
  <c r="L961" i="8"/>
  <c r="AM490" i="8"/>
  <c r="P490" i="8" s="1"/>
  <c r="J491" i="8"/>
  <c r="K491" i="8" s="1"/>
  <c r="W491" i="8"/>
  <c r="AA491" i="8" s="1"/>
  <c r="T491" i="8"/>
  <c r="Y491" i="8" s="1"/>
  <c r="C491" i="8"/>
  <c r="E492" i="8"/>
  <c r="D491" i="8"/>
  <c r="AG491" i="8" s="1"/>
  <c r="AN491" i="8"/>
  <c r="M491" i="8"/>
  <c r="L962" i="8" l="1"/>
  <c r="A963" i="8"/>
  <c r="U491" i="8"/>
  <c r="V491" i="8" s="1"/>
  <c r="AI491" i="8"/>
  <c r="AJ491" i="8" s="1"/>
  <c r="AK491" i="8" s="1"/>
  <c r="X491" i="8"/>
  <c r="AO491" i="8"/>
  <c r="AQ491" i="8" s="1"/>
  <c r="AL491" i="8"/>
  <c r="I492" i="8"/>
  <c r="F492" i="8"/>
  <c r="G492" i="8" s="1"/>
  <c r="H492" i="8" s="1"/>
  <c r="B492" i="8"/>
  <c r="AM491" i="8" l="1"/>
  <c r="P491" i="8" s="1"/>
  <c r="L963" i="8"/>
  <c r="A964" i="8"/>
  <c r="R491" i="8"/>
  <c r="AP491" i="8"/>
  <c r="M492" i="8"/>
  <c r="D492" i="8"/>
  <c r="AL492" i="8" s="1"/>
  <c r="T492" i="8"/>
  <c r="X492" i="8" s="1"/>
  <c r="C492" i="8"/>
  <c r="AN492" i="8"/>
  <c r="E493" i="8"/>
  <c r="W492" i="8"/>
  <c r="AA492" i="8" s="1"/>
  <c r="J492" i="8"/>
  <c r="K492" i="8" s="1"/>
  <c r="A965" i="8" l="1"/>
  <c r="L964" i="8"/>
  <c r="AI492" i="8"/>
  <c r="AJ492" i="8" s="1"/>
  <c r="AK492" i="8" s="1"/>
  <c r="U492" i="8"/>
  <c r="V492" i="8" s="1"/>
  <c r="AG492" i="8"/>
  <c r="Y492" i="8"/>
  <c r="AO492" i="8"/>
  <c r="AQ492" i="8" s="1"/>
  <c r="B493" i="8"/>
  <c r="F493" i="8"/>
  <c r="G493" i="8" s="1"/>
  <c r="H493" i="8" s="1"/>
  <c r="I493" i="8"/>
  <c r="A966" i="8" l="1"/>
  <c r="L965" i="8"/>
  <c r="R492" i="8"/>
  <c r="AP492" i="8"/>
  <c r="AM492" i="8"/>
  <c r="P492" i="8" s="1"/>
  <c r="J493" i="8"/>
  <c r="K493" i="8" s="1"/>
  <c r="M493" i="8"/>
  <c r="E494" i="8"/>
  <c r="AN493" i="8"/>
  <c r="AO493" i="8" s="1"/>
  <c r="AQ493" i="8" s="1"/>
  <c r="W493" i="8"/>
  <c r="AA493" i="8" s="1"/>
  <c r="C493" i="8"/>
  <c r="T493" i="8"/>
  <c r="X493" i="8" s="1"/>
  <c r="D493" i="8"/>
  <c r="AG493" i="8" s="1"/>
  <c r="Y493" i="8" l="1"/>
  <c r="A967" i="8"/>
  <c r="L966" i="8"/>
  <c r="AI493" i="8"/>
  <c r="AJ493" i="8" s="1"/>
  <c r="AK493" i="8" s="1"/>
  <c r="U493" i="8"/>
  <c r="V493" i="8" s="1"/>
  <c r="R493" i="8"/>
  <c r="AP493" i="8"/>
  <c r="AL493" i="8"/>
  <c r="I494" i="8"/>
  <c r="F494" i="8"/>
  <c r="G494" i="8" s="1"/>
  <c r="H494" i="8" s="1"/>
  <c r="B494" i="8"/>
  <c r="AM493" i="8" l="1"/>
  <c r="P493" i="8" s="1"/>
  <c r="A968" i="8"/>
  <c r="L967" i="8"/>
  <c r="M494" i="8"/>
  <c r="E495" i="8"/>
  <c r="D494" i="8"/>
  <c r="AL494" i="8" s="1"/>
  <c r="AN494" i="8"/>
  <c r="W494" i="8"/>
  <c r="AA494" i="8" s="1"/>
  <c r="T494" i="8"/>
  <c r="X494" i="8" s="1"/>
  <c r="C494" i="8"/>
  <c r="J494" i="8"/>
  <c r="K494" i="8" s="1"/>
  <c r="L968" i="8" l="1"/>
  <c r="A969" i="8"/>
  <c r="AI494" i="8"/>
  <c r="AJ494" i="8" s="1"/>
  <c r="AK494" i="8" s="1"/>
  <c r="U494" i="8"/>
  <c r="V494" i="8" s="1"/>
  <c r="AG494" i="8"/>
  <c r="AO494" i="8"/>
  <c r="AQ494" i="8" s="1"/>
  <c r="B495" i="8"/>
  <c r="I495" i="8"/>
  <c r="F495" i="8"/>
  <c r="G495" i="8" s="1"/>
  <c r="H495" i="8" s="1"/>
  <c r="L969" i="8" l="1"/>
  <c r="A970" i="8"/>
  <c r="R494" i="8"/>
  <c r="AP494" i="8"/>
  <c r="AM494" i="8"/>
  <c r="P494" i="8" s="1"/>
  <c r="J495" i="8"/>
  <c r="K495" i="8" s="1"/>
  <c r="E496" i="8"/>
  <c r="AN495" i="8"/>
  <c r="AO495" i="8" s="1"/>
  <c r="W495" i="8"/>
  <c r="AA495" i="8" s="1"/>
  <c r="D495" i="8"/>
  <c r="AG495" i="8" s="1"/>
  <c r="C495" i="8"/>
  <c r="T495" i="8"/>
  <c r="Y495" i="8" s="1"/>
  <c r="M495" i="8"/>
  <c r="L970" i="8" l="1"/>
  <c r="A971" i="8"/>
  <c r="AI495" i="8"/>
  <c r="AJ495" i="8" s="1"/>
  <c r="AK495" i="8" s="1"/>
  <c r="U495" i="8"/>
  <c r="V495" i="8" s="1"/>
  <c r="AL495" i="8"/>
  <c r="AQ495" i="8"/>
  <c r="X495" i="8"/>
  <c r="F496" i="8"/>
  <c r="G496" i="8" s="1"/>
  <c r="H496" i="8" s="1"/>
  <c r="B496" i="8"/>
  <c r="I496" i="8"/>
  <c r="AM495" i="8" l="1"/>
  <c r="P495" i="8" s="1"/>
  <c r="L971" i="8"/>
  <c r="A972" i="8"/>
  <c r="R495" i="8"/>
  <c r="AP495" i="8"/>
  <c r="Y496" i="8"/>
  <c r="E497" i="8"/>
  <c r="AN496" i="8"/>
  <c r="AO496" i="8" s="1"/>
  <c r="X496" i="8"/>
  <c r="W496" i="8"/>
  <c r="AA496" i="8" s="1"/>
  <c r="D496" i="8"/>
  <c r="AG496" i="8" s="1"/>
  <c r="C496" i="8"/>
  <c r="T496" i="8"/>
  <c r="M496" i="8"/>
  <c r="J496" i="8"/>
  <c r="K496" i="8" s="1"/>
  <c r="A973" i="8" l="1"/>
  <c r="L972" i="8"/>
  <c r="U496" i="8"/>
  <c r="V496" i="8" s="1"/>
  <c r="AI496" i="8"/>
  <c r="AJ496" i="8" s="1"/>
  <c r="AK496" i="8" s="1"/>
  <c r="AQ496" i="8"/>
  <c r="AL496" i="8"/>
  <c r="F497" i="8"/>
  <c r="G497" i="8" s="1"/>
  <c r="H497" i="8" s="1"/>
  <c r="I497" i="8"/>
  <c r="B497" i="8"/>
  <c r="A974" i="8" l="1"/>
  <c r="L973" i="8"/>
  <c r="AM496" i="8"/>
  <c r="P496" i="8" s="1"/>
  <c r="R496" i="8"/>
  <c r="AP496" i="8"/>
  <c r="W497" i="8"/>
  <c r="AA497" i="8" s="1"/>
  <c r="AN497" i="8"/>
  <c r="AO497" i="8" s="1"/>
  <c r="E498" i="8"/>
  <c r="D497" i="8"/>
  <c r="AG497" i="8" s="1"/>
  <c r="C497" i="8"/>
  <c r="T497" i="8"/>
  <c r="X497" i="8" s="1"/>
  <c r="J497" i="8"/>
  <c r="K497" i="8" s="1"/>
  <c r="M497" i="8"/>
  <c r="AL497" i="8" l="1"/>
  <c r="Y497" i="8"/>
  <c r="L974" i="8"/>
  <c r="A975" i="8"/>
  <c r="AI497" i="8"/>
  <c r="AJ497" i="8" s="1"/>
  <c r="AK497" i="8" s="1"/>
  <c r="U497" i="8"/>
  <c r="V497" i="8" s="1"/>
  <c r="AQ497" i="8"/>
  <c r="F498" i="8"/>
  <c r="G498" i="8" s="1"/>
  <c r="H498" i="8" s="1"/>
  <c r="B498" i="8"/>
  <c r="I498" i="8"/>
  <c r="A976" i="8" l="1"/>
  <c r="L975" i="8"/>
  <c r="AM497" i="8"/>
  <c r="P497" i="8" s="1"/>
  <c r="R497" i="8"/>
  <c r="AP497" i="8"/>
  <c r="J498" i="8"/>
  <c r="K498" i="8" s="1"/>
  <c r="D498" i="8"/>
  <c r="AL498" i="8" s="1"/>
  <c r="T498" i="8"/>
  <c r="Y498" i="8" s="1"/>
  <c r="C498" i="8"/>
  <c r="AN498" i="8"/>
  <c r="AO498" i="8" s="1"/>
  <c r="AQ498" i="8" s="1"/>
  <c r="W498" i="8"/>
  <c r="AA498" i="8" s="1"/>
  <c r="E499" i="8"/>
  <c r="M498" i="8"/>
  <c r="AG498" i="8" l="1"/>
  <c r="X498" i="8"/>
  <c r="L976" i="8"/>
  <c r="A977" i="8"/>
  <c r="R498" i="8"/>
  <c r="AP498" i="8"/>
  <c r="U498" i="8"/>
  <c r="V498" i="8" s="1"/>
  <c r="AI498" i="8"/>
  <c r="AJ498" i="8" s="1"/>
  <c r="AK498" i="8" s="1"/>
  <c r="B499" i="8"/>
  <c r="I499" i="8"/>
  <c r="F499" i="8"/>
  <c r="G499" i="8" s="1"/>
  <c r="H499" i="8" s="1"/>
  <c r="AM498" i="8" l="1"/>
  <c r="P498" i="8" s="1"/>
  <c r="L977" i="8"/>
  <c r="A978" i="8"/>
  <c r="M499" i="8"/>
  <c r="J499" i="8"/>
  <c r="K499" i="8" s="1"/>
  <c r="C499" i="8"/>
  <c r="AN499" i="8"/>
  <c r="T499" i="8"/>
  <c r="X499" i="8" s="1"/>
  <c r="E500" i="8"/>
  <c r="Y499" i="8"/>
  <c r="W499" i="8"/>
  <c r="AA499" i="8" s="1"/>
  <c r="D499" i="8"/>
  <c r="AL499" i="8" s="1"/>
  <c r="L978" i="8" l="1"/>
  <c r="A979" i="8"/>
  <c r="AG499" i="8"/>
  <c r="U499" i="8"/>
  <c r="V499" i="8" s="1"/>
  <c r="AI499" i="8"/>
  <c r="AJ499" i="8" s="1"/>
  <c r="AK499" i="8" s="1"/>
  <c r="AO499" i="8"/>
  <c r="AQ499" i="8" s="1"/>
  <c r="I500" i="8"/>
  <c r="F500" i="8"/>
  <c r="G500" i="8" s="1"/>
  <c r="H500" i="8" s="1"/>
  <c r="B500" i="8"/>
  <c r="L979" i="8" l="1"/>
  <c r="A980" i="8"/>
  <c r="R499" i="8"/>
  <c r="AP499" i="8"/>
  <c r="AM499" i="8"/>
  <c r="P499" i="8" s="1"/>
  <c r="E501" i="8"/>
  <c r="AN500" i="8"/>
  <c r="AO500" i="8" s="1"/>
  <c r="C500" i="8"/>
  <c r="T500" i="8"/>
  <c r="X500" i="8" s="1"/>
  <c r="W500" i="8"/>
  <c r="AA500" i="8" s="1"/>
  <c r="D500" i="8"/>
  <c r="AL500" i="8" s="1"/>
  <c r="M500" i="8"/>
  <c r="J500" i="8"/>
  <c r="K500" i="8" s="1"/>
  <c r="Y500" i="8" l="1"/>
  <c r="L980" i="8"/>
  <c r="A981" i="8"/>
  <c r="L981" i="8" s="1"/>
  <c r="AI500" i="8"/>
  <c r="AJ500" i="8" s="1"/>
  <c r="AK500" i="8" s="1"/>
  <c r="AM500" i="8" s="1"/>
  <c r="P500" i="8" s="1"/>
  <c r="U500" i="8"/>
  <c r="V500" i="8" s="1"/>
  <c r="AG500" i="8"/>
  <c r="AQ500" i="8"/>
  <c r="F501" i="8"/>
  <c r="G501" i="8" s="1"/>
  <c r="H501" i="8" s="1"/>
  <c r="I501" i="8"/>
  <c r="B501" i="8"/>
  <c r="K5" i="2" l="1"/>
  <c r="N41" i="2"/>
  <c r="M8" i="2"/>
  <c r="N35" i="2"/>
  <c r="K33" i="2"/>
  <c r="M11" i="2"/>
  <c r="M12" i="2"/>
  <c r="K16" i="2"/>
  <c r="M10" i="2"/>
  <c r="K12" i="2"/>
  <c r="N11" i="2"/>
  <c r="N7" i="2"/>
  <c r="N6" i="2"/>
  <c r="N24" i="2"/>
  <c r="M33" i="2"/>
  <c r="M38" i="2"/>
  <c r="N21" i="2"/>
  <c r="K40" i="2"/>
  <c r="N29" i="2"/>
  <c r="N34" i="2"/>
  <c r="N17" i="2"/>
  <c r="N15" i="2"/>
  <c r="K15" i="2"/>
  <c r="K25" i="2"/>
  <c r="N4" i="2"/>
  <c r="K8" i="2"/>
  <c r="K21" i="2"/>
  <c r="N9" i="2"/>
  <c r="M5" i="2"/>
  <c r="N30" i="2"/>
  <c r="K14" i="2"/>
  <c r="K39" i="2"/>
  <c r="N23" i="2"/>
  <c r="K7" i="2"/>
  <c r="K41" i="2"/>
  <c r="M37" i="2"/>
  <c r="N33" i="2"/>
  <c r="K10" i="2"/>
  <c r="M26" i="2"/>
  <c r="M18" i="2"/>
  <c r="K35" i="2"/>
  <c r="M36" i="2"/>
  <c r="N38" i="2"/>
  <c r="K42" i="2"/>
  <c r="K37" i="2"/>
  <c r="N27" i="2"/>
  <c r="M29" i="2"/>
  <c r="M21" i="2"/>
  <c r="K22" i="2"/>
  <c r="K36" i="2"/>
  <c r="N37" i="2"/>
  <c r="N20" i="2"/>
  <c r="N36" i="2"/>
  <c r="M41" i="2"/>
  <c r="K23" i="2"/>
  <c r="N32" i="2"/>
  <c r="M9" i="2"/>
  <c r="K28" i="2"/>
  <c r="M23" i="2"/>
  <c r="N42" i="2"/>
  <c r="M20" i="2"/>
  <c r="M7" i="2"/>
  <c r="K26" i="2"/>
  <c r="K24" i="2"/>
  <c r="K4" i="2"/>
  <c r="N5" i="2"/>
  <c r="N13" i="2"/>
  <c r="K20" i="2"/>
  <c r="M42" i="2"/>
  <c r="M19" i="2"/>
  <c r="N18" i="2"/>
  <c r="M14" i="2"/>
  <c r="M24" i="2"/>
  <c r="M27" i="2"/>
  <c r="N14" i="2"/>
  <c r="M13" i="2"/>
  <c r="N26" i="2"/>
  <c r="M34" i="2"/>
  <c r="M25" i="2"/>
  <c r="K29" i="2"/>
  <c r="K19" i="2"/>
  <c r="M6" i="2"/>
  <c r="M35" i="2"/>
  <c r="M31" i="2"/>
  <c r="K34" i="2"/>
  <c r="N25" i="2"/>
  <c r="M15" i="2"/>
  <c r="M22" i="2"/>
  <c r="N39" i="2"/>
  <c r="M40" i="2"/>
  <c r="N8" i="2"/>
  <c r="M28" i="2"/>
  <c r="K17" i="2"/>
  <c r="N28" i="2"/>
  <c r="M30" i="2"/>
  <c r="N16" i="2"/>
  <c r="K6" i="2"/>
  <c r="M17" i="2"/>
  <c r="K18" i="2"/>
  <c r="K32" i="2"/>
  <c r="N12" i="2"/>
  <c r="N22" i="2"/>
  <c r="N40" i="2"/>
  <c r="M39" i="2"/>
  <c r="K31" i="2"/>
  <c r="K9" i="2"/>
  <c r="K13" i="2"/>
  <c r="N31" i="2"/>
  <c r="M16" i="2"/>
  <c r="M32" i="2"/>
  <c r="K38" i="2"/>
  <c r="K27" i="2"/>
  <c r="N19" i="2"/>
  <c r="K11" i="2"/>
  <c r="N10" i="2"/>
  <c r="K30" i="2"/>
  <c r="M4" i="2"/>
  <c r="R500" i="8"/>
  <c r="AP500" i="8"/>
  <c r="W501" i="8"/>
  <c r="AA501" i="8" s="1"/>
  <c r="E502" i="8"/>
  <c r="C501" i="8"/>
  <c r="T501" i="8"/>
  <c r="Y501" i="8" s="1"/>
  <c r="AN501" i="8"/>
  <c r="AO501" i="8" s="1"/>
  <c r="D501" i="8"/>
  <c r="AL501" i="8" s="1"/>
  <c r="J501" i="8"/>
  <c r="K501" i="8" s="1"/>
  <c r="M501" i="8"/>
  <c r="K43" i="2" s="1"/>
  <c r="AG501" i="8" l="1"/>
  <c r="X501" i="8"/>
  <c r="AI501" i="8"/>
  <c r="AJ501" i="8" s="1"/>
  <c r="AK501" i="8" s="1"/>
  <c r="U501" i="8"/>
  <c r="V501" i="8" s="1"/>
  <c r="AQ501" i="8"/>
  <c r="I502" i="8"/>
  <c r="F502" i="8"/>
  <c r="G502" i="8" s="1"/>
  <c r="H502" i="8" s="1"/>
  <c r="B502" i="8"/>
  <c r="Y26" i="8"/>
  <c r="Y38" i="8"/>
  <c r="Y50" i="8"/>
  <c r="AM501" i="8" l="1"/>
  <c r="P501" i="8" s="1"/>
  <c r="M43" i="2" s="1"/>
  <c r="R501" i="8"/>
  <c r="N43" i="2" s="1"/>
  <c r="AP501" i="8"/>
  <c r="Z26" i="8"/>
  <c r="AB26" i="8"/>
  <c r="Z27" i="8"/>
  <c r="Z28" i="8"/>
  <c r="Z29" i="8"/>
  <c r="Z30" i="8"/>
  <c r="Z31" i="8"/>
  <c r="Z32" i="8"/>
  <c r="Z33" i="8"/>
  <c r="Z34" i="8"/>
  <c r="Z35" i="8"/>
  <c r="Z36" i="8"/>
  <c r="Z37" i="8"/>
  <c r="Z38" i="8"/>
  <c r="Z39" i="8"/>
  <c r="Z40" i="8"/>
  <c r="Z41" i="8"/>
  <c r="Z42" i="8"/>
  <c r="Z43" i="8"/>
  <c r="Z44" i="8"/>
  <c r="Z45" i="8"/>
  <c r="Z46" i="8"/>
  <c r="Z47" i="8"/>
  <c r="Z48" i="8"/>
  <c r="Z49" i="8"/>
  <c r="Z50" i="8"/>
  <c r="Z51" i="8"/>
  <c r="Z52" i="8"/>
  <c r="Z53" i="8"/>
  <c r="Z54" i="8"/>
  <c r="Z55" i="8"/>
  <c r="Z56" i="8"/>
  <c r="Z57" i="8"/>
  <c r="Z58" i="8"/>
  <c r="Z59" i="8"/>
  <c r="Z60" i="8"/>
  <c r="Z61" i="8"/>
  <c r="D502" i="8"/>
  <c r="AL502" i="8" s="1"/>
  <c r="T502" i="8"/>
  <c r="Y502" i="8" s="1"/>
  <c r="C502" i="8"/>
  <c r="E503" i="8"/>
  <c r="W502" i="8"/>
  <c r="AA502" i="8" s="1"/>
  <c r="AN502" i="8"/>
  <c r="AO502" i="8" s="1"/>
  <c r="M502" i="8"/>
  <c r="J502" i="8"/>
  <c r="K502" i="8" s="1"/>
  <c r="X502" i="8" l="1"/>
  <c r="AG502" i="8"/>
  <c r="U502" i="8"/>
  <c r="V502" i="8" s="1"/>
  <c r="AI502" i="8"/>
  <c r="AJ502" i="8" s="1"/>
  <c r="AK502" i="8" s="1"/>
  <c r="AQ502" i="8"/>
  <c r="AC26" i="8"/>
  <c r="AD26" i="8" s="1"/>
  <c r="B503" i="8"/>
  <c r="I503" i="8"/>
  <c r="F503" i="8"/>
  <c r="G503" i="8" s="1"/>
  <c r="H503" i="8" s="1"/>
  <c r="AM502" i="8" l="1"/>
  <c r="P502" i="8" s="1"/>
  <c r="R502" i="8"/>
  <c r="AP502" i="8"/>
  <c r="AF26" i="8"/>
  <c r="N26" i="8" s="1"/>
  <c r="J503" i="8"/>
  <c r="K503" i="8" s="1"/>
  <c r="E504" i="8"/>
  <c r="W503" i="8"/>
  <c r="AA503" i="8" s="1"/>
  <c r="T503" i="8"/>
  <c r="X503" i="8" s="1"/>
  <c r="C503" i="8"/>
  <c r="AN503" i="8"/>
  <c r="AO503" i="8" s="1"/>
  <c r="AQ503" i="8" s="1"/>
  <c r="D503" i="8"/>
  <c r="AL503" i="8" s="1"/>
  <c r="AE26" i="8"/>
  <c r="M503" i="8"/>
  <c r="Y503" i="8" l="1"/>
  <c r="U503" i="8"/>
  <c r="V503" i="8" s="1"/>
  <c r="AI503" i="8"/>
  <c r="AJ503" i="8" s="1"/>
  <c r="AK503" i="8" s="1"/>
  <c r="AM503" i="8" s="1"/>
  <c r="P503" i="8" s="1"/>
  <c r="R503" i="8"/>
  <c r="AP503" i="8"/>
  <c r="AG503" i="8"/>
  <c r="AB27" i="8"/>
  <c r="B504" i="8"/>
  <c r="I504" i="8"/>
  <c r="F504" i="8"/>
  <c r="G504" i="8" s="1"/>
  <c r="H504" i="8" s="1"/>
  <c r="AH26" i="8"/>
  <c r="M504" i="8" l="1"/>
  <c r="E505" i="8"/>
  <c r="AN504" i="8"/>
  <c r="AO504" i="8" s="1"/>
  <c r="AQ504" i="8" s="1"/>
  <c r="W504" i="8"/>
  <c r="AA504" i="8" s="1"/>
  <c r="D504" i="8"/>
  <c r="AL504" i="8" s="1"/>
  <c r="T504" i="8"/>
  <c r="X504" i="8" s="1"/>
  <c r="C504" i="8"/>
  <c r="J504" i="8"/>
  <c r="K504" i="8" s="1"/>
  <c r="AC27" i="8"/>
  <c r="AD27" i="8" s="1"/>
  <c r="AE27" i="8" l="1"/>
  <c r="AB28" i="8" s="1"/>
  <c r="AC28" i="8" s="1"/>
  <c r="AG504" i="8"/>
  <c r="R504" i="8"/>
  <c r="AP504" i="8"/>
  <c r="AI504" i="8"/>
  <c r="AJ504" i="8" s="1"/>
  <c r="AK504" i="8" s="1"/>
  <c r="U504" i="8"/>
  <c r="V504" i="8" s="1"/>
  <c r="Y504" i="8"/>
  <c r="I505" i="8"/>
  <c r="F505" i="8"/>
  <c r="G505" i="8" s="1"/>
  <c r="H505" i="8" s="1"/>
  <c r="B505" i="8"/>
  <c r="AF27" i="8"/>
  <c r="N27" i="8" s="1"/>
  <c r="AM504" i="8" l="1"/>
  <c r="P504" i="8" s="1"/>
  <c r="AD28" i="8"/>
  <c r="AE28" i="8"/>
  <c r="AH27" i="8"/>
  <c r="M505" i="8"/>
  <c r="W505" i="8"/>
  <c r="AA505" i="8" s="1"/>
  <c r="E506" i="8"/>
  <c r="T505" i="8"/>
  <c r="X505" i="8" s="1"/>
  <c r="AN505" i="8"/>
  <c r="C505" i="8"/>
  <c r="D505" i="8"/>
  <c r="AG505" i="8" s="1"/>
  <c r="J505" i="8"/>
  <c r="K505" i="8" s="1"/>
  <c r="Y505" i="8" l="1"/>
  <c r="AI505" i="8"/>
  <c r="AJ505" i="8" s="1"/>
  <c r="AK505" i="8" s="1"/>
  <c r="U505" i="8"/>
  <c r="V505" i="8" s="1"/>
  <c r="AO505" i="8"/>
  <c r="AQ505" i="8" s="1"/>
  <c r="AL505" i="8"/>
  <c r="B506" i="8"/>
  <c r="I506" i="8"/>
  <c r="F506" i="8"/>
  <c r="G506" i="8" s="1"/>
  <c r="H506" i="8" s="1"/>
  <c r="AB29" i="8"/>
  <c r="AC29" i="8" s="1"/>
  <c r="AD29" i="8" s="1"/>
  <c r="AF28" i="8"/>
  <c r="N28" i="8" s="1"/>
  <c r="AM505" i="8" l="1"/>
  <c r="P505" i="8" s="1"/>
  <c r="R505" i="8"/>
  <c r="AP505" i="8"/>
  <c r="AF29" i="8"/>
  <c r="N29" i="8" s="1"/>
  <c r="AE29" i="8"/>
  <c r="AH28" i="8"/>
  <c r="J506" i="8"/>
  <c r="K506" i="8" s="1"/>
  <c r="M506" i="8"/>
  <c r="E507" i="8"/>
  <c r="AN506" i="8"/>
  <c r="AO506" i="8" s="1"/>
  <c r="AQ506" i="8" s="1"/>
  <c r="D506" i="8"/>
  <c r="AL506" i="8" s="1"/>
  <c r="T506" i="8"/>
  <c r="X506" i="8" s="1"/>
  <c r="C506" i="8"/>
  <c r="W506" i="8"/>
  <c r="AA506" i="8" s="1"/>
  <c r="AI506" i="8" l="1"/>
  <c r="AJ506" i="8" s="1"/>
  <c r="AK506" i="8" s="1"/>
  <c r="U506" i="8"/>
  <c r="V506" i="8" s="1"/>
  <c r="R506" i="8"/>
  <c r="AP506" i="8"/>
  <c r="AG506" i="8"/>
  <c r="AB30" i="8"/>
  <c r="B507" i="8"/>
  <c r="I507" i="8"/>
  <c r="F507" i="8"/>
  <c r="G507" i="8" s="1"/>
  <c r="H507" i="8" s="1"/>
  <c r="AH29" i="8"/>
  <c r="AM506" i="8" l="1"/>
  <c r="P506" i="8" s="1"/>
  <c r="M507" i="8"/>
  <c r="C507" i="8"/>
  <c r="AN507" i="8"/>
  <c r="AO507" i="8" s="1"/>
  <c r="E508" i="8"/>
  <c r="W507" i="8"/>
  <c r="AA507" i="8" s="1"/>
  <c r="T507" i="8"/>
  <c r="X507" i="8" s="1"/>
  <c r="D507" i="8"/>
  <c r="AL507" i="8" s="1"/>
  <c r="AC30" i="8"/>
  <c r="AD30" i="8" s="1"/>
  <c r="J507" i="8"/>
  <c r="K507" i="8" s="1"/>
  <c r="AE30" i="8" l="1"/>
  <c r="AB31" i="8" s="1"/>
  <c r="AC31" i="8" s="1"/>
  <c r="AG507" i="8"/>
  <c r="U507" i="8"/>
  <c r="V507" i="8" s="1"/>
  <c r="AI507" i="8"/>
  <c r="AJ507" i="8" s="1"/>
  <c r="AK507" i="8" s="1"/>
  <c r="Y507" i="8"/>
  <c r="AQ507" i="8"/>
  <c r="AF30" i="8"/>
  <c r="N30" i="8" s="1"/>
  <c r="I508" i="8"/>
  <c r="F508" i="8"/>
  <c r="G508" i="8" s="1"/>
  <c r="H508" i="8" s="1"/>
  <c r="B508" i="8"/>
  <c r="AM507" i="8" l="1"/>
  <c r="P507" i="8" s="1"/>
  <c r="R507" i="8"/>
  <c r="AP507" i="8"/>
  <c r="M508" i="8"/>
  <c r="AE31" i="8"/>
  <c r="AD31" i="8"/>
  <c r="J508" i="8"/>
  <c r="K508" i="8" s="1"/>
  <c r="T508" i="8"/>
  <c r="Y508" i="8" s="1"/>
  <c r="C508" i="8"/>
  <c r="E509" i="8"/>
  <c r="AN508" i="8"/>
  <c r="W508" i="8"/>
  <c r="AA508" i="8" s="1"/>
  <c r="D508" i="8"/>
  <c r="AL508" i="8" s="1"/>
  <c r="AH30" i="8"/>
  <c r="X508" i="8" l="1"/>
  <c r="AI508" i="8"/>
  <c r="AJ508" i="8" s="1"/>
  <c r="AK508" i="8" s="1"/>
  <c r="AM508" i="8" s="1"/>
  <c r="P508" i="8" s="1"/>
  <c r="U508" i="8"/>
  <c r="V508" i="8" s="1"/>
  <c r="AG508" i="8"/>
  <c r="AO508" i="8"/>
  <c r="AQ508" i="8" s="1"/>
  <c r="I509" i="8"/>
  <c r="F509" i="8"/>
  <c r="G509" i="8" s="1"/>
  <c r="H509" i="8" s="1"/>
  <c r="B509" i="8"/>
  <c r="AF31" i="8"/>
  <c r="N31" i="8" s="1"/>
  <c r="AB32" i="8"/>
  <c r="AC32" i="8" s="1"/>
  <c r="R508" i="8" l="1"/>
  <c r="AP508" i="8"/>
  <c r="AH31" i="8"/>
  <c r="AE32" i="8"/>
  <c r="W509" i="8"/>
  <c r="AA509" i="8" s="1"/>
  <c r="E510" i="8"/>
  <c r="T509" i="8"/>
  <c r="Y509" i="8" s="1"/>
  <c r="D509" i="8"/>
  <c r="AG509" i="8" s="1"/>
  <c r="C509" i="8"/>
  <c r="AN509" i="8"/>
  <c r="AO509" i="8" s="1"/>
  <c r="AQ509" i="8" s="1"/>
  <c r="M509" i="8"/>
  <c r="AD32" i="8"/>
  <c r="J509" i="8"/>
  <c r="K509" i="8" s="1"/>
  <c r="U509" i="8" s="1"/>
  <c r="V509" i="8" s="1"/>
  <c r="X509" i="8" l="1"/>
  <c r="R509" i="8"/>
  <c r="AP509" i="8"/>
  <c r="AI509" i="8"/>
  <c r="AJ509" i="8" s="1"/>
  <c r="AK509" i="8" s="1"/>
  <c r="AL509" i="8"/>
  <c r="B510" i="8"/>
  <c r="I510" i="8"/>
  <c r="F510" i="8"/>
  <c r="G510" i="8" s="1"/>
  <c r="H510" i="8" s="1"/>
  <c r="AB33" i="8"/>
  <c r="AC33" i="8" s="1"/>
  <c r="AF32" i="8"/>
  <c r="N32" i="8" s="1"/>
  <c r="AM509" i="8" l="1"/>
  <c r="P509" i="8" s="1"/>
  <c r="AE33" i="8"/>
  <c r="M510" i="8"/>
  <c r="AD33" i="8"/>
  <c r="J510" i="8"/>
  <c r="K510" i="8" s="1"/>
  <c r="AH32" i="8"/>
  <c r="E511" i="8"/>
  <c r="AN510" i="8"/>
  <c r="D510" i="8"/>
  <c r="AL510" i="8" s="1"/>
  <c r="T510" i="8"/>
  <c r="X510" i="8" s="1"/>
  <c r="C510" i="8"/>
  <c r="W510" i="8"/>
  <c r="AA510" i="8" s="1"/>
  <c r="AG510" i="8" l="1"/>
  <c r="Y510" i="8"/>
  <c r="AI510" i="8"/>
  <c r="AJ510" i="8" s="1"/>
  <c r="AK510" i="8" s="1"/>
  <c r="U510" i="8"/>
  <c r="V510" i="8" s="1"/>
  <c r="AO510" i="8"/>
  <c r="AQ510" i="8" s="1"/>
  <c r="AF33" i="8"/>
  <c r="N33" i="8" s="1"/>
  <c r="L4" i="2" s="1"/>
  <c r="B511" i="8"/>
  <c r="I511" i="8"/>
  <c r="F511" i="8"/>
  <c r="G511" i="8" s="1"/>
  <c r="H511" i="8" s="1"/>
  <c r="AB34" i="8"/>
  <c r="AC34" i="8" s="1"/>
  <c r="AM510" i="8" l="1"/>
  <c r="P510" i="8" s="1"/>
  <c r="R510" i="8"/>
  <c r="AP510" i="8"/>
  <c r="J511" i="8"/>
  <c r="K511" i="8" s="1"/>
  <c r="M511" i="8"/>
  <c r="AE34" i="8"/>
  <c r="AH33" i="8"/>
  <c r="AN511" i="8"/>
  <c r="AO511" i="8" s="1"/>
  <c r="AQ511" i="8" s="1"/>
  <c r="E512" i="8"/>
  <c r="W511" i="8"/>
  <c r="AA511" i="8" s="1"/>
  <c r="T511" i="8"/>
  <c r="Y511" i="8" s="1"/>
  <c r="D511" i="8"/>
  <c r="AL511" i="8" s="1"/>
  <c r="C511" i="8"/>
  <c r="AD34" i="8"/>
  <c r="AG511" i="8" l="1"/>
  <c r="U511" i="8"/>
  <c r="V511" i="8" s="1"/>
  <c r="AI511" i="8"/>
  <c r="AJ511" i="8" s="1"/>
  <c r="AK511" i="8" s="1"/>
  <c r="R511" i="8"/>
  <c r="AP511" i="8"/>
  <c r="X511" i="8"/>
  <c r="AF34" i="8"/>
  <c r="AB35" i="8"/>
  <c r="AC35" i="8" s="1"/>
  <c r="I512" i="8"/>
  <c r="F512" i="8"/>
  <c r="G512" i="8" s="1"/>
  <c r="H512" i="8" s="1"/>
  <c r="B512" i="8"/>
  <c r="AM511" i="8" l="1"/>
  <c r="P511" i="8" s="1"/>
  <c r="T512" i="8"/>
  <c r="X512" i="8" s="1"/>
  <c r="C512" i="8"/>
  <c r="Y512" i="8"/>
  <c r="E513" i="8"/>
  <c r="AN512" i="8"/>
  <c r="AO512" i="8" s="1"/>
  <c r="AQ512" i="8" s="1"/>
  <c r="W512" i="8"/>
  <c r="AA512" i="8" s="1"/>
  <c r="D512" i="8"/>
  <c r="AG512" i="8" s="1"/>
  <c r="AL512" i="8"/>
  <c r="AE35" i="8"/>
  <c r="M512" i="8"/>
  <c r="AD35" i="8"/>
  <c r="J512" i="8"/>
  <c r="K512" i="8" s="1"/>
  <c r="AH34" i="8"/>
  <c r="N34" i="8" s="1"/>
  <c r="U512" i="8" l="1"/>
  <c r="V512" i="8" s="1"/>
  <c r="AI512" i="8"/>
  <c r="AJ512" i="8" s="1"/>
  <c r="AK512" i="8" s="1"/>
  <c r="AM512" i="8" s="1"/>
  <c r="P512" i="8" s="1"/>
  <c r="R512" i="8"/>
  <c r="AP512" i="8"/>
  <c r="AB36" i="8"/>
  <c r="AC36" i="8" s="1"/>
  <c r="I513" i="8"/>
  <c r="F513" i="8"/>
  <c r="G513" i="8" s="1"/>
  <c r="H513" i="8" s="1"/>
  <c r="B513" i="8"/>
  <c r="AF35" i="8"/>
  <c r="AD36" i="8" l="1"/>
  <c r="AF36" i="8" s="1"/>
  <c r="M513" i="8"/>
  <c r="K44" i="2" s="1"/>
  <c r="W513" i="8"/>
  <c r="AA513" i="8" s="1"/>
  <c r="T513" i="8"/>
  <c r="X513" i="8" s="1"/>
  <c r="D513" i="8"/>
  <c r="AG513" i="8" s="1"/>
  <c r="C513" i="8"/>
  <c r="Y62" i="8" s="1"/>
  <c r="AN513" i="8"/>
  <c r="AO513" i="8" s="1"/>
  <c r="AQ513" i="8" s="1"/>
  <c r="E514" i="8"/>
  <c r="AH35" i="8"/>
  <c r="N35" i="8" s="1"/>
  <c r="J513" i="8"/>
  <c r="K513" i="8" s="1"/>
  <c r="AE36" i="8"/>
  <c r="AL513" i="8" l="1"/>
  <c r="Y513" i="8"/>
  <c r="R513" i="8"/>
  <c r="N44" i="2" s="1"/>
  <c r="AP513" i="8"/>
  <c r="AI513" i="8"/>
  <c r="AJ513" i="8" s="1"/>
  <c r="AK513" i="8" s="1"/>
  <c r="U513" i="8"/>
  <c r="V513" i="8" s="1"/>
  <c r="Z65" i="8"/>
  <c r="Z73" i="8"/>
  <c r="Z66" i="8"/>
  <c r="Z67" i="8"/>
  <c r="Z68" i="8"/>
  <c r="Z69" i="8"/>
  <c r="Z62" i="8"/>
  <c r="Z70" i="8"/>
  <c r="Z63" i="8"/>
  <c r="Z71" i="8"/>
  <c r="Z64" i="8"/>
  <c r="Z72" i="8"/>
  <c r="AB37" i="8"/>
  <c r="B514" i="8"/>
  <c r="I514" i="8"/>
  <c r="F514" i="8"/>
  <c r="G514" i="8" s="1"/>
  <c r="H514" i="8" s="1"/>
  <c r="AH36" i="8"/>
  <c r="N36" i="8" s="1"/>
  <c r="AM513" i="8" l="1"/>
  <c r="P513" i="8" s="1"/>
  <c r="M44" i="2" s="1"/>
  <c r="J514" i="8"/>
  <c r="K514" i="8" s="1"/>
  <c r="E515" i="8"/>
  <c r="AN514" i="8"/>
  <c r="AO514" i="8" s="1"/>
  <c r="AQ514" i="8" s="1"/>
  <c r="D514" i="8"/>
  <c r="T514" i="8"/>
  <c r="Y514" i="8" s="1"/>
  <c r="C514" i="8"/>
  <c r="AL514" i="8"/>
  <c r="W514" i="8"/>
  <c r="AA514" i="8" s="1"/>
  <c r="AG514" i="8"/>
  <c r="AC37" i="8"/>
  <c r="AD37" i="8" s="1"/>
  <c r="M514" i="8"/>
  <c r="R514" i="8" l="1"/>
  <c r="AP514" i="8"/>
  <c r="AI514" i="8"/>
  <c r="AJ514" i="8" s="1"/>
  <c r="AK514" i="8" s="1"/>
  <c r="U514" i="8"/>
  <c r="V514" i="8" s="1"/>
  <c r="X514" i="8"/>
  <c r="AE37" i="8"/>
  <c r="AB38" i="8" s="1"/>
  <c r="AC38" i="8" s="1"/>
  <c r="AF37" i="8"/>
  <c r="B515" i="8"/>
  <c r="I515" i="8"/>
  <c r="F515" i="8"/>
  <c r="G515" i="8" s="1"/>
  <c r="H515" i="8" s="1"/>
  <c r="AM514" i="8" l="1"/>
  <c r="P514" i="8" s="1"/>
  <c r="AE38" i="8"/>
  <c r="E516" i="8"/>
  <c r="W515" i="8"/>
  <c r="AA515" i="8" s="1"/>
  <c r="T515" i="8"/>
  <c r="Y515" i="8" s="1"/>
  <c r="D515" i="8"/>
  <c r="AG515" i="8" s="1"/>
  <c r="C515" i="8"/>
  <c r="AN515" i="8"/>
  <c r="AO515" i="8" s="1"/>
  <c r="AQ515" i="8" s="1"/>
  <c r="M515" i="8"/>
  <c r="AH37" i="8"/>
  <c r="N37" i="8" s="1"/>
  <c r="J515" i="8"/>
  <c r="K515" i="8" s="1"/>
  <c r="U515" i="8" s="1"/>
  <c r="V515" i="8" s="1"/>
  <c r="AD38" i="8"/>
  <c r="R515" i="8" l="1"/>
  <c r="AP515" i="8"/>
  <c r="AI515" i="8"/>
  <c r="AJ515" i="8" s="1"/>
  <c r="AK515" i="8" s="1"/>
  <c r="X515" i="8"/>
  <c r="AL515" i="8"/>
  <c r="I516" i="8"/>
  <c r="F516" i="8"/>
  <c r="G516" i="8" s="1"/>
  <c r="H516" i="8" s="1"/>
  <c r="B516" i="8"/>
  <c r="AF38" i="8"/>
  <c r="AB39" i="8"/>
  <c r="AC39" i="8" s="1"/>
  <c r="AM515" i="8" l="1"/>
  <c r="P515" i="8" s="1"/>
  <c r="AD39" i="8"/>
  <c r="AF39" i="8" s="1"/>
  <c r="AE39" i="8"/>
  <c r="AH38" i="8"/>
  <c r="N38" i="8" s="1"/>
  <c r="AB40" i="8"/>
  <c r="AC40" i="8" s="1"/>
  <c r="T516" i="8"/>
  <c r="Y516" i="8" s="1"/>
  <c r="C516" i="8"/>
  <c r="E517" i="8"/>
  <c r="AN516" i="8"/>
  <c r="AO516" i="8" s="1"/>
  <c r="AQ516" i="8" s="1"/>
  <c r="D516" i="8"/>
  <c r="AG516" i="8" s="1"/>
  <c r="AL516" i="8"/>
  <c r="W516" i="8"/>
  <c r="AA516" i="8" s="1"/>
  <c r="M516" i="8"/>
  <c r="J516" i="8"/>
  <c r="K516" i="8" s="1"/>
  <c r="AD40" i="8" l="1"/>
  <c r="AF40" i="8" s="1"/>
  <c r="U516" i="8"/>
  <c r="V516" i="8" s="1"/>
  <c r="AI516" i="8"/>
  <c r="AJ516" i="8" s="1"/>
  <c r="AK516" i="8" s="1"/>
  <c r="R516" i="8"/>
  <c r="AP516" i="8"/>
  <c r="X516" i="8"/>
  <c r="AH39" i="8"/>
  <c r="N39" i="8" s="1"/>
  <c r="I517" i="8"/>
  <c r="F517" i="8"/>
  <c r="G517" i="8" s="1"/>
  <c r="H517" i="8" s="1"/>
  <c r="B517" i="8"/>
  <c r="AE40" i="8"/>
  <c r="AM516" i="8" l="1"/>
  <c r="P516" i="8" s="1"/>
  <c r="J517" i="8"/>
  <c r="K517" i="8" s="1"/>
  <c r="M517" i="8"/>
  <c r="W517" i="8"/>
  <c r="AA517" i="8" s="1"/>
  <c r="D517" i="8"/>
  <c r="AL517" i="8" s="1"/>
  <c r="C517" i="8"/>
  <c r="AN517" i="8"/>
  <c r="AO517" i="8" s="1"/>
  <c r="AQ517" i="8" s="1"/>
  <c r="E518" i="8"/>
  <c r="T517" i="8"/>
  <c r="Y517" i="8" s="1"/>
  <c r="AB41" i="8"/>
  <c r="AH40" i="8"/>
  <c r="N40" i="8" s="1"/>
  <c r="AG517" i="8" l="1"/>
  <c r="R517" i="8"/>
  <c r="AP517" i="8"/>
  <c r="U517" i="8"/>
  <c r="V517" i="8" s="1"/>
  <c r="AI517" i="8"/>
  <c r="AJ517" i="8" s="1"/>
  <c r="AK517" i="8" s="1"/>
  <c r="X517" i="8"/>
  <c r="I518" i="8"/>
  <c r="F518" i="8"/>
  <c r="G518" i="8" s="1"/>
  <c r="H518" i="8" s="1"/>
  <c r="B518" i="8"/>
  <c r="AC41" i="8"/>
  <c r="AE41" i="8" s="1"/>
  <c r="AM517" i="8" l="1"/>
  <c r="P517" i="8" s="1"/>
  <c r="AD41" i="8"/>
  <c r="AB42" i="8"/>
  <c r="AC42" i="8" s="1"/>
  <c r="AD42" i="8" s="1"/>
  <c r="E519" i="8"/>
  <c r="AN518" i="8"/>
  <c r="AO518" i="8" s="1"/>
  <c r="AQ518" i="8" s="1"/>
  <c r="R518" i="8" s="1"/>
  <c r="D518" i="8"/>
  <c r="AL518" i="8" s="1"/>
  <c r="T518" i="8"/>
  <c r="X518" i="8" s="1"/>
  <c r="C518" i="8"/>
  <c r="W518" i="8"/>
  <c r="AA518" i="8" s="1"/>
  <c r="M518" i="8"/>
  <c r="AF41" i="8"/>
  <c r="J518" i="8"/>
  <c r="K518" i="8" s="1"/>
  <c r="AG518" i="8" l="1"/>
  <c r="U518" i="8"/>
  <c r="V518" i="8" s="1"/>
  <c r="AI518" i="8"/>
  <c r="AJ518" i="8" s="1"/>
  <c r="AK518" i="8" s="1"/>
  <c r="AP518" i="8"/>
  <c r="AF42" i="8"/>
  <c r="B519" i="8"/>
  <c r="I519" i="8"/>
  <c r="F519" i="8"/>
  <c r="G519" i="8" s="1"/>
  <c r="H519" i="8" s="1"/>
  <c r="AH41" i="8"/>
  <c r="N41" i="8" s="1"/>
  <c r="AE42" i="8"/>
  <c r="AM518" i="8" l="1"/>
  <c r="P518" i="8" s="1"/>
  <c r="AB43" i="8"/>
  <c r="E520" i="8"/>
  <c r="W519" i="8"/>
  <c r="AA519" i="8" s="1"/>
  <c r="T519" i="8"/>
  <c r="X519" i="8" s="1"/>
  <c r="D519" i="8"/>
  <c r="AL519" i="8" s="1"/>
  <c r="C519" i="8"/>
  <c r="AN519" i="8"/>
  <c r="AO519" i="8" s="1"/>
  <c r="J519" i="8"/>
  <c r="K519" i="8" s="1"/>
  <c r="M519" i="8"/>
  <c r="AH42" i="8"/>
  <c r="N42" i="8" s="1"/>
  <c r="Y519" i="8" l="1"/>
  <c r="AG519" i="8"/>
  <c r="AI519" i="8"/>
  <c r="AJ519" i="8" s="1"/>
  <c r="AK519" i="8" s="1"/>
  <c r="U519" i="8"/>
  <c r="V519" i="8" s="1"/>
  <c r="AQ519" i="8"/>
  <c r="F520" i="8"/>
  <c r="G520" i="8" s="1"/>
  <c r="H520" i="8" s="1"/>
  <c r="B520" i="8"/>
  <c r="I520" i="8"/>
  <c r="AC43" i="8"/>
  <c r="AD43" i="8" s="1"/>
  <c r="AM519" i="8" l="1"/>
  <c r="P519" i="8" s="1"/>
  <c r="R519" i="8"/>
  <c r="AP519" i="8"/>
  <c r="AF43" i="8"/>
  <c r="AE43" i="8"/>
  <c r="J520" i="8"/>
  <c r="K520" i="8" s="1"/>
  <c r="T520" i="8"/>
  <c r="Y520" i="8" s="1"/>
  <c r="C520" i="8"/>
  <c r="E521" i="8"/>
  <c r="AN520" i="8"/>
  <c r="AO520" i="8" s="1"/>
  <c r="D520" i="8"/>
  <c r="AG520" i="8" s="1"/>
  <c r="AL520" i="8"/>
  <c r="W520" i="8"/>
  <c r="AA520" i="8" s="1"/>
  <c r="M520" i="8"/>
  <c r="X520" i="8" l="1"/>
  <c r="AI520" i="8"/>
  <c r="AJ520" i="8" s="1"/>
  <c r="AK520" i="8" s="1"/>
  <c r="AM520" i="8" s="1"/>
  <c r="P520" i="8" s="1"/>
  <c r="U520" i="8"/>
  <c r="V520" i="8" s="1"/>
  <c r="AQ520" i="8"/>
  <c r="I521" i="8"/>
  <c r="F521" i="8"/>
  <c r="G521" i="8" s="1"/>
  <c r="H521" i="8" s="1"/>
  <c r="B521" i="8"/>
  <c r="AB44" i="8"/>
  <c r="AH43" i="8"/>
  <c r="N43" i="8" s="1"/>
  <c r="R520" i="8" l="1"/>
  <c r="AP520" i="8"/>
  <c r="W521" i="8"/>
  <c r="AA521" i="8" s="1"/>
  <c r="AL521" i="8"/>
  <c r="C521" i="8"/>
  <c r="AN521" i="8"/>
  <c r="E522" i="8"/>
  <c r="T521" i="8"/>
  <c r="Y521" i="8" s="1"/>
  <c r="D521" i="8"/>
  <c r="AG521" i="8" s="1"/>
  <c r="M521" i="8"/>
  <c r="AC44" i="8"/>
  <c r="AE44" i="8" s="1"/>
  <c r="J521" i="8"/>
  <c r="K521" i="8" s="1"/>
  <c r="AI521" i="8" l="1"/>
  <c r="AJ521" i="8" s="1"/>
  <c r="AK521" i="8" s="1"/>
  <c r="U521" i="8"/>
  <c r="V521" i="8" s="1"/>
  <c r="AO521" i="8"/>
  <c r="AQ521" i="8" s="1"/>
  <c r="X521" i="8"/>
  <c r="AD44" i="8"/>
  <c r="AF44" i="8" s="1"/>
  <c r="AB45" i="8"/>
  <c r="AC45" i="8" s="1"/>
  <c r="I522" i="8"/>
  <c r="F522" i="8"/>
  <c r="G522" i="8" s="1"/>
  <c r="H522" i="8" s="1"/>
  <c r="B522" i="8"/>
  <c r="AD45" i="8" l="1"/>
  <c r="AE45" i="8"/>
  <c r="R521" i="8"/>
  <c r="AP521" i="8"/>
  <c r="AM521" i="8"/>
  <c r="P521" i="8" s="1"/>
  <c r="E523" i="8"/>
  <c r="AN522" i="8"/>
  <c r="D522" i="8"/>
  <c r="AG522" i="8" s="1"/>
  <c r="AL522" i="8"/>
  <c r="T522" i="8"/>
  <c r="X522" i="8" s="1"/>
  <c r="C522" i="8"/>
  <c r="W522" i="8"/>
  <c r="AA522" i="8" s="1"/>
  <c r="J522" i="8"/>
  <c r="K522" i="8" s="1"/>
  <c r="AH44" i="8"/>
  <c r="N44" i="8" s="1"/>
  <c r="M522" i="8"/>
  <c r="AF45" i="8"/>
  <c r="AI522" i="8" l="1"/>
  <c r="AJ522" i="8" s="1"/>
  <c r="AK522" i="8" s="1"/>
  <c r="U522" i="8"/>
  <c r="V522" i="8" s="1"/>
  <c r="AO522" i="8"/>
  <c r="AQ522" i="8" s="1"/>
  <c r="Y522" i="8"/>
  <c r="AB46" i="8"/>
  <c r="AH45" i="8"/>
  <c r="N45" i="8" s="1"/>
  <c r="L5" i="2" s="1"/>
  <c r="F523" i="8"/>
  <c r="G523" i="8" s="1"/>
  <c r="H523" i="8" s="1"/>
  <c r="I523" i="8"/>
  <c r="B523" i="8"/>
  <c r="AM522" i="8" l="1"/>
  <c r="P522" i="8" s="1"/>
  <c r="R522" i="8"/>
  <c r="AP522" i="8"/>
  <c r="W523" i="8"/>
  <c r="AA523" i="8" s="1"/>
  <c r="AN523" i="8"/>
  <c r="AO523" i="8" s="1"/>
  <c r="AQ523" i="8" s="1"/>
  <c r="E524" i="8"/>
  <c r="D523" i="8"/>
  <c r="AL523" i="8" s="1"/>
  <c r="C523" i="8"/>
  <c r="T523" i="8"/>
  <c r="X523" i="8" s="1"/>
  <c r="M523" i="8"/>
  <c r="J523" i="8"/>
  <c r="K523" i="8" s="1"/>
  <c r="AC46" i="8"/>
  <c r="AD46" i="8" s="1"/>
  <c r="AE46" i="8" l="1"/>
  <c r="AG523" i="8"/>
  <c r="AI523" i="8"/>
  <c r="AJ523" i="8" s="1"/>
  <c r="AK523" i="8" s="1"/>
  <c r="U523" i="8"/>
  <c r="V523" i="8" s="1"/>
  <c r="R523" i="8"/>
  <c r="AP523" i="8"/>
  <c r="Y523" i="8"/>
  <c r="AB47" i="8"/>
  <c r="AC47" i="8" s="1"/>
  <c r="AD47" i="8" s="1"/>
  <c r="AF46" i="8"/>
  <c r="I524" i="8"/>
  <c r="F524" i="8"/>
  <c r="G524" i="8" s="1"/>
  <c r="H524" i="8" s="1"/>
  <c r="B524" i="8"/>
  <c r="AM523" i="8" l="1"/>
  <c r="P523" i="8" s="1"/>
  <c r="M524" i="8"/>
  <c r="AF47" i="8"/>
  <c r="J524" i="8"/>
  <c r="K524" i="8" s="1"/>
  <c r="D524" i="8"/>
  <c r="AL524" i="8" s="1"/>
  <c r="T524" i="8"/>
  <c r="Y524" i="8" s="1"/>
  <c r="C524" i="8"/>
  <c r="AN524" i="8"/>
  <c r="AO524" i="8" s="1"/>
  <c r="AQ524" i="8" s="1"/>
  <c r="W524" i="8"/>
  <c r="AA524" i="8" s="1"/>
  <c r="E525" i="8"/>
  <c r="AH46" i="8"/>
  <c r="N46" i="8" s="1"/>
  <c r="AE47" i="8"/>
  <c r="AG524" i="8" l="1"/>
  <c r="X524" i="8"/>
  <c r="R524" i="8"/>
  <c r="AP524" i="8"/>
  <c r="AI524" i="8"/>
  <c r="AJ524" i="8" s="1"/>
  <c r="AK524" i="8" s="1"/>
  <c r="U524" i="8"/>
  <c r="V524" i="8" s="1"/>
  <c r="B525" i="8"/>
  <c r="I525" i="8"/>
  <c r="F525" i="8"/>
  <c r="G525" i="8" s="1"/>
  <c r="H525" i="8" s="1"/>
  <c r="AH47" i="8"/>
  <c r="N47" i="8" s="1"/>
  <c r="AB48" i="8"/>
  <c r="AM524" i="8" l="1"/>
  <c r="P524" i="8" s="1"/>
  <c r="M525" i="8"/>
  <c r="K45" i="2" s="1"/>
  <c r="J525" i="8"/>
  <c r="K525" i="8" s="1"/>
  <c r="AC48" i="8"/>
  <c r="AE48" i="8" s="1"/>
  <c r="C525" i="8"/>
  <c r="Y74" i="8" s="1"/>
  <c r="AN525" i="8"/>
  <c r="AO525" i="8" s="1"/>
  <c r="AQ525" i="8" s="1"/>
  <c r="T525" i="8"/>
  <c r="Y525" i="8" s="1"/>
  <c r="E526" i="8"/>
  <c r="W525" i="8"/>
  <c r="AA525" i="8" s="1"/>
  <c r="D525" i="8"/>
  <c r="AL525" i="8" s="1"/>
  <c r="AG525" i="8" l="1"/>
  <c r="R525" i="8"/>
  <c r="N45" i="2" s="1"/>
  <c r="AP525" i="8"/>
  <c r="U525" i="8"/>
  <c r="V525" i="8" s="1"/>
  <c r="AI525" i="8"/>
  <c r="AJ525" i="8" s="1"/>
  <c r="AK525" i="8" s="1"/>
  <c r="AM525" i="8" s="1"/>
  <c r="P525" i="8" s="1"/>
  <c r="M45" i="2" s="1"/>
  <c r="X525" i="8"/>
  <c r="AD48" i="8"/>
  <c r="AB49" i="8"/>
  <c r="AC49" i="8" s="1"/>
  <c r="I526" i="8"/>
  <c r="F526" i="8"/>
  <c r="G526" i="8" s="1"/>
  <c r="H526" i="8" s="1"/>
  <c r="B526" i="8"/>
  <c r="Z75" i="8"/>
  <c r="Z84" i="8"/>
  <c r="Z74" i="8"/>
  <c r="Z83" i="8"/>
  <c r="Z81" i="8"/>
  <c r="Z82" i="8"/>
  <c r="Z77" i="8"/>
  <c r="Z78" i="8"/>
  <c r="Z79" i="8"/>
  <c r="Z80" i="8"/>
  <c r="Z76" i="8"/>
  <c r="Z85" i="8"/>
  <c r="AD49" i="8" l="1"/>
  <c r="AF49" i="8" s="1"/>
  <c r="AF48" i="8"/>
  <c r="E527" i="8"/>
  <c r="AN526" i="8"/>
  <c r="AO526" i="8" s="1"/>
  <c r="C526" i="8"/>
  <c r="T526" i="8"/>
  <c r="Y526" i="8" s="1"/>
  <c r="W526" i="8"/>
  <c r="AA526" i="8" s="1"/>
  <c r="AL526" i="8"/>
  <c r="D526" i="8"/>
  <c r="AG526" i="8" s="1"/>
  <c r="M526" i="8"/>
  <c r="J526" i="8"/>
  <c r="K526" i="8" s="1"/>
  <c r="AE49" i="8"/>
  <c r="AH48" i="8" l="1"/>
  <c r="N48" i="8" s="1"/>
  <c r="X526" i="8"/>
  <c r="U526" i="8"/>
  <c r="V526" i="8" s="1"/>
  <c r="AI526" i="8"/>
  <c r="AJ526" i="8" s="1"/>
  <c r="AK526" i="8" s="1"/>
  <c r="AQ526" i="8"/>
  <c r="F527" i="8"/>
  <c r="G527" i="8" s="1"/>
  <c r="H527" i="8" s="1"/>
  <c r="I527" i="8"/>
  <c r="B527" i="8"/>
  <c r="AB50" i="8"/>
  <c r="AH49" i="8"/>
  <c r="N49" i="8" s="1"/>
  <c r="AM526" i="8" l="1"/>
  <c r="P526" i="8" s="1"/>
  <c r="R526" i="8"/>
  <c r="AP526" i="8"/>
  <c r="AC50" i="8"/>
  <c r="AD50" i="8" s="1"/>
  <c r="W527" i="8"/>
  <c r="AA527" i="8" s="1"/>
  <c r="AL527" i="8"/>
  <c r="E528" i="8"/>
  <c r="C527" i="8"/>
  <c r="T527" i="8"/>
  <c r="Y527" i="8"/>
  <c r="AN527" i="8"/>
  <c r="AO527" i="8" s="1"/>
  <c r="X527" i="8"/>
  <c r="D527" i="8"/>
  <c r="AG527" i="8" s="1"/>
  <c r="J527" i="8"/>
  <c r="K527" i="8" s="1"/>
  <c r="AI527" i="8" s="1"/>
  <c r="AJ527" i="8" s="1"/>
  <c r="AK527" i="8" s="1"/>
  <c r="M527" i="8"/>
  <c r="AE50" i="8" l="1"/>
  <c r="AB51" i="8" s="1"/>
  <c r="AC51" i="8" s="1"/>
  <c r="AD51" i="8" s="1"/>
  <c r="U527" i="8"/>
  <c r="V527" i="8" s="1"/>
  <c r="AQ527" i="8"/>
  <c r="AM527" i="8"/>
  <c r="P527" i="8" s="1"/>
  <c r="I528" i="8"/>
  <c r="F528" i="8"/>
  <c r="G528" i="8" s="1"/>
  <c r="H528" i="8" s="1"/>
  <c r="B528" i="8"/>
  <c r="AF50" i="8"/>
  <c r="R527" i="8" l="1"/>
  <c r="AP527" i="8"/>
  <c r="AF51" i="8"/>
  <c r="AH50" i="8"/>
  <c r="N50" i="8" s="1"/>
  <c r="AE51" i="8"/>
  <c r="D528" i="8"/>
  <c r="AG528" i="8" s="1"/>
  <c r="T528" i="8"/>
  <c r="X528" i="8" s="1"/>
  <c r="C528" i="8"/>
  <c r="E529" i="8"/>
  <c r="AL528" i="8"/>
  <c r="W528" i="8"/>
  <c r="AA528" i="8" s="1"/>
  <c r="AN528" i="8"/>
  <c r="AO528" i="8" s="1"/>
  <c r="M528" i="8"/>
  <c r="J528" i="8"/>
  <c r="K528" i="8" s="1"/>
  <c r="Y528" i="8" l="1"/>
  <c r="AQ528" i="8"/>
  <c r="R528" i="8" s="1"/>
  <c r="U528" i="8"/>
  <c r="V528" i="8" s="1"/>
  <c r="AI528" i="8"/>
  <c r="AJ528" i="8" s="1"/>
  <c r="AK528" i="8" s="1"/>
  <c r="B529" i="8"/>
  <c r="I529" i="8"/>
  <c r="F529" i="8"/>
  <c r="G529" i="8" s="1"/>
  <c r="H529" i="8" s="1"/>
  <c r="AB52" i="8"/>
  <c r="AH51" i="8"/>
  <c r="N51" i="8" s="1"/>
  <c r="AP528" i="8" l="1"/>
  <c r="AM528" i="8"/>
  <c r="P528" i="8" s="1"/>
  <c r="M529" i="8"/>
  <c r="AC52" i="8"/>
  <c r="AE52" i="8" s="1"/>
  <c r="J529" i="8"/>
  <c r="K529" i="8" s="1"/>
  <c r="E530" i="8"/>
  <c r="AL529" i="8"/>
  <c r="W529" i="8"/>
  <c r="AA529" i="8" s="1"/>
  <c r="D529" i="8"/>
  <c r="AG529" i="8" s="1"/>
  <c r="AN529" i="8"/>
  <c r="T529" i="8"/>
  <c r="Y529" i="8" s="1"/>
  <c r="C529" i="8"/>
  <c r="X529" i="8" l="1"/>
  <c r="U529" i="8"/>
  <c r="V529" i="8" s="1"/>
  <c r="AI529" i="8"/>
  <c r="AJ529" i="8" s="1"/>
  <c r="AK529" i="8" s="1"/>
  <c r="AO529" i="8"/>
  <c r="AQ529" i="8" s="1"/>
  <c r="AD52" i="8"/>
  <c r="AF52" i="8" s="1"/>
  <c r="AB53" i="8"/>
  <c r="AC53" i="8" s="1"/>
  <c r="F530" i="8"/>
  <c r="G530" i="8" s="1"/>
  <c r="H530" i="8" s="1"/>
  <c r="B530" i="8"/>
  <c r="I530" i="8"/>
  <c r="AD53" i="8" l="1"/>
  <c r="AM529" i="8"/>
  <c r="P529" i="8" s="1"/>
  <c r="R529" i="8"/>
  <c r="AP529" i="8"/>
  <c r="AH52" i="8"/>
  <c r="N52" i="8" s="1"/>
  <c r="AF53" i="8"/>
  <c r="E531" i="8"/>
  <c r="AN530" i="8"/>
  <c r="AL530" i="8"/>
  <c r="W530" i="8"/>
  <c r="AA530" i="8" s="1"/>
  <c r="T530" i="8"/>
  <c r="X530" i="8" s="1"/>
  <c r="D530" i="8"/>
  <c r="AG530" i="8" s="1"/>
  <c r="C530" i="8"/>
  <c r="J530" i="8"/>
  <c r="K530" i="8" s="1"/>
  <c r="M530" i="8"/>
  <c r="AE53" i="8"/>
  <c r="AO530" i="8" l="1"/>
  <c r="AQ530" i="8" s="1"/>
  <c r="U530" i="8"/>
  <c r="V530" i="8" s="1"/>
  <c r="AI530" i="8"/>
  <c r="AJ530" i="8" s="1"/>
  <c r="AK530" i="8" s="1"/>
  <c r="F531" i="8"/>
  <c r="G531" i="8" s="1"/>
  <c r="H531" i="8" s="1"/>
  <c r="B531" i="8"/>
  <c r="I531" i="8"/>
  <c r="AB54" i="8"/>
  <c r="AH53" i="8"/>
  <c r="N53" i="8" s="1"/>
  <c r="AM530" i="8" l="1"/>
  <c r="P530" i="8" s="1"/>
  <c r="R530" i="8"/>
  <c r="AP530" i="8"/>
  <c r="AC54" i="8"/>
  <c r="AD54" i="8" s="1"/>
  <c r="J531" i="8"/>
  <c r="K531" i="8" s="1"/>
  <c r="W531" i="8"/>
  <c r="AA531" i="8" s="1"/>
  <c r="AL531" i="8"/>
  <c r="AN531" i="8"/>
  <c r="AO531" i="8" s="1"/>
  <c r="D531" i="8"/>
  <c r="AG531" i="8" s="1"/>
  <c r="C531" i="8"/>
  <c r="E532" i="8"/>
  <c r="T531" i="8"/>
  <c r="Y531" i="8" s="1"/>
  <c r="M531" i="8"/>
  <c r="AE54" i="8" l="1"/>
  <c r="AB55" i="8" s="1"/>
  <c r="AC55" i="8" s="1"/>
  <c r="AD55" i="8" s="1"/>
  <c r="U531" i="8"/>
  <c r="V531" i="8" s="1"/>
  <c r="AI531" i="8"/>
  <c r="AJ531" i="8" s="1"/>
  <c r="AK531" i="8" s="1"/>
  <c r="AQ531" i="8"/>
  <c r="X531" i="8"/>
  <c r="AF54" i="8"/>
  <c r="F532" i="8"/>
  <c r="G532" i="8" s="1"/>
  <c r="H532" i="8" s="1"/>
  <c r="B532" i="8"/>
  <c r="I532" i="8"/>
  <c r="R531" i="8" l="1"/>
  <c r="AP531" i="8"/>
  <c r="AM531" i="8"/>
  <c r="P531" i="8" s="1"/>
  <c r="AF55" i="8"/>
  <c r="AH54" i="8"/>
  <c r="N54" i="8" s="1"/>
  <c r="M532" i="8"/>
  <c r="D532" i="8"/>
  <c r="AG532" i="8" s="1"/>
  <c r="T532" i="8"/>
  <c r="X532" i="8" s="1"/>
  <c r="C532" i="8"/>
  <c r="AN532" i="8"/>
  <c r="AO532" i="8" s="1"/>
  <c r="AQ532" i="8" s="1"/>
  <c r="W532" i="8"/>
  <c r="AA532" i="8" s="1"/>
  <c r="E533" i="8"/>
  <c r="AL532" i="8"/>
  <c r="AE55" i="8"/>
  <c r="J532" i="8"/>
  <c r="K532" i="8" s="1"/>
  <c r="U532" i="8" s="1"/>
  <c r="V532" i="8" s="1"/>
  <c r="Y532" i="8" l="1"/>
  <c r="R532" i="8"/>
  <c r="AP532" i="8"/>
  <c r="AI532" i="8"/>
  <c r="AJ532" i="8" s="1"/>
  <c r="AK532" i="8" s="1"/>
  <c r="B533" i="8"/>
  <c r="I533" i="8"/>
  <c r="F533" i="8"/>
  <c r="G533" i="8" s="1"/>
  <c r="H533" i="8" s="1"/>
  <c r="AB56" i="8"/>
  <c r="AH55" i="8"/>
  <c r="N55" i="8" s="1"/>
  <c r="AM532" i="8" l="1"/>
  <c r="P532" i="8" s="1"/>
  <c r="AC56" i="8"/>
  <c r="AD56" i="8" s="1"/>
  <c r="J533" i="8"/>
  <c r="K533" i="8" s="1"/>
  <c r="M533" i="8"/>
  <c r="T533" i="8"/>
  <c r="X533" i="8" s="1"/>
  <c r="AN533" i="8"/>
  <c r="AO533" i="8" s="1"/>
  <c r="AQ533" i="8" s="1"/>
  <c r="AL533" i="8"/>
  <c r="D533" i="8"/>
  <c r="AG533" i="8" s="1"/>
  <c r="E534" i="8"/>
  <c r="C533" i="8"/>
  <c r="W533" i="8"/>
  <c r="AA533" i="8" s="1"/>
  <c r="R533" i="8" l="1"/>
  <c r="AP533" i="8"/>
  <c r="U533" i="8"/>
  <c r="V533" i="8" s="1"/>
  <c r="AI533" i="8"/>
  <c r="AJ533" i="8" s="1"/>
  <c r="AK533" i="8" s="1"/>
  <c r="AM533" i="8" s="1"/>
  <c r="P533" i="8" s="1"/>
  <c r="Y533" i="8"/>
  <c r="AE56" i="8"/>
  <c r="AB57" i="8" s="1"/>
  <c r="AC57" i="8" s="1"/>
  <c r="AD57" i="8" s="1"/>
  <c r="AF56" i="8"/>
  <c r="B534" i="8"/>
  <c r="I534" i="8"/>
  <c r="F534" i="8"/>
  <c r="G534" i="8" s="1"/>
  <c r="H534" i="8" s="1"/>
  <c r="AF57" i="8" l="1"/>
  <c r="J534" i="8"/>
  <c r="K534" i="8" s="1"/>
  <c r="M534" i="8"/>
  <c r="D534" i="8"/>
  <c r="AG534" i="8" s="1"/>
  <c r="W534" i="8"/>
  <c r="AA534" i="8" s="1"/>
  <c r="AN534" i="8"/>
  <c r="AO534" i="8" s="1"/>
  <c r="AQ534" i="8" s="1"/>
  <c r="AL534" i="8"/>
  <c r="T534" i="8"/>
  <c r="X534" i="8" s="1"/>
  <c r="E535" i="8"/>
  <c r="C534" i="8"/>
  <c r="AE57" i="8"/>
  <c r="AH56" i="8"/>
  <c r="N56" i="8" s="1"/>
  <c r="R534" i="8" l="1"/>
  <c r="AP534" i="8"/>
  <c r="AI534" i="8"/>
  <c r="AJ534" i="8" s="1"/>
  <c r="AK534" i="8" s="1"/>
  <c r="U534" i="8"/>
  <c r="V534" i="8" s="1"/>
  <c r="Y534" i="8"/>
  <c r="F535" i="8"/>
  <c r="G535" i="8" s="1"/>
  <c r="H535" i="8" s="1"/>
  <c r="B535" i="8"/>
  <c r="I535" i="8"/>
  <c r="AH57" i="8"/>
  <c r="N57" i="8" s="1"/>
  <c r="L6" i="2" s="1"/>
  <c r="AB58" i="8"/>
  <c r="AM534" i="8" l="1"/>
  <c r="P534" i="8" s="1"/>
  <c r="AC58" i="8"/>
  <c r="AD58" i="8" s="1"/>
  <c r="J535" i="8"/>
  <c r="K535" i="8" s="1"/>
  <c r="W535" i="8"/>
  <c r="AA535" i="8" s="1"/>
  <c r="C535" i="8"/>
  <c r="AN535" i="8"/>
  <c r="AO535" i="8" s="1"/>
  <c r="AL535" i="8"/>
  <c r="T535" i="8"/>
  <c r="X535" i="8" s="1"/>
  <c r="D535" i="8"/>
  <c r="AG535" i="8" s="1"/>
  <c r="E536" i="8"/>
  <c r="M535" i="8"/>
  <c r="AE58" i="8" l="1"/>
  <c r="Y535" i="8"/>
  <c r="AI535" i="8"/>
  <c r="AJ535" i="8" s="1"/>
  <c r="AK535" i="8" s="1"/>
  <c r="U535" i="8"/>
  <c r="V535" i="8" s="1"/>
  <c r="AQ535" i="8"/>
  <c r="AB59" i="8"/>
  <c r="AC59" i="8" s="1"/>
  <c r="AD59" i="8" s="1"/>
  <c r="B536" i="8"/>
  <c r="I536" i="8"/>
  <c r="F536" i="8"/>
  <c r="G536" i="8" s="1"/>
  <c r="H536" i="8" s="1"/>
  <c r="AF58" i="8"/>
  <c r="R535" i="8" l="1"/>
  <c r="AP535" i="8"/>
  <c r="AM535" i="8"/>
  <c r="P535" i="8" s="1"/>
  <c r="J536" i="8"/>
  <c r="K536" i="8" s="1"/>
  <c r="AH58" i="8"/>
  <c r="N58" i="8" s="1"/>
  <c r="M536" i="8"/>
  <c r="AF59" i="8"/>
  <c r="D536" i="8"/>
  <c r="AG536" i="8" s="1"/>
  <c r="W536" i="8"/>
  <c r="AA536" i="8" s="1"/>
  <c r="C536" i="8"/>
  <c r="AN536" i="8"/>
  <c r="AO536" i="8" s="1"/>
  <c r="AL536" i="8"/>
  <c r="T536" i="8"/>
  <c r="X536" i="8" s="1"/>
  <c r="E537" i="8"/>
  <c r="AE59" i="8"/>
  <c r="Y536" i="8" l="1"/>
  <c r="AQ536" i="8"/>
  <c r="U536" i="8"/>
  <c r="V536" i="8" s="1"/>
  <c r="AI536" i="8"/>
  <c r="AJ536" i="8" s="1"/>
  <c r="AK536" i="8" s="1"/>
  <c r="AH59" i="8"/>
  <c r="N59" i="8" s="1"/>
  <c r="B537" i="8"/>
  <c r="F537" i="8"/>
  <c r="G537" i="8" s="1"/>
  <c r="H537" i="8" s="1"/>
  <c r="I537" i="8"/>
  <c r="AB60" i="8"/>
  <c r="AM536" i="8" l="1"/>
  <c r="P536" i="8" s="1"/>
  <c r="R536" i="8"/>
  <c r="AP536" i="8"/>
  <c r="AC60" i="8"/>
  <c r="AD60" i="8" s="1"/>
  <c r="M537" i="8"/>
  <c r="K46" i="2" s="1"/>
  <c r="W537" i="8"/>
  <c r="AA537" i="8" s="1"/>
  <c r="C537" i="8"/>
  <c r="Y86" i="8" s="1"/>
  <c r="E538" i="8"/>
  <c r="D537" i="8"/>
  <c r="AG537" i="8" s="1"/>
  <c r="AN537" i="8"/>
  <c r="AL537" i="8"/>
  <c r="T537" i="8"/>
  <c r="Y537" i="8" s="1"/>
  <c r="J537" i="8"/>
  <c r="K537" i="8" s="1"/>
  <c r="AI537" i="8" s="1"/>
  <c r="AJ537" i="8" s="1"/>
  <c r="AK537" i="8" s="1"/>
  <c r="AE60" i="8" l="1"/>
  <c r="AB61" i="8" s="1"/>
  <c r="AC61" i="8" s="1"/>
  <c r="AO537" i="8"/>
  <c r="AQ537" i="8" s="1"/>
  <c r="U537" i="8"/>
  <c r="V537" i="8" s="1"/>
  <c r="X537" i="8"/>
  <c r="B538" i="8"/>
  <c r="I538" i="8"/>
  <c r="F538" i="8"/>
  <c r="G538" i="8" s="1"/>
  <c r="H538" i="8" s="1"/>
  <c r="Z90" i="8"/>
  <c r="Z94" i="8"/>
  <c r="Z87" i="8"/>
  <c r="Z89" i="8"/>
  <c r="Z97" i="8"/>
  <c r="Z93" i="8"/>
  <c r="Z86" i="8"/>
  <c r="Z92" i="8"/>
  <c r="Z96" i="8"/>
  <c r="Z91" i="8"/>
  <c r="Z95" i="8"/>
  <c r="Z88" i="8"/>
  <c r="AM537" i="8"/>
  <c r="P537" i="8" s="1"/>
  <c r="M46" i="2" s="1"/>
  <c r="AF60" i="8"/>
  <c r="R537" i="8" l="1"/>
  <c r="N46" i="2" s="1"/>
  <c r="AP537" i="8"/>
  <c r="AD61" i="8"/>
  <c r="AF61" i="8" s="1"/>
  <c r="AE61" i="8"/>
  <c r="AH60" i="8"/>
  <c r="N60" i="8" s="1"/>
  <c r="M538" i="8"/>
  <c r="J538" i="8"/>
  <c r="K538" i="8" s="1"/>
  <c r="D538" i="8"/>
  <c r="AG538" i="8" s="1"/>
  <c r="C538" i="8"/>
  <c r="E539" i="8"/>
  <c r="AN538" i="8"/>
  <c r="AO538" i="8" s="1"/>
  <c r="W538" i="8"/>
  <c r="AA538" i="8" s="1"/>
  <c r="AL538" i="8"/>
  <c r="T538" i="8"/>
  <c r="Y538" i="8" s="1"/>
  <c r="AQ538" i="8" l="1"/>
  <c r="AI538" i="8"/>
  <c r="AJ538" i="8" s="1"/>
  <c r="AK538" i="8" s="1"/>
  <c r="AM538" i="8" s="1"/>
  <c r="P538" i="8" s="1"/>
  <c r="U538" i="8"/>
  <c r="V538" i="8" s="1"/>
  <c r="X538" i="8"/>
  <c r="F539" i="8"/>
  <c r="G539" i="8" s="1"/>
  <c r="H539" i="8" s="1"/>
  <c r="B539" i="8"/>
  <c r="I539" i="8"/>
  <c r="AB62" i="8"/>
  <c r="AH61" i="8"/>
  <c r="N61" i="8" s="1"/>
  <c r="R538" i="8" l="1"/>
  <c r="AP538" i="8"/>
  <c r="AC62" i="8"/>
  <c r="AD62" i="8" s="1"/>
  <c r="J539" i="8"/>
  <c r="K539" i="8" s="1"/>
  <c r="W539" i="8"/>
  <c r="AA539" i="8" s="1"/>
  <c r="E540" i="8"/>
  <c r="D539" i="8"/>
  <c r="AG539" i="8" s="1"/>
  <c r="C539" i="8"/>
  <c r="T539" i="8"/>
  <c r="Y539" i="8" s="1"/>
  <c r="AN539" i="8"/>
  <c r="AO539" i="8" s="1"/>
  <c r="X539" i="8"/>
  <c r="AL539" i="8"/>
  <c r="M539" i="8"/>
  <c r="AE62" i="8" l="1"/>
  <c r="AB63" i="8" s="1"/>
  <c r="AC63" i="8" s="1"/>
  <c r="AI539" i="8"/>
  <c r="AJ539" i="8" s="1"/>
  <c r="AK539" i="8" s="1"/>
  <c r="AM539" i="8" s="1"/>
  <c r="P539" i="8" s="1"/>
  <c r="U539" i="8"/>
  <c r="V539" i="8" s="1"/>
  <c r="AQ539" i="8"/>
  <c r="F540" i="8"/>
  <c r="G540" i="8" s="1"/>
  <c r="H540" i="8" s="1"/>
  <c r="B540" i="8"/>
  <c r="I540" i="8"/>
  <c r="AF62" i="8"/>
  <c r="AD63" i="8" l="1"/>
  <c r="AF63" i="8" s="1"/>
  <c r="R539" i="8"/>
  <c r="AP539" i="8"/>
  <c r="M540" i="8"/>
  <c r="J540" i="8"/>
  <c r="K540" i="8" s="1"/>
  <c r="AH62" i="8"/>
  <c r="N62" i="8" s="1"/>
  <c r="D540" i="8"/>
  <c r="AG540" i="8" s="1"/>
  <c r="E541" i="8"/>
  <c r="AL540" i="8"/>
  <c r="C540" i="8"/>
  <c r="T540" i="8"/>
  <c r="X540" i="8" s="1"/>
  <c r="AN540" i="8"/>
  <c r="AO540" i="8" s="1"/>
  <c r="AQ540" i="8" s="1"/>
  <c r="W540" i="8"/>
  <c r="AA540" i="8" s="1"/>
  <c r="AE63" i="8"/>
  <c r="Y540" i="8" l="1"/>
  <c r="R540" i="8"/>
  <c r="AP540" i="8"/>
  <c r="U540" i="8"/>
  <c r="V540" i="8" s="1"/>
  <c r="AI540" i="8"/>
  <c r="AJ540" i="8" s="1"/>
  <c r="AK540" i="8" s="1"/>
  <c r="B541" i="8"/>
  <c r="F541" i="8"/>
  <c r="G541" i="8" s="1"/>
  <c r="H541" i="8" s="1"/>
  <c r="I541" i="8"/>
  <c r="AB64" i="8"/>
  <c r="AH63" i="8"/>
  <c r="N63" i="8" s="1"/>
  <c r="AM540" i="8" l="1"/>
  <c r="P540" i="8" s="1"/>
  <c r="J541" i="8"/>
  <c r="K541" i="8" s="1"/>
  <c r="M541" i="8"/>
  <c r="AC64" i="8"/>
  <c r="AD64" i="8" s="1"/>
  <c r="E542" i="8"/>
  <c r="AN541" i="8"/>
  <c r="AO541" i="8" s="1"/>
  <c r="AQ541" i="8" s="1"/>
  <c r="W541" i="8"/>
  <c r="AA541" i="8" s="1"/>
  <c r="D541" i="8"/>
  <c r="AG541" i="8" s="1"/>
  <c r="T541" i="8"/>
  <c r="X541" i="8" s="1"/>
  <c r="C541" i="8"/>
  <c r="AL541" i="8"/>
  <c r="AE64" i="8" l="1"/>
  <c r="AB65" i="8" s="1"/>
  <c r="AC65" i="8" s="1"/>
  <c r="R541" i="8"/>
  <c r="AP541" i="8"/>
  <c r="U541" i="8"/>
  <c r="V541" i="8" s="1"/>
  <c r="AI541" i="8"/>
  <c r="AJ541" i="8" s="1"/>
  <c r="AK541" i="8" s="1"/>
  <c r="Y541" i="8"/>
  <c r="AF64" i="8"/>
  <c r="I542" i="8"/>
  <c r="F542" i="8"/>
  <c r="G542" i="8" s="1"/>
  <c r="H542" i="8" s="1"/>
  <c r="B542" i="8"/>
  <c r="AM541" i="8" l="1"/>
  <c r="P541" i="8" s="1"/>
  <c r="AL542" i="8"/>
  <c r="D542" i="8"/>
  <c r="AG542" i="8" s="1"/>
  <c r="W542" i="8"/>
  <c r="AA542" i="8" s="1"/>
  <c r="AN542" i="8"/>
  <c r="T542" i="8"/>
  <c r="X542" i="8" s="1"/>
  <c r="C542" i="8"/>
  <c r="E543" i="8"/>
  <c r="AE65" i="8"/>
  <c r="J542" i="8"/>
  <c r="K542" i="8" s="1"/>
  <c r="AD65" i="8"/>
  <c r="M542" i="8"/>
  <c r="AH64" i="8"/>
  <c r="N64" i="8" s="1"/>
  <c r="U542" i="8" l="1"/>
  <c r="V542" i="8" s="1"/>
  <c r="AI542" i="8"/>
  <c r="AJ542" i="8" s="1"/>
  <c r="AK542" i="8" s="1"/>
  <c r="AO542" i="8"/>
  <c r="AQ542" i="8" s="1"/>
  <c r="AB66" i="8"/>
  <c r="AC66" i="8" s="1"/>
  <c r="F543" i="8"/>
  <c r="G543" i="8" s="1"/>
  <c r="H543" i="8" s="1"/>
  <c r="B543" i="8"/>
  <c r="I543" i="8"/>
  <c r="AF65" i="8"/>
  <c r="AM542" i="8" l="1"/>
  <c r="P542" i="8" s="1"/>
  <c r="R542" i="8"/>
  <c r="AP542" i="8"/>
  <c r="AD66" i="8"/>
  <c r="AF66" i="8" s="1"/>
  <c r="M543" i="8"/>
  <c r="J543" i="8"/>
  <c r="K543" i="8" s="1"/>
  <c r="AH65" i="8"/>
  <c r="N65" i="8" s="1"/>
  <c r="W543" i="8"/>
  <c r="AA543" i="8" s="1"/>
  <c r="T543" i="8"/>
  <c r="X543" i="8" s="1"/>
  <c r="C543" i="8"/>
  <c r="E544" i="8"/>
  <c r="AN543" i="8"/>
  <c r="AO543" i="8" s="1"/>
  <c r="D543" i="8"/>
  <c r="AG543" i="8" s="1"/>
  <c r="AL543" i="8"/>
  <c r="AE66" i="8"/>
  <c r="Y543" i="8" l="1"/>
  <c r="AQ543" i="8"/>
  <c r="R543" i="8" s="1"/>
  <c r="U543" i="8"/>
  <c r="V543" i="8" s="1"/>
  <c r="AI543" i="8"/>
  <c r="AJ543" i="8" s="1"/>
  <c r="AK543" i="8" s="1"/>
  <c r="I544" i="8"/>
  <c r="F544" i="8"/>
  <c r="G544" i="8" s="1"/>
  <c r="H544" i="8" s="1"/>
  <c r="B544" i="8"/>
  <c r="AB67" i="8"/>
  <c r="AH66" i="8"/>
  <c r="N66" i="8" s="1"/>
  <c r="AP543" i="8" l="1"/>
  <c r="AM543" i="8"/>
  <c r="P543" i="8" s="1"/>
  <c r="D544" i="8"/>
  <c r="AG544" i="8" s="1"/>
  <c r="C544" i="8"/>
  <c r="E545" i="8"/>
  <c r="AN544" i="8"/>
  <c r="W544" i="8"/>
  <c r="AA544" i="8" s="1"/>
  <c r="AL544" i="8"/>
  <c r="T544" i="8"/>
  <c r="X544" i="8" s="1"/>
  <c r="M544" i="8"/>
  <c r="AC67" i="8"/>
  <c r="AD67" i="8" s="1"/>
  <c r="J544" i="8"/>
  <c r="K544" i="8" s="1"/>
  <c r="AI544" i="8" l="1"/>
  <c r="AJ544" i="8" s="1"/>
  <c r="AK544" i="8" s="1"/>
  <c r="AM544" i="8" s="1"/>
  <c r="P544" i="8" s="1"/>
  <c r="U544" i="8"/>
  <c r="V544" i="8" s="1"/>
  <c r="AO544" i="8"/>
  <c r="AQ544" i="8" s="1"/>
  <c r="Y544" i="8"/>
  <c r="AE67" i="8"/>
  <c r="AB68" i="8" s="1"/>
  <c r="AC68" i="8" s="1"/>
  <c r="AD68" i="8" s="1"/>
  <c r="B545" i="8"/>
  <c r="F545" i="8"/>
  <c r="G545" i="8" s="1"/>
  <c r="H545" i="8" s="1"/>
  <c r="I545" i="8"/>
  <c r="AF67" i="8"/>
  <c r="R544" i="8" l="1"/>
  <c r="AP544" i="8"/>
  <c r="AF68" i="8"/>
  <c r="AE68" i="8"/>
  <c r="AH67" i="8"/>
  <c r="N67" i="8" s="1"/>
  <c r="J545" i="8"/>
  <c r="K545" i="8" s="1"/>
  <c r="M545" i="8"/>
  <c r="E546" i="8"/>
  <c r="AN545" i="8"/>
  <c r="AO545" i="8" s="1"/>
  <c r="W545" i="8"/>
  <c r="AA545" i="8" s="1"/>
  <c r="AL545" i="8"/>
  <c r="D545" i="8"/>
  <c r="AG545" i="8" s="1"/>
  <c r="T545" i="8"/>
  <c r="X545" i="8" s="1"/>
  <c r="C545" i="8"/>
  <c r="Y545" i="8"/>
  <c r="U545" i="8" l="1"/>
  <c r="V545" i="8" s="1"/>
  <c r="AI545" i="8"/>
  <c r="AJ545" i="8" s="1"/>
  <c r="AK545" i="8" s="1"/>
  <c r="AQ545" i="8"/>
  <c r="I546" i="8"/>
  <c r="F546" i="8"/>
  <c r="G546" i="8" s="1"/>
  <c r="H546" i="8" s="1"/>
  <c r="B546" i="8"/>
  <c r="AB69" i="8"/>
  <c r="AH68" i="8"/>
  <c r="N68" i="8" s="1"/>
  <c r="R545" i="8" l="1"/>
  <c r="AP545" i="8"/>
  <c r="AM545" i="8"/>
  <c r="P545" i="8" s="1"/>
  <c r="AC69" i="8"/>
  <c r="AD69" i="8" s="1"/>
  <c r="W546" i="8"/>
  <c r="AA546" i="8" s="1"/>
  <c r="D546" i="8"/>
  <c r="AG546" i="8" s="1"/>
  <c r="AL546" i="8"/>
  <c r="E547" i="8"/>
  <c r="C546" i="8"/>
  <c r="T546" i="8"/>
  <c r="Y546" i="8" s="1"/>
  <c r="AN546" i="8"/>
  <c r="AO546" i="8" s="1"/>
  <c r="AQ546" i="8" s="1"/>
  <c r="M546" i="8"/>
  <c r="J546" i="8"/>
  <c r="K546" i="8" s="1"/>
  <c r="AI546" i="8" l="1"/>
  <c r="AJ546" i="8" s="1"/>
  <c r="AK546" i="8" s="1"/>
  <c r="U546" i="8"/>
  <c r="V546" i="8" s="1"/>
  <c r="R546" i="8"/>
  <c r="AP546" i="8"/>
  <c r="X546" i="8"/>
  <c r="AE69" i="8"/>
  <c r="AB70" i="8" s="1"/>
  <c r="AC70" i="8" s="1"/>
  <c r="AD70" i="8" s="1"/>
  <c r="B547" i="8"/>
  <c r="F547" i="8"/>
  <c r="G547" i="8" s="1"/>
  <c r="H547" i="8" s="1"/>
  <c r="I547" i="8"/>
  <c r="AF69" i="8"/>
  <c r="AM546" i="8" l="1"/>
  <c r="P546" i="8" s="1"/>
  <c r="AF70" i="8"/>
  <c r="AH69" i="8"/>
  <c r="N69" i="8" s="1"/>
  <c r="L7" i="2" s="1"/>
  <c r="J547" i="8"/>
  <c r="K547" i="8" s="1"/>
  <c r="M547" i="8"/>
  <c r="AE70" i="8"/>
  <c r="W547" i="8"/>
  <c r="AA547" i="8" s="1"/>
  <c r="AN547" i="8"/>
  <c r="AO547" i="8" s="1"/>
  <c r="AQ547" i="8" s="1"/>
  <c r="C547" i="8"/>
  <c r="T547" i="8"/>
  <c r="X547" i="8" s="1"/>
  <c r="AL547" i="8"/>
  <c r="E548" i="8"/>
  <c r="D547" i="8"/>
  <c r="AG547" i="8" s="1"/>
  <c r="Y547" i="8" l="1"/>
  <c r="U547" i="8"/>
  <c r="V547" i="8" s="1"/>
  <c r="AI547" i="8"/>
  <c r="AJ547" i="8" s="1"/>
  <c r="AK547" i="8" s="1"/>
  <c r="R547" i="8"/>
  <c r="AP547" i="8"/>
  <c r="B548" i="8"/>
  <c r="I548" i="8"/>
  <c r="F548" i="8"/>
  <c r="G548" i="8" s="1"/>
  <c r="H548" i="8" s="1"/>
  <c r="AH70" i="8"/>
  <c r="N70" i="8" s="1"/>
  <c r="AB71" i="8"/>
  <c r="AM547" i="8" l="1"/>
  <c r="P547" i="8" s="1"/>
  <c r="AC71" i="8"/>
  <c r="AD71" i="8" s="1"/>
  <c r="M548" i="8"/>
  <c r="J548" i="8"/>
  <c r="K548" i="8" s="1"/>
  <c r="D548" i="8"/>
  <c r="AG548" i="8" s="1"/>
  <c r="AN548" i="8"/>
  <c r="AO548" i="8" s="1"/>
  <c r="AQ548" i="8" s="1"/>
  <c r="C548" i="8"/>
  <c r="E549" i="8"/>
  <c r="T548" i="8"/>
  <c r="X548" i="8" s="1"/>
  <c r="AL548" i="8"/>
  <c r="W548" i="8"/>
  <c r="AA548" i="8" s="1"/>
  <c r="Y548" i="8" l="1"/>
  <c r="R548" i="8"/>
  <c r="AP548" i="8"/>
  <c r="AI548" i="8"/>
  <c r="AJ548" i="8" s="1"/>
  <c r="AK548" i="8" s="1"/>
  <c r="U548" i="8"/>
  <c r="V548" i="8" s="1"/>
  <c r="AE71" i="8"/>
  <c r="AB72" i="8" s="1"/>
  <c r="AC72" i="8" s="1"/>
  <c r="F549" i="8"/>
  <c r="G549" i="8" s="1"/>
  <c r="H549" i="8" s="1"/>
  <c r="B549" i="8"/>
  <c r="I549" i="8"/>
  <c r="AF71" i="8"/>
  <c r="AM548" i="8" l="1"/>
  <c r="P548" i="8" s="1"/>
  <c r="AD72" i="8"/>
  <c r="AF72" i="8" s="1"/>
  <c r="AE72" i="8"/>
  <c r="AH71" i="8"/>
  <c r="N71" i="8" s="1"/>
  <c r="J549" i="8"/>
  <c r="K549" i="8" s="1"/>
  <c r="W549" i="8"/>
  <c r="AA549" i="8" s="1"/>
  <c r="T549" i="8"/>
  <c r="X549" i="8" s="1"/>
  <c r="D549" i="8"/>
  <c r="AG549" i="8" s="1"/>
  <c r="E550" i="8"/>
  <c r="C549" i="8"/>
  <c r="Y98" i="8" s="1"/>
  <c r="AL549" i="8"/>
  <c r="AN549" i="8"/>
  <c r="M549" i="8"/>
  <c r="K47" i="2" s="1"/>
  <c r="AI549" i="8" l="1"/>
  <c r="AJ549" i="8" s="1"/>
  <c r="AK549" i="8" s="1"/>
  <c r="U549" i="8"/>
  <c r="V549" i="8" s="1"/>
  <c r="Y549" i="8"/>
  <c r="AO549" i="8"/>
  <c r="AQ549" i="8" s="1"/>
  <c r="Z107" i="8"/>
  <c r="Z104" i="8"/>
  <c r="Z103" i="8"/>
  <c r="Z98" i="8"/>
  <c r="Z109" i="8"/>
  <c r="Z108" i="8"/>
  <c r="Z99" i="8"/>
  <c r="Z102" i="8"/>
  <c r="Z100" i="8"/>
  <c r="Z106" i="8"/>
  <c r="Z105" i="8"/>
  <c r="Z101" i="8"/>
  <c r="AB73" i="8"/>
  <c r="I550" i="8"/>
  <c r="F550" i="8"/>
  <c r="G550" i="8" s="1"/>
  <c r="H550" i="8" s="1"/>
  <c r="B550" i="8"/>
  <c r="AH72" i="8"/>
  <c r="N72" i="8" s="1"/>
  <c r="AM549" i="8" l="1"/>
  <c r="P549" i="8" s="1"/>
  <c r="M47" i="2" s="1"/>
  <c r="R549" i="8"/>
  <c r="N47" i="2" s="1"/>
  <c r="AP549" i="8"/>
  <c r="AC73" i="8"/>
  <c r="AE73" i="8" s="1"/>
  <c r="D550" i="8"/>
  <c r="AG550" i="8" s="1"/>
  <c r="AL550" i="8"/>
  <c r="T550" i="8"/>
  <c r="X550" i="8" s="1"/>
  <c r="C550" i="8"/>
  <c r="E551" i="8"/>
  <c r="W550" i="8"/>
  <c r="AA550" i="8" s="1"/>
  <c r="AN550" i="8"/>
  <c r="M550" i="8"/>
  <c r="J550" i="8"/>
  <c r="K550" i="8" s="1"/>
  <c r="Y550" i="8" l="1"/>
  <c r="AI550" i="8"/>
  <c r="AJ550" i="8" s="1"/>
  <c r="AK550" i="8" s="1"/>
  <c r="U550" i="8"/>
  <c r="V550" i="8" s="1"/>
  <c r="AO550" i="8"/>
  <c r="AQ550" i="8" s="1"/>
  <c r="AD73" i="8"/>
  <c r="AF73" i="8" s="1"/>
  <c r="AB74" i="8"/>
  <c r="AC74" i="8" s="1"/>
  <c r="B551" i="8"/>
  <c r="F551" i="8"/>
  <c r="G551" i="8" s="1"/>
  <c r="H551" i="8" s="1"/>
  <c r="I551" i="8"/>
  <c r="AM550" i="8" l="1"/>
  <c r="P550" i="8" s="1"/>
  <c r="R550" i="8"/>
  <c r="AP550" i="8"/>
  <c r="AD74" i="8"/>
  <c r="AF74" i="8" s="1"/>
  <c r="M551" i="8"/>
  <c r="J551" i="8"/>
  <c r="K551" i="8" s="1"/>
  <c r="AH73" i="8"/>
  <c r="N73" i="8" s="1"/>
  <c r="E552" i="8"/>
  <c r="AN551" i="8"/>
  <c r="AO551" i="8" s="1"/>
  <c r="W551" i="8"/>
  <c r="AA551" i="8" s="1"/>
  <c r="C551" i="8"/>
  <c r="T551" i="8"/>
  <c r="Y551" i="8" s="1"/>
  <c r="AL551" i="8"/>
  <c r="D551" i="8"/>
  <c r="AG551" i="8" s="1"/>
  <c r="AE74" i="8"/>
  <c r="X551" i="8" l="1"/>
  <c r="AQ551" i="8"/>
  <c r="R551" i="8" s="1"/>
  <c r="U551" i="8"/>
  <c r="V551" i="8" s="1"/>
  <c r="AI551" i="8"/>
  <c r="AJ551" i="8" s="1"/>
  <c r="AK551" i="8" s="1"/>
  <c r="AH74" i="8"/>
  <c r="N74" i="8" s="1"/>
  <c r="AB75" i="8"/>
  <c r="I552" i="8"/>
  <c r="F552" i="8"/>
  <c r="G552" i="8" s="1"/>
  <c r="H552" i="8" s="1"/>
  <c r="B552" i="8"/>
  <c r="AP551" i="8" l="1"/>
  <c r="AM551" i="8"/>
  <c r="P551" i="8" s="1"/>
  <c r="M552" i="8"/>
  <c r="AL552" i="8"/>
  <c r="D552" i="8"/>
  <c r="AG552" i="8" s="1"/>
  <c r="C552" i="8"/>
  <c r="E553" i="8"/>
  <c r="W552" i="8"/>
  <c r="AA552" i="8" s="1"/>
  <c r="T552" i="8"/>
  <c r="X552" i="8" s="1"/>
  <c r="AN552" i="8"/>
  <c r="AO552" i="8" s="1"/>
  <c r="AQ552" i="8" s="1"/>
  <c r="J552" i="8"/>
  <c r="K552" i="8" s="1"/>
  <c r="AC75" i="8"/>
  <c r="AE75" i="8" s="1"/>
  <c r="R552" i="8" l="1"/>
  <c r="AP552" i="8"/>
  <c r="AI552" i="8"/>
  <c r="AJ552" i="8" s="1"/>
  <c r="AK552" i="8" s="1"/>
  <c r="U552" i="8"/>
  <c r="V552" i="8" s="1"/>
  <c r="Y552" i="8"/>
  <c r="AD75" i="8"/>
  <c r="AF75" i="8" s="1"/>
  <c r="AB76" i="8"/>
  <c r="AC76" i="8" s="1"/>
  <c r="F553" i="8"/>
  <c r="G553" i="8" s="1"/>
  <c r="H553" i="8" s="1"/>
  <c r="B553" i="8"/>
  <c r="I553" i="8"/>
  <c r="AD76" i="8" l="1"/>
  <c r="AM552" i="8"/>
  <c r="P552" i="8" s="1"/>
  <c r="W553" i="8"/>
  <c r="AA553" i="8" s="1"/>
  <c r="T553" i="8"/>
  <c r="X553" i="8" s="1"/>
  <c r="C553" i="8"/>
  <c r="AN553" i="8"/>
  <c r="AO553" i="8" s="1"/>
  <c r="E554" i="8"/>
  <c r="AL553" i="8"/>
  <c r="D553" i="8"/>
  <c r="AG553" i="8" s="1"/>
  <c r="Y553" i="8"/>
  <c r="J553" i="8"/>
  <c r="K553" i="8" s="1"/>
  <c r="AF76" i="8"/>
  <c r="M553" i="8"/>
  <c r="AH75" i="8"/>
  <c r="N75" i="8" s="1"/>
  <c r="AE76" i="8"/>
  <c r="AQ553" i="8" l="1"/>
  <c r="R553" i="8" s="1"/>
  <c r="U553" i="8"/>
  <c r="V553" i="8" s="1"/>
  <c r="AI553" i="8"/>
  <c r="AJ553" i="8" s="1"/>
  <c r="AK553" i="8" s="1"/>
  <c r="AB77" i="8"/>
  <c r="AH76" i="8"/>
  <c r="N76" i="8" s="1"/>
  <c r="I554" i="8"/>
  <c r="B554" i="8"/>
  <c r="F554" i="8"/>
  <c r="G554" i="8" s="1"/>
  <c r="H554" i="8" s="1"/>
  <c r="AP553" i="8" l="1"/>
  <c r="AM553" i="8"/>
  <c r="P553" i="8" s="1"/>
  <c r="M554" i="8"/>
  <c r="J554" i="8"/>
  <c r="K554" i="8" s="1"/>
  <c r="D554" i="8"/>
  <c r="AG554" i="8" s="1"/>
  <c r="E555" i="8"/>
  <c r="W554" i="8"/>
  <c r="AA554" i="8" s="1"/>
  <c r="C554" i="8"/>
  <c r="T554" i="8"/>
  <c r="X554" i="8" s="1"/>
  <c r="AN554" i="8"/>
  <c r="AO554" i="8" s="1"/>
  <c r="AQ554" i="8" s="1"/>
  <c r="AL554" i="8"/>
  <c r="AC77" i="8"/>
  <c r="AD77" i="8" s="1"/>
  <c r="R554" i="8" l="1"/>
  <c r="AP554" i="8"/>
  <c r="AI554" i="8"/>
  <c r="AJ554" i="8" s="1"/>
  <c r="AK554" i="8" s="1"/>
  <c r="U554" i="8"/>
  <c r="V554" i="8" s="1"/>
  <c r="AE77" i="8"/>
  <c r="AB78" i="8" s="1"/>
  <c r="AC78" i="8" s="1"/>
  <c r="AD78" i="8" s="1"/>
  <c r="B555" i="8"/>
  <c r="F555" i="8"/>
  <c r="G555" i="8" s="1"/>
  <c r="H555" i="8" s="1"/>
  <c r="I555" i="8"/>
  <c r="AF77" i="8"/>
  <c r="AM554" i="8" l="1"/>
  <c r="P554" i="8" s="1"/>
  <c r="AF78" i="8"/>
  <c r="AH77" i="8"/>
  <c r="N77" i="8" s="1"/>
  <c r="AE78" i="8"/>
  <c r="J555" i="8"/>
  <c r="K555" i="8" s="1"/>
  <c r="M555" i="8"/>
  <c r="E556" i="8"/>
  <c r="AN555" i="8"/>
  <c r="W555" i="8"/>
  <c r="AA555" i="8" s="1"/>
  <c r="T555" i="8"/>
  <c r="X555" i="8" s="1"/>
  <c r="AL555" i="8"/>
  <c r="D555" i="8"/>
  <c r="AG555" i="8" s="1"/>
  <c r="C555" i="8"/>
  <c r="Y555" i="8" l="1"/>
  <c r="AI555" i="8"/>
  <c r="AJ555" i="8" s="1"/>
  <c r="AK555" i="8" s="1"/>
  <c r="U555" i="8"/>
  <c r="V555" i="8" s="1"/>
  <c r="AO555" i="8"/>
  <c r="AQ555" i="8" s="1"/>
  <c r="AB79" i="8"/>
  <c r="B556" i="8"/>
  <c r="I556" i="8"/>
  <c r="F556" i="8"/>
  <c r="G556" i="8" s="1"/>
  <c r="H556" i="8" s="1"/>
  <c r="AH78" i="8"/>
  <c r="N78" i="8" s="1"/>
  <c r="R555" i="8" l="1"/>
  <c r="AP555" i="8"/>
  <c r="AM555" i="8"/>
  <c r="P555" i="8" s="1"/>
  <c r="M556" i="8"/>
  <c r="J556" i="8"/>
  <c r="K556" i="8" s="1"/>
  <c r="AC79" i="8"/>
  <c r="AD79" i="8" s="1"/>
  <c r="AL556" i="8"/>
  <c r="D556" i="8"/>
  <c r="AG556" i="8" s="1"/>
  <c r="E557" i="8"/>
  <c r="W556" i="8"/>
  <c r="AA556" i="8" s="1"/>
  <c r="T556" i="8"/>
  <c r="Y556" i="8" s="1"/>
  <c r="AN556" i="8"/>
  <c r="AO556" i="8" s="1"/>
  <c r="C556" i="8"/>
  <c r="X556" i="8" l="1"/>
  <c r="U556" i="8"/>
  <c r="V556" i="8" s="1"/>
  <c r="AI556" i="8"/>
  <c r="AJ556" i="8" s="1"/>
  <c r="AK556" i="8" s="1"/>
  <c r="AQ556" i="8"/>
  <c r="AE79" i="8"/>
  <c r="AB80" i="8" s="1"/>
  <c r="AC80" i="8" s="1"/>
  <c r="AF79" i="8"/>
  <c r="F557" i="8"/>
  <c r="G557" i="8" s="1"/>
  <c r="H557" i="8" s="1"/>
  <c r="B557" i="8"/>
  <c r="I557" i="8"/>
  <c r="AM556" i="8" l="1"/>
  <c r="P556" i="8" s="1"/>
  <c r="R556" i="8"/>
  <c r="AP556" i="8"/>
  <c r="J557" i="8"/>
  <c r="K557" i="8" s="1"/>
  <c r="M557" i="8"/>
  <c r="AE80" i="8"/>
  <c r="W557" i="8"/>
  <c r="AA557" i="8" s="1"/>
  <c r="T557" i="8"/>
  <c r="Y557" i="8" s="1"/>
  <c r="C557" i="8"/>
  <c r="AL557" i="8"/>
  <c r="E558" i="8"/>
  <c r="D557" i="8"/>
  <c r="AG557" i="8" s="1"/>
  <c r="AN557" i="8"/>
  <c r="AH79" i="8"/>
  <c r="N79" i="8" s="1"/>
  <c r="AD80" i="8"/>
  <c r="X557" i="8" l="1"/>
  <c r="U557" i="8"/>
  <c r="V557" i="8" s="1"/>
  <c r="AI557" i="8"/>
  <c r="AJ557" i="8" s="1"/>
  <c r="AK557" i="8" s="1"/>
  <c r="AO557" i="8"/>
  <c r="AQ557" i="8" s="1"/>
  <c r="AB81" i="8"/>
  <c r="AC81" i="8" s="1"/>
  <c r="AD81" i="8" s="1"/>
  <c r="AF80" i="8"/>
  <c r="I558" i="8"/>
  <c r="B558" i="8"/>
  <c r="F558" i="8"/>
  <c r="G558" i="8" s="1"/>
  <c r="H558" i="8" s="1"/>
  <c r="R557" i="8" l="1"/>
  <c r="AP557" i="8"/>
  <c r="AM557" i="8"/>
  <c r="P557" i="8" s="1"/>
  <c r="D558" i="8"/>
  <c r="AG558" i="8"/>
  <c r="C558" i="8"/>
  <c r="AN558" i="8"/>
  <c r="E559" i="8"/>
  <c r="W558" i="8"/>
  <c r="AA558" i="8" s="1"/>
  <c r="T558" i="8"/>
  <c r="X558" i="8" s="1"/>
  <c r="AL558" i="8"/>
  <c r="M558" i="8"/>
  <c r="AF81" i="8"/>
  <c r="J558" i="8"/>
  <c r="K558" i="8" s="1"/>
  <c r="AH80" i="8"/>
  <c r="N80" i="8" s="1"/>
  <c r="AE81" i="8"/>
  <c r="Y558" i="8" l="1"/>
  <c r="U558" i="8"/>
  <c r="V558" i="8" s="1"/>
  <c r="AI558" i="8"/>
  <c r="AJ558" i="8" s="1"/>
  <c r="AK558" i="8" s="1"/>
  <c r="AM558" i="8" s="1"/>
  <c r="P558" i="8" s="1"/>
  <c r="AO558" i="8"/>
  <c r="AQ558" i="8" s="1"/>
  <c r="AB82" i="8"/>
  <c r="AH81" i="8"/>
  <c r="N81" i="8" s="1"/>
  <c r="L8" i="2" s="1"/>
  <c r="B559" i="8"/>
  <c r="F559" i="8"/>
  <c r="G559" i="8" s="1"/>
  <c r="H559" i="8" s="1"/>
  <c r="I559" i="8"/>
  <c r="R558" i="8" l="1"/>
  <c r="AP558" i="8"/>
  <c r="J559" i="8"/>
  <c r="K559" i="8" s="1"/>
  <c r="M559" i="8"/>
  <c r="E560" i="8"/>
  <c r="AN559" i="8"/>
  <c r="AO559" i="8" s="1"/>
  <c r="AQ559" i="8" s="1"/>
  <c r="W559" i="8"/>
  <c r="AA559" i="8" s="1"/>
  <c r="D559" i="8"/>
  <c r="AG559" i="8" s="1"/>
  <c r="AL559" i="8"/>
  <c r="C559" i="8"/>
  <c r="T559" i="8"/>
  <c r="X559" i="8" s="1"/>
  <c r="AC82" i="8"/>
  <c r="AE82" i="8" s="1"/>
  <c r="R559" i="8" l="1"/>
  <c r="AP559" i="8"/>
  <c r="U559" i="8"/>
  <c r="V559" i="8" s="1"/>
  <c r="AI559" i="8"/>
  <c r="AJ559" i="8" s="1"/>
  <c r="AK559" i="8" s="1"/>
  <c r="Y559" i="8"/>
  <c r="AD82" i="8"/>
  <c r="AF82" i="8" s="1"/>
  <c r="I560" i="8"/>
  <c r="B560" i="8"/>
  <c r="F560" i="8"/>
  <c r="G560" i="8" s="1"/>
  <c r="H560" i="8" s="1"/>
  <c r="AB83" i="8"/>
  <c r="AC83" i="8" s="1"/>
  <c r="AM559" i="8" l="1"/>
  <c r="P559" i="8" s="1"/>
  <c r="M560" i="8"/>
  <c r="AE83" i="8"/>
  <c r="AD83" i="8"/>
  <c r="AL560" i="8"/>
  <c r="D560" i="8"/>
  <c r="AG560" i="8" s="1"/>
  <c r="AN560" i="8"/>
  <c r="E561" i="8"/>
  <c r="W560" i="8"/>
  <c r="AA560" i="8" s="1"/>
  <c r="T560" i="8"/>
  <c r="Y560" i="8" s="1"/>
  <c r="C560" i="8"/>
  <c r="X560" i="8"/>
  <c r="AH82" i="8"/>
  <c r="N82" i="8" s="1"/>
  <c r="J560" i="8"/>
  <c r="K560" i="8" s="1"/>
  <c r="AI560" i="8" l="1"/>
  <c r="AJ560" i="8" s="1"/>
  <c r="AK560" i="8" s="1"/>
  <c r="U560" i="8"/>
  <c r="V560" i="8" s="1"/>
  <c r="AO560" i="8"/>
  <c r="AQ560" i="8" s="1"/>
  <c r="AF83" i="8"/>
  <c r="AB84" i="8"/>
  <c r="AC84" i="8" s="1"/>
  <c r="F561" i="8"/>
  <c r="G561" i="8" s="1"/>
  <c r="H561" i="8" s="1"/>
  <c r="B561" i="8"/>
  <c r="I561" i="8"/>
  <c r="AM560" i="8" l="1"/>
  <c r="P560" i="8" s="1"/>
  <c r="R560" i="8"/>
  <c r="AP560" i="8"/>
  <c r="M561" i="8"/>
  <c r="K48" i="2" s="1"/>
  <c r="W561" i="8"/>
  <c r="AA561" i="8" s="1"/>
  <c r="T561" i="8"/>
  <c r="X561" i="8" s="1"/>
  <c r="C561" i="8"/>
  <c r="Y110" i="8" s="1"/>
  <c r="D561" i="8"/>
  <c r="AG561" i="8" s="1"/>
  <c r="Y561" i="8"/>
  <c r="AL561" i="8"/>
  <c r="E562" i="8"/>
  <c r="AN561" i="8"/>
  <c r="AE84" i="8"/>
  <c r="AH83" i="8"/>
  <c r="N83" i="8" s="1"/>
  <c r="J561" i="8"/>
  <c r="K561" i="8" s="1"/>
  <c r="AD84" i="8"/>
  <c r="U561" i="8" l="1"/>
  <c r="V561" i="8" s="1"/>
  <c r="AI561" i="8"/>
  <c r="AJ561" i="8" s="1"/>
  <c r="AK561" i="8" s="1"/>
  <c r="AM561" i="8" s="1"/>
  <c r="P561" i="8" s="1"/>
  <c r="M48" i="2" s="1"/>
  <c r="AO561" i="8"/>
  <c r="AQ561" i="8" s="1"/>
  <c r="I562" i="8"/>
  <c r="F562" i="8"/>
  <c r="G562" i="8" s="1"/>
  <c r="H562" i="8" s="1"/>
  <c r="B562" i="8"/>
  <c r="Z118" i="8"/>
  <c r="Z112" i="8"/>
  <c r="Z111" i="8"/>
  <c r="Z114" i="8"/>
  <c r="Z117" i="8"/>
  <c r="Z116" i="8"/>
  <c r="Z110" i="8"/>
  <c r="Z113" i="8"/>
  <c r="Z115" i="8"/>
  <c r="Z121" i="8"/>
  <c r="Z120" i="8"/>
  <c r="Z119" i="8"/>
  <c r="AF84" i="8"/>
  <c r="AB85" i="8"/>
  <c r="AC85" i="8" s="1"/>
  <c r="AE85" i="8" s="1"/>
  <c r="R561" i="8" l="1"/>
  <c r="N48" i="2" s="1"/>
  <c r="AP561" i="8"/>
  <c r="AB86" i="8"/>
  <c r="AC86" i="8" s="1"/>
  <c r="AH84" i="8"/>
  <c r="N84" i="8" s="1"/>
  <c r="D562" i="8"/>
  <c r="AG562" i="8" s="1"/>
  <c r="T562" i="8"/>
  <c r="X562" i="8" s="1"/>
  <c r="AN562" i="8"/>
  <c r="W562" i="8"/>
  <c r="AA562" i="8" s="1"/>
  <c r="C562" i="8"/>
  <c r="E563" i="8"/>
  <c r="AL562" i="8"/>
  <c r="M562" i="8"/>
  <c r="AD85" i="8"/>
  <c r="J562" i="8"/>
  <c r="K562" i="8" s="1"/>
  <c r="AI562" i="8" l="1"/>
  <c r="AJ562" i="8" s="1"/>
  <c r="AK562" i="8" s="1"/>
  <c r="AM562" i="8" s="1"/>
  <c r="P562" i="8" s="1"/>
  <c r="U562" i="8"/>
  <c r="V562" i="8" s="1"/>
  <c r="Y562" i="8"/>
  <c r="AO562" i="8"/>
  <c r="AQ562" i="8" s="1"/>
  <c r="AD86" i="8"/>
  <c r="AF85" i="8"/>
  <c r="B563" i="8"/>
  <c r="F563" i="8"/>
  <c r="G563" i="8" s="1"/>
  <c r="H563" i="8" s="1"/>
  <c r="I563" i="8"/>
  <c r="AE86" i="8"/>
  <c r="R562" i="8" l="1"/>
  <c r="AP562" i="8"/>
  <c r="AB87" i="8"/>
  <c r="AC87" i="8" s="1"/>
  <c r="AD87" i="8" s="1"/>
  <c r="E564" i="8"/>
  <c r="AN563" i="8"/>
  <c r="AO563" i="8" s="1"/>
  <c r="W563" i="8"/>
  <c r="AA563" i="8" s="1"/>
  <c r="C563" i="8"/>
  <c r="T563" i="8"/>
  <c r="Y563" i="8" s="1"/>
  <c r="D563" i="8"/>
  <c r="AG563" i="8" s="1"/>
  <c r="AL563" i="8"/>
  <c r="J563" i="8"/>
  <c r="K563" i="8" s="1"/>
  <c r="AH85" i="8"/>
  <c r="N85" i="8" s="1"/>
  <c r="M563" i="8"/>
  <c r="AF86" i="8"/>
  <c r="X563" i="8" l="1"/>
  <c r="U563" i="8"/>
  <c r="V563" i="8" s="1"/>
  <c r="AI563" i="8"/>
  <c r="AJ563" i="8" s="1"/>
  <c r="AK563" i="8" s="1"/>
  <c r="AQ563" i="8"/>
  <c r="F564" i="8"/>
  <c r="G564" i="8" s="1"/>
  <c r="H564" i="8" s="1"/>
  <c r="I564" i="8"/>
  <c r="B564" i="8"/>
  <c r="AH86" i="8"/>
  <c r="N86" i="8" s="1"/>
  <c r="AF87" i="8"/>
  <c r="AE87" i="8"/>
  <c r="AM563" i="8" l="1"/>
  <c r="P563" i="8" s="1"/>
  <c r="R563" i="8"/>
  <c r="AP563" i="8"/>
  <c r="AH87" i="8"/>
  <c r="N87" i="8" s="1"/>
  <c r="AL564" i="8"/>
  <c r="D564" i="8"/>
  <c r="AG564" i="8" s="1"/>
  <c r="T564" i="8"/>
  <c r="X564" i="8" s="1"/>
  <c r="W564" i="8"/>
  <c r="AA564" i="8" s="1"/>
  <c r="AN564" i="8"/>
  <c r="AO564" i="8" s="1"/>
  <c r="AQ564" i="8" s="1"/>
  <c r="E565" i="8"/>
  <c r="C564" i="8"/>
  <c r="J564" i="8"/>
  <c r="K564" i="8" s="1"/>
  <c r="AB88" i="8"/>
  <c r="M564" i="8"/>
  <c r="R564" i="8" l="1"/>
  <c r="AP564" i="8"/>
  <c r="U564" i="8"/>
  <c r="V564" i="8" s="1"/>
  <c r="AI564" i="8"/>
  <c r="AJ564" i="8" s="1"/>
  <c r="AK564" i="8" s="1"/>
  <c r="Y564" i="8"/>
  <c r="F565" i="8"/>
  <c r="G565" i="8" s="1"/>
  <c r="H565" i="8" s="1"/>
  <c r="B565" i="8"/>
  <c r="I565" i="8"/>
  <c r="AC88" i="8"/>
  <c r="AD88" i="8" s="1"/>
  <c r="AM564" i="8" l="1"/>
  <c r="P564" i="8" s="1"/>
  <c r="AE88" i="8"/>
  <c r="AB89" i="8" s="1"/>
  <c r="AC89" i="8" s="1"/>
  <c r="AD89" i="8" s="1"/>
  <c r="AF88" i="8"/>
  <c r="J565" i="8"/>
  <c r="K565" i="8" s="1"/>
  <c r="W565" i="8"/>
  <c r="AA565" i="8" s="1"/>
  <c r="T565" i="8"/>
  <c r="X565" i="8" s="1"/>
  <c r="C565" i="8"/>
  <c r="E566" i="8"/>
  <c r="D565" i="8"/>
  <c r="AG565" i="8" s="1"/>
  <c r="AN565" i="8"/>
  <c r="AL565" i="8"/>
  <c r="M565" i="8"/>
  <c r="Y565" i="8" l="1"/>
  <c r="AI565" i="8"/>
  <c r="AJ565" i="8" s="1"/>
  <c r="AK565" i="8" s="1"/>
  <c r="AM565" i="8" s="1"/>
  <c r="P565" i="8" s="1"/>
  <c r="U565" i="8"/>
  <c r="V565" i="8" s="1"/>
  <c r="AO565" i="8"/>
  <c r="AQ565" i="8" s="1"/>
  <c r="I566" i="8"/>
  <c r="F566" i="8"/>
  <c r="G566" i="8" s="1"/>
  <c r="H566" i="8" s="1"/>
  <c r="B566" i="8"/>
  <c r="AF89" i="8"/>
  <c r="AH88" i="8"/>
  <c r="N88" i="8" s="1"/>
  <c r="AE89" i="8"/>
  <c r="R565" i="8" l="1"/>
  <c r="AP565" i="8"/>
  <c r="AH89" i="8"/>
  <c r="N89" i="8" s="1"/>
  <c r="E567" i="8"/>
  <c r="AN566" i="8"/>
  <c r="AO566" i="8" s="1"/>
  <c r="AQ566" i="8" s="1"/>
  <c r="D566" i="8"/>
  <c r="AG566" i="8"/>
  <c r="T566" i="8"/>
  <c r="X566" i="8" s="1"/>
  <c r="AL566" i="8"/>
  <c r="C566" i="8"/>
  <c r="W566" i="8"/>
  <c r="AA566" i="8" s="1"/>
  <c r="M566" i="8"/>
  <c r="AB90" i="8"/>
  <c r="J566" i="8"/>
  <c r="K566" i="8" s="1"/>
  <c r="U566" i="8" l="1"/>
  <c r="V566" i="8" s="1"/>
  <c r="AI566" i="8"/>
  <c r="AJ566" i="8" s="1"/>
  <c r="AK566" i="8" s="1"/>
  <c r="R566" i="8"/>
  <c r="AP566" i="8"/>
  <c r="AC90" i="8"/>
  <c r="AD90" i="8" s="1"/>
  <c r="I567" i="8"/>
  <c r="B567" i="8"/>
  <c r="F567" i="8"/>
  <c r="G567" i="8" s="1"/>
  <c r="H567" i="8" s="1"/>
  <c r="AM566" i="8" l="1"/>
  <c r="P566" i="8" s="1"/>
  <c r="AE90" i="8"/>
  <c r="AL567" i="8"/>
  <c r="T567" i="8"/>
  <c r="X567" i="8" s="1"/>
  <c r="E568" i="8"/>
  <c r="D567" i="8"/>
  <c r="AG567" i="8" s="1"/>
  <c r="Y567" i="8"/>
  <c r="C567" i="8"/>
  <c r="AN567" i="8"/>
  <c r="AO567" i="8" s="1"/>
  <c r="W567" i="8"/>
  <c r="AA567" i="8" s="1"/>
  <c r="J567" i="8"/>
  <c r="K567" i="8" s="1"/>
  <c r="AB91" i="8"/>
  <c r="AC91" i="8" s="1"/>
  <c r="AF90" i="8"/>
  <c r="M567" i="8"/>
  <c r="AI567" i="8" l="1"/>
  <c r="AJ567" i="8" s="1"/>
  <c r="AK567" i="8" s="1"/>
  <c r="U567" i="8"/>
  <c r="V567" i="8" s="1"/>
  <c r="AQ567" i="8"/>
  <c r="AH90" i="8"/>
  <c r="N90" i="8" s="1"/>
  <c r="AD91" i="8"/>
  <c r="AE91" i="8"/>
  <c r="I568" i="8"/>
  <c r="B568" i="8"/>
  <c r="F568" i="8"/>
  <c r="G568" i="8" s="1"/>
  <c r="H568" i="8" s="1"/>
  <c r="AM567" i="8" l="1"/>
  <c r="P567" i="8" s="1"/>
  <c r="R567" i="8"/>
  <c r="AP567" i="8"/>
  <c r="J568" i="8"/>
  <c r="K568" i="8" s="1"/>
  <c r="AB92" i="8"/>
  <c r="AC92" i="8" s="1"/>
  <c r="AD92" i="8" s="1"/>
  <c r="AF91" i="8"/>
  <c r="T568" i="8"/>
  <c r="X568" i="8" s="1"/>
  <c r="C568" i="8"/>
  <c r="E569" i="8"/>
  <c r="AN568" i="8"/>
  <c r="AO568" i="8" s="1"/>
  <c r="AQ568" i="8" s="1"/>
  <c r="AL568" i="8"/>
  <c r="D568" i="8"/>
  <c r="AG568" i="8"/>
  <c r="W568" i="8"/>
  <c r="AA568" i="8" s="1"/>
  <c r="M568" i="8"/>
  <c r="Y568" i="8" l="1"/>
  <c r="AI568" i="8"/>
  <c r="AJ568" i="8" s="1"/>
  <c r="AK568" i="8" s="1"/>
  <c r="AM568" i="8" s="1"/>
  <c r="P568" i="8" s="1"/>
  <c r="U568" i="8"/>
  <c r="V568" i="8" s="1"/>
  <c r="R568" i="8"/>
  <c r="AP568" i="8"/>
  <c r="AH91" i="8"/>
  <c r="N91" i="8" s="1"/>
  <c r="AF92" i="8"/>
  <c r="AE92" i="8"/>
  <c r="I569" i="8"/>
  <c r="F569" i="8"/>
  <c r="G569" i="8" s="1"/>
  <c r="H569" i="8" s="1"/>
  <c r="B569" i="8"/>
  <c r="AH92" i="8" l="1"/>
  <c r="N92" i="8" s="1"/>
  <c r="J569" i="8"/>
  <c r="K569" i="8" s="1"/>
  <c r="W569" i="8"/>
  <c r="AA569" i="8" s="1"/>
  <c r="AL569" i="8"/>
  <c r="D569" i="8"/>
  <c r="AN569" i="8"/>
  <c r="AO569" i="8" s="1"/>
  <c r="AQ569" i="8" s="1"/>
  <c r="T569" i="8"/>
  <c r="Y569" i="8" s="1"/>
  <c r="AG569" i="8"/>
  <c r="C569" i="8"/>
  <c r="E570" i="8"/>
  <c r="AB93" i="8"/>
  <c r="M569" i="8"/>
  <c r="R569" i="8" l="1"/>
  <c r="AP569" i="8"/>
  <c r="AI569" i="8"/>
  <c r="AJ569" i="8" s="1"/>
  <c r="AK569" i="8" s="1"/>
  <c r="U569" i="8"/>
  <c r="V569" i="8" s="1"/>
  <c r="X569" i="8"/>
  <c r="F570" i="8"/>
  <c r="G570" i="8" s="1"/>
  <c r="H570" i="8" s="1"/>
  <c r="B570" i="8"/>
  <c r="I570" i="8"/>
  <c r="AC93" i="8"/>
  <c r="AE93" i="8" s="1"/>
  <c r="AM569" i="8" l="1"/>
  <c r="P569" i="8" s="1"/>
  <c r="AB94" i="8"/>
  <c r="AC94" i="8" s="1"/>
  <c r="AD93" i="8"/>
  <c r="J570" i="8"/>
  <c r="K570" i="8" s="1"/>
  <c r="E571" i="8"/>
  <c r="AN570" i="8"/>
  <c r="AO570" i="8" s="1"/>
  <c r="AQ570" i="8" s="1"/>
  <c r="D570" i="8"/>
  <c r="AG570" i="8" s="1"/>
  <c r="T570" i="8"/>
  <c r="Y570" i="8" s="1"/>
  <c r="C570" i="8"/>
  <c r="AL570" i="8"/>
  <c r="W570" i="8"/>
  <c r="AA570" i="8" s="1"/>
  <c r="M570" i="8"/>
  <c r="R570" i="8" l="1"/>
  <c r="AP570" i="8"/>
  <c r="AI570" i="8"/>
  <c r="AJ570" i="8" s="1"/>
  <c r="AK570" i="8" s="1"/>
  <c r="U570" i="8"/>
  <c r="V570" i="8" s="1"/>
  <c r="X570" i="8"/>
  <c r="B571" i="8"/>
  <c r="I571" i="8"/>
  <c r="F571" i="8"/>
  <c r="G571" i="8" s="1"/>
  <c r="H571" i="8" s="1"/>
  <c r="AD94" i="8"/>
  <c r="AF93" i="8"/>
  <c r="AE94" i="8"/>
  <c r="AM570" i="8" l="1"/>
  <c r="P570" i="8" s="1"/>
  <c r="M571" i="8"/>
  <c r="AH93" i="8"/>
  <c r="N93" i="8" s="1"/>
  <c r="L9" i="2" s="1"/>
  <c r="J571" i="8"/>
  <c r="K571" i="8" s="1"/>
  <c r="AB95" i="8"/>
  <c r="AC95" i="8" s="1"/>
  <c r="AF94" i="8"/>
  <c r="AL571" i="8"/>
  <c r="C571" i="8"/>
  <c r="E572" i="8"/>
  <c r="W571" i="8"/>
  <c r="AA571" i="8" s="1"/>
  <c r="AN571" i="8"/>
  <c r="T571" i="8"/>
  <c r="X571" i="8" s="1"/>
  <c r="Y571" i="8"/>
  <c r="D571" i="8"/>
  <c r="AG571" i="8" s="1"/>
  <c r="AI571" i="8" l="1"/>
  <c r="AJ571" i="8" s="1"/>
  <c r="AK571" i="8" s="1"/>
  <c r="U571" i="8"/>
  <c r="V571" i="8" s="1"/>
  <c r="AO571" i="8"/>
  <c r="AQ571" i="8" s="1"/>
  <c r="AE95" i="8"/>
  <c r="AB96" i="8" s="1"/>
  <c r="AC96" i="8" s="1"/>
  <c r="F572" i="8"/>
  <c r="G572" i="8" s="1"/>
  <c r="H572" i="8" s="1"/>
  <c r="B572" i="8"/>
  <c r="I572" i="8"/>
  <c r="AM571" i="8"/>
  <c r="P571" i="8" s="1"/>
  <c r="AH94" i="8"/>
  <c r="N94" i="8" s="1"/>
  <c r="AD95" i="8"/>
  <c r="R571" i="8" l="1"/>
  <c r="AP571" i="8"/>
  <c r="AE96" i="8"/>
  <c r="J572" i="8"/>
  <c r="K572" i="8" s="1"/>
  <c r="T572" i="8"/>
  <c r="Y572" i="8" s="1"/>
  <c r="C572" i="8"/>
  <c r="E573" i="8"/>
  <c r="AN572" i="8"/>
  <c r="AO572" i="8" s="1"/>
  <c r="AQ572" i="8" s="1"/>
  <c r="AL572" i="8"/>
  <c r="D572" i="8"/>
  <c r="AG572" i="8" s="1"/>
  <c r="W572" i="8"/>
  <c r="AA572" i="8" s="1"/>
  <c r="AF95" i="8"/>
  <c r="AD96" i="8"/>
  <c r="M572" i="8"/>
  <c r="R572" i="8" l="1"/>
  <c r="AP572" i="8"/>
  <c r="U572" i="8"/>
  <c r="V572" i="8" s="1"/>
  <c r="AI572" i="8"/>
  <c r="AJ572" i="8" s="1"/>
  <c r="AK572" i="8" s="1"/>
  <c r="X572" i="8"/>
  <c r="AF96" i="8"/>
  <c r="I573" i="8"/>
  <c r="F573" i="8"/>
  <c r="G573" i="8" s="1"/>
  <c r="H573" i="8" s="1"/>
  <c r="B573" i="8"/>
  <c r="AH95" i="8"/>
  <c r="N95" i="8" s="1"/>
  <c r="AB97" i="8"/>
  <c r="AC97" i="8" s="1"/>
  <c r="AM572" i="8" l="1"/>
  <c r="P572" i="8" s="1"/>
  <c r="W573" i="8"/>
  <c r="AA573" i="8" s="1"/>
  <c r="AL573" i="8"/>
  <c r="E574" i="8"/>
  <c r="C573" i="8"/>
  <c r="Y122" i="8" s="1"/>
  <c r="Y573" i="8"/>
  <c r="D573" i="8"/>
  <c r="AG573" i="8" s="1"/>
  <c r="X573" i="8"/>
  <c r="AN573" i="8"/>
  <c r="AO573" i="8" s="1"/>
  <c r="T573" i="8"/>
  <c r="J573" i="8"/>
  <c r="K573" i="8" s="1"/>
  <c r="AH96" i="8"/>
  <c r="N96" i="8" s="1"/>
  <c r="M573" i="8"/>
  <c r="K49" i="2" s="1"/>
  <c r="AE97" i="8"/>
  <c r="AD97" i="8"/>
  <c r="AI573" i="8" l="1"/>
  <c r="AJ573" i="8" s="1"/>
  <c r="AK573" i="8" s="1"/>
  <c r="AM573" i="8" s="1"/>
  <c r="P573" i="8" s="1"/>
  <c r="M49" i="2" s="1"/>
  <c r="U573" i="8"/>
  <c r="V573" i="8" s="1"/>
  <c r="AQ573" i="8"/>
  <c r="Z126" i="8"/>
  <c r="Z132" i="8"/>
  <c r="Z123" i="8"/>
  <c r="Z124" i="8"/>
  <c r="Z127" i="8"/>
  <c r="Z128" i="8"/>
  <c r="Z133" i="8"/>
  <c r="Z122" i="8"/>
  <c r="Z130" i="8"/>
  <c r="Z131" i="8"/>
  <c r="Z129" i="8"/>
  <c r="Z125" i="8"/>
  <c r="AF97" i="8"/>
  <c r="AB98" i="8"/>
  <c r="AC98" i="8" s="1"/>
  <c r="AD98" i="8" s="1"/>
  <c r="B574" i="8"/>
  <c r="I574" i="8"/>
  <c r="F574" i="8"/>
  <c r="G574" i="8" s="1"/>
  <c r="H574" i="8" s="1"/>
  <c r="R573" i="8" l="1"/>
  <c r="N49" i="2" s="1"/>
  <c r="AP573" i="8"/>
  <c r="AE98" i="8"/>
  <c r="AB99" i="8" s="1"/>
  <c r="AC99" i="8" s="1"/>
  <c r="AF98" i="8"/>
  <c r="AH97" i="8"/>
  <c r="N97" i="8" s="1"/>
  <c r="J574" i="8"/>
  <c r="K574" i="8" s="1"/>
  <c r="M574" i="8"/>
  <c r="D574" i="8"/>
  <c r="AG574" i="8" s="1"/>
  <c r="E575" i="8"/>
  <c r="AL574" i="8"/>
  <c r="T574" i="8"/>
  <c r="Y574" i="8" s="1"/>
  <c r="C574" i="8"/>
  <c r="AN574" i="8"/>
  <c r="AO574" i="8" s="1"/>
  <c r="AQ574" i="8" s="1"/>
  <c r="W574" i="8"/>
  <c r="AA574" i="8" s="1"/>
  <c r="U574" i="8" l="1"/>
  <c r="V574" i="8" s="1"/>
  <c r="AI574" i="8"/>
  <c r="AJ574" i="8" s="1"/>
  <c r="AK574" i="8" s="1"/>
  <c r="R574" i="8"/>
  <c r="AP574" i="8"/>
  <c r="X574" i="8"/>
  <c r="AE99" i="8"/>
  <c r="B575" i="8"/>
  <c r="F575" i="8"/>
  <c r="G575" i="8" s="1"/>
  <c r="H575" i="8" s="1"/>
  <c r="I575" i="8"/>
  <c r="AD99" i="8"/>
  <c r="AH98" i="8"/>
  <c r="N98" i="8" s="1"/>
  <c r="AM574" i="8" l="1"/>
  <c r="P574" i="8" s="1"/>
  <c r="AF99" i="8"/>
  <c r="J575" i="8"/>
  <c r="K575" i="8" s="1"/>
  <c r="M575" i="8"/>
  <c r="W575" i="8"/>
  <c r="AA575" i="8" s="1"/>
  <c r="AG575" i="8"/>
  <c r="AN575" i="8"/>
  <c r="AO575" i="8" s="1"/>
  <c r="AQ575" i="8" s="1"/>
  <c r="AL575" i="8"/>
  <c r="D575" i="8"/>
  <c r="E576" i="8"/>
  <c r="T575" i="8"/>
  <c r="X575" i="8" s="1"/>
  <c r="C575" i="8"/>
  <c r="AB100" i="8"/>
  <c r="AC100" i="8" s="1"/>
  <c r="AI575" i="8" l="1"/>
  <c r="AJ575" i="8" s="1"/>
  <c r="AK575" i="8" s="1"/>
  <c r="AM575" i="8" s="1"/>
  <c r="P575" i="8" s="1"/>
  <c r="U575" i="8"/>
  <c r="V575" i="8" s="1"/>
  <c r="R575" i="8"/>
  <c r="AP575" i="8"/>
  <c r="Y575" i="8"/>
  <c r="AE100" i="8"/>
  <c r="F576" i="8"/>
  <c r="G576" i="8" s="1"/>
  <c r="H576" i="8" s="1"/>
  <c r="I576" i="8"/>
  <c r="B576" i="8"/>
  <c r="AH99" i="8"/>
  <c r="N99" i="8" s="1"/>
  <c r="AD100" i="8"/>
  <c r="AF100" i="8" l="1"/>
  <c r="J576" i="8"/>
  <c r="K576" i="8" s="1"/>
  <c r="M576" i="8"/>
  <c r="Y576" i="8"/>
  <c r="D576" i="8"/>
  <c r="AG576" i="8" s="1"/>
  <c r="W576" i="8"/>
  <c r="AA576" i="8" s="1"/>
  <c r="AN576" i="8"/>
  <c r="E577" i="8"/>
  <c r="T576" i="8"/>
  <c r="X576" i="8" s="1"/>
  <c r="C576" i="8"/>
  <c r="AL576" i="8"/>
  <c r="AB101" i="8"/>
  <c r="AC101" i="8" s="1"/>
  <c r="U576" i="8" l="1"/>
  <c r="V576" i="8" s="1"/>
  <c r="AI576" i="8"/>
  <c r="AJ576" i="8" s="1"/>
  <c r="AK576" i="8" s="1"/>
  <c r="AM576" i="8" s="1"/>
  <c r="P576" i="8" s="1"/>
  <c r="AO576" i="8"/>
  <c r="AQ576" i="8" s="1"/>
  <c r="AE101" i="8"/>
  <c r="AH100" i="8"/>
  <c r="N100" i="8" s="1"/>
  <c r="F577" i="8"/>
  <c r="G577" i="8" s="1"/>
  <c r="H577" i="8" s="1"/>
  <c r="B577" i="8"/>
  <c r="I577" i="8"/>
  <c r="AD101" i="8"/>
  <c r="R576" i="8" l="1"/>
  <c r="AP576" i="8"/>
  <c r="W577" i="8"/>
  <c r="AA577" i="8" s="1"/>
  <c r="T577" i="8"/>
  <c r="X577" i="8" s="1"/>
  <c r="AN577" i="8"/>
  <c r="AO577" i="8" s="1"/>
  <c r="Y577" i="8"/>
  <c r="D577" i="8"/>
  <c r="AG577" i="8" s="1"/>
  <c r="E578" i="8"/>
  <c r="AL577" i="8"/>
  <c r="C577" i="8"/>
  <c r="M577" i="8"/>
  <c r="AF101" i="8"/>
  <c r="J577" i="8"/>
  <c r="K577" i="8" s="1"/>
  <c r="AB102" i="8"/>
  <c r="AC102" i="8" s="1"/>
  <c r="U577" i="8" l="1"/>
  <c r="V577" i="8" s="1"/>
  <c r="AI577" i="8"/>
  <c r="AJ577" i="8" s="1"/>
  <c r="AK577" i="8" s="1"/>
  <c r="AM577" i="8" s="1"/>
  <c r="P577" i="8" s="1"/>
  <c r="AQ577" i="8"/>
  <c r="AE102" i="8"/>
  <c r="AH101" i="8"/>
  <c r="N101" i="8" s="1"/>
  <c r="AD102" i="8"/>
  <c r="B578" i="8"/>
  <c r="I578" i="8"/>
  <c r="F578" i="8"/>
  <c r="G578" i="8" s="1"/>
  <c r="H578" i="8" s="1"/>
  <c r="R577" i="8" l="1"/>
  <c r="AP577" i="8"/>
  <c r="AF102" i="8"/>
  <c r="D578" i="8"/>
  <c r="AG578" i="8" s="1"/>
  <c r="E579" i="8"/>
  <c r="T578" i="8"/>
  <c r="X578" i="8" s="1"/>
  <c r="AL578" i="8"/>
  <c r="C578" i="8"/>
  <c r="AN578" i="8"/>
  <c r="AO578" i="8" s="1"/>
  <c r="W578" i="8"/>
  <c r="AA578" i="8" s="1"/>
  <c r="J578" i="8"/>
  <c r="K578" i="8" s="1"/>
  <c r="M578" i="8"/>
  <c r="AB103" i="8"/>
  <c r="AC103" i="8" s="1"/>
  <c r="AI578" i="8" l="1"/>
  <c r="AJ578" i="8" s="1"/>
  <c r="AK578" i="8" s="1"/>
  <c r="U578" i="8"/>
  <c r="V578" i="8" s="1"/>
  <c r="AQ578" i="8"/>
  <c r="B579" i="8"/>
  <c r="F579" i="8"/>
  <c r="G579" i="8" s="1"/>
  <c r="H579" i="8" s="1"/>
  <c r="I579" i="8"/>
  <c r="AE103" i="8"/>
  <c r="AD103" i="8"/>
  <c r="AH102" i="8"/>
  <c r="N102" i="8" s="1"/>
  <c r="AM578" i="8" l="1"/>
  <c r="P578" i="8" s="1"/>
  <c r="R578" i="8"/>
  <c r="AP578" i="8"/>
  <c r="AF103" i="8"/>
  <c r="J579" i="8"/>
  <c r="K579" i="8" s="1"/>
  <c r="M579" i="8"/>
  <c r="AB104" i="8"/>
  <c r="AC104" i="8" s="1"/>
  <c r="E580" i="8"/>
  <c r="AN579" i="8"/>
  <c r="W579" i="8"/>
  <c r="AA579" i="8" s="1"/>
  <c r="T579" i="8"/>
  <c r="X579" i="8" s="1"/>
  <c r="AL579" i="8"/>
  <c r="Y579" i="8"/>
  <c r="D579" i="8"/>
  <c r="AG579" i="8" s="1"/>
  <c r="C579" i="8"/>
  <c r="AI579" i="8" l="1"/>
  <c r="AJ579" i="8" s="1"/>
  <c r="AK579" i="8" s="1"/>
  <c r="U579" i="8"/>
  <c r="V579" i="8" s="1"/>
  <c r="AO579" i="8"/>
  <c r="AQ579" i="8" s="1"/>
  <c r="AE104" i="8"/>
  <c r="B580" i="8"/>
  <c r="I580" i="8"/>
  <c r="F580" i="8"/>
  <c r="G580" i="8" s="1"/>
  <c r="H580" i="8" s="1"/>
  <c r="AD104" i="8"/>
  <c r="AH103" i="8"/>
  <c r="N103" i="8" s="1"/>
  <c r="R579" i="8" l="1"/>
  <c r="AP579" i="8"/>
  <c r="AM579" i="8"/>
  <c r="P579" i="8" s="1"/>
  <c r="M580" i="8"/>
  <c r="J580" i="8"/>
  <c r="K580" i="8" s="1"/>
  <c r="Y580" i="8"/>
  <c r="AN580" i="8"/>
  <c r="AO580" i="8" s="1"/>
  <c r="AQ580" i="8" s="1"/>
  <c r="D580" i="8"/>
  <c r="AG580" i="8" s="1"/>
  <c r="AL580" i="8"/>
  <c r="W580" i="8"/>
  <c r="AA580" i="8" s="1"/>
  <c r="E581" i="8"/>
  <c r="C580" i="8"/>
  <c r="T580" i="8"/>
  <c r="X580" i="8" s="1"/>
  <c r="AF104" i="8"/>
  <c r="AB105" i="8"/>
  <c r="AC105" i="8" s="1"/>
  <c r="U580" i="8" l="1"/>
  <c r="V580" i="8" s="1"/>
  <c r="AI580" i="8"/>
  <c r="AJ580" i="8" s="1"/>
  <c r="AK580" i="8" s="1"/>
  <c r="R580" i="8"/>
  <c r="AP580" i="8"/>
  <c r="AH104" i="8"/>
  <c r="N104" i="8" s="1"/>
  <c r="AD105" i="8"/>
  <c r="AE105" i="8"/>
  <c r="I581" i="8"/>
  <c r="F581" i="8"/>
  <c r="G581" i="8" s="1"/>
  <c r="H581" i="8" s="1"/>
  <c r="B581" i="8"/>
  <c r="AM580" i="8" l="1"/>
  <c r="P580" i="8" s="1"/>
  <c r="M581" i="8"/>
  <c r="W581" i="8"/>
  <c r="AA581" i="8" s="1"/>
  <c r="T581" i="8"/>
  <c r="X581" i="8" s="1"/>
  <c r="AN581" i="8"/>
  <c r="AO581" i="8" s="1"/>
  <c r="AQ581" i="8" s="1"/>
  <c r="C581" i="8"/>
  <c r="E582" i="8"/>
  <c r="D581" i="8"/>
  <c r="AG581" i="8" s="1"/>
  <c r="AL581" i="8"/>
  <c r="AF105" i="8"/>
  <c r="J581" i="8"/>
  <c r="K581" i="8" s="1"/>
  <c r="AB106" i="8"/>
  <c r="AC106" i="8" s="1"/>
  <c r="Y581" i="8" l="1"/>
  <c r="R581" i="8"/>
  <c r="AP581" i="8"/>
  <c r="AI581" i="8"/>
  <c r="AJ581" i="8" s="1"/>
  <c r="AK581" i="8" s="1"/>
  <c r="U581" i="8"/>
  <c r="V581" i="8" s="1"/>
  <c r="AE106" i="8"/>
  <c r="AH105" i="8"/>
  <c r="N105" i="8" s="1"/>
  <c r="L10" i="2" s="1"/>
  <c r="AD106" i="8"/>
  <c r="B582" i="8"/>
  <c r="I582" i="8"/>
  <c r="F582" i="8"/>
  <c r="G582" i="8" s="1"/>
  <c r="H582" i="8" s="1"/>
  <c r="AM581" i="8" l="1"/>
  <c r="P581" i="8" s="1"/>
  <c r="E583" i="8"/>
  <c r="AN582" i="8"/>
  <c r="AO582" i="8" s="1"/>
  <c r="AQ582" i="8" s="1"/>
  <c r="AL582" i="8"/>
  <c r="D582" i="8"/>
  <c r="AG582" i="8" s="1"/>
  <c r="T582" i="8"/>
  <c r="Y582" i="8" s="1"/>
  <c r="W582" i="8"/>
  <c r="AA582" i="8" s="1"/>
  <c r="C582" i="8"/>
  <c r="AF106" i="8"/>
  <c r="J582" i="8"/>
  <c r="K582" i="8" s="1"/>
  <c r="M582" i="8"/>
  <c r="AB107" i="8"/>
  <c r="AC107" i="8" s="1"/>
  <c r="AD107" i="8" s="1"/>
  <c r="AI582" i="8" l="1"/>
  <c r="AJ582" i="8" s="1"/>
  <c r="AK582" i="8" s="1"/>
  <c r="U582" i="8"/>
  <c r="V582" i="8" s="1"/>
  <c r="R582" i="8"/>
  <c r="AP582" i="8"/>
  <c r="X582" i="8"/>
  <c r="AF107" i="8"/>
  <c r="AE107" i="8"/>
  <c r="AM582" i="8"/>
  <c r="P582" i="8" s="1"/>
  <c r="AH106" i="8"/>
  <c r="N106" i="8" s="1"/>
  <c r="B583" i="8"/>
  <c r="F583" i="8"/>
  <c r="G583" i="8" s="1"/>
  <c r="H583" i="8" s="1"/>
  <c r="I583" i="8"/>
  <c r="AL583" i="8" l="1"/>
  <c r="T583" i="8"/>
  <c r="Y583" i="8" s="1"/>
  <c r="C583" i="8"/>
  <c r="AN583" i="8"/>
  <c r="AO583" i="8" s="1"/>
  <c r="AQ583" i="8" s="1"/>
  <c r="E584" i="8"/>
  <c r="W583" i="8"/>
  <c r="AA583" i="8" s="1"/>
  <c r="D583" i="8"/>
  <c r="AG583" i="8" s="1"/>
  <c r="AB108" i="8"/>
  <c r="J583" i="8"/>
  <c r="K583" i="8" s="1"/>
  <c r="AH107" i="8"/>
  <c r="N107" i="8" s="1"/>
  <c r="M583" i="8"/>
  <c r="X583" i="8" l="1"/>
  <c r="AI583" i="8"/>
  <c r="AJ583" i="8" s="1"/>
  <c r="AK583" i="8" s="1"/>
  <c r="AM583" i="8" s="1"/>
  <c r="P583" i="8" s="1"/>
  <c r="U583" i="8"/>
  <c r="V583" i="8" s="1"/>
  <c r="R583" i="8"/>
  <c r="AP583" i="8"/>
  <c r="I584" i="8"/>
  <c r="B584" i="8"/>
  <c r="F584" i="8"/>
  <c r="G584" i="8" s="1"/>
  <c r="H584" i="8" s="1"/>
  <c r="AC108" i="8"/>
  <c r="AE108" i="8" s="1"/>
  <c r="AD108" i="8" l="1"/>
  <c r="AB109" i="8"/>
  <c r="AC109" i="8" s="1"/>
  <c r="M584" i="8"/>
  <c r="T584" i="8"/>
  <c r="X584" i="8" s="1"/>
  <c r="C584" i="8"/>
  <c r="AN584" i="8"/>
  <c r="AO584" i="8" s="1"/>
  <c r="AQ584" i="8" s="1"/>
  <c r="E585" i="8"/>
  <c r="W584" i="8"/>
  <c r="AA584" i="8" s="1"/>
  <c r="AL584" i="8"/>
  <c r="D584" i="8"/>
  <c r="AG584" i="8" s="1"/>
  <c r="J584" i="8"/>
  <c r="K584" i="8" s="1"/>
  <c r="R584" i="8" l="1"/>
  <c r="AP584" i="8"/>
  <c r="AI584" i="8"/>
  <c r="AJ584" i="8" s="1"/>
  <c r="AK584" i="8" s="1"/>
  <c r="AM584" i="8" s="1"/>
  <c r="P584" i="8" s="1"/>
  <c r="U584" i="8"/>
  <c r="V584" i="8" s="1"/>
  <c r="Y584" i="8"/>
  <c r="AE109" i="8"/>
  <c r="I585" i="8"/>
  <c r="F585" i="8"/>
  <c r="G585" i="8" s="1"/>
  <c r="H585" i="8" s="1"/>
  <c r="B585" i="8"/>
  <c r="AF108" i="8"/>
  <c r="AD109" i="8"/>
  <c r="AF109" i="8" l="1"/>
  <c r="M585" i="8"/>
  <c r="K50" i="2" s="1"/>
  <c r="J585" i="8"/>
  <c r="K585" i="8" s="1"/>
  <c r="AH108" i="8"/>
  <c r="N108" i="8" s="1"/>
  <c r="E586" i="8"/>
  <c r="AN585" i="8"/>
  <c r="AO585" i="8" s="1"/>
  <c r="AQ585" i="8" s="1"/>
  <c r="R585" i="8" s="1"/>
  <c r="N50" i="2" s="1"/>
  <c r="W585" i="8"/>
  <c r="AA585" i="8" s="1"/>
  <c r="T585" i="8"/>
  <c r="X585" i="8" s="1"/>
  <c r="D585" i="8"/>
  <c r="AG585" i="8" s="1"/>
  <c r="C585" i="8"/>
  <c r="Y134" i="8" s="1"/>
  <c r="AL585" i="8"/>
  <c r="AB110" i="8"/>
  <c r="AC110" i="8" s="1"/>
  <c r="AE110" i="8" s="1"/>
  <c r="AI585" i="8" l="1"/>
  <c r="AJ585" i="8" s="1"/>
  <c r="AK585" i="8" s="1"/>
  <c r="U585" i="8"/>
  <c r="V585" i="8" s="1"/>
  <c r="Y585" i="8"/>
  <c r="AP585" i="8"/>
  <c r="Z141" i="8"/>
  <c r="Z137" i="8"/>
  <c r="Z136" i="8"/>
  <c r="Z144" i="8"/>
  <c r="Z140" i="8"/>
  <c r="Z134" i="8"/>
  <c r="Z139" i="8"/>
  <c r="Z145" i="8"/>
  <c r="Z143" i="8"/>
  <c r="Z142" i="8"/>
  <c r="Z135" i="8"/>
  <c r="Z138" i="8"/>
  <c r="AB111" i="8"/>
  <c r="AC111" i="8" s="1"/>
  <c r="B586" i="8"/>
  <c r="I586" i="8"/>
  <c r="F586" i="8"/>
  <c r="G586" i="8" s="1"/>
  <c r="H586" i="8" s="1"/>
  <c r="AD110" i="8"/>
  <c r="AH109" i="8"/>
  <c r="N109" i="8" s="1"/>
  <c r="AM585" i="8" l="1"/>
  <c r="P585" i="8" s="1"/>
  <c r="M50" i="2" s="1"/>
  <c r="E587" i="8"/>
  <c r="AN586" i="8"/>
  <c r="AL586" i="8"/>
  <c r="D586" i="8"/>
  <c r="T586" i="8"/>
  <c r="X586" i="8" s="1"/>
  <c r="AO586" i="8"/>
  <c r="AQ586" i="8" s="1"/>
  <c r="Y586" i="8"/>
  <c r="C586" i="8"/>
  <c r="AG586" i="8"/>
  <c r="W586" i="8"/>
  <c r="AA586" i="8" s="1"/>
  <c r="AE111" i="8"/>
  <c r="AD111" i="8"/>
  <c r="AF110" i="8"/>
  <c r="M586" i="8"/>
  <c r="J586" i="8"/>
  <c r="K586" i="8" s="1"/>
  <c r="U586" i="8" l="1"/>
  <c r="V586" i="8" s="1"/>
  <c r="AI586" i="8"/>
  <c r="AJ586" i="8" s="1"/>
  <c r="AK586" i="8" s="1"/>
  <c r="R586" i="8"/>
  <c r="AP586" i="8"/>
  <c r="AH110" i="8"/>
  <c r="N110" i="8" s="1"/>
  <c r="AB112" i="8"/>
  <c r="AC112" i="8" s="1"/>
  <c r="AE112" i="8" s="1"/>
  <c r="AF111" i="8"/>
  <c r="B587" i="8"/>
  <c r="I587" i="8"/>
  <c r="F587" i="8"/>
  <c r="G587" i="8" s="1"/>
  <c r="H587" i="8" s="1"/>
  <c r="AM586" i="8" l="1"/>
  <c r="P586" i="8" s="1"/>
  <c r="AB113" i="8"/>
  <c r="AC113" i="8" s="1"/>
  <c r="AH111" i="8"/>
  <c r="N111" i="8" s="1"/>
  <c r="AD112" i="8"/>
  <c r="AL587" i="8"/>
  <c r="T587" i="8"/>
  <c r="Y587" i="8" s="1"/>
  <c r="C587" i="8"/>
  <c r="D587" i="8"/>
  <c r="W587" i="8"/>
  <c r="AA587" i="8" s="1"/>
  <c r="AG587" i="8"/>
  <c r="E588" i="8"/>
  <c r="AN587" i="8"/>
  <c r="M587" i="8"/>
  <c r="J587" i="8"/>
  <c r="K587" i="8" s="1"/>
  <c r="AO587" i="8" l="1"/>
  <c r="AQ587" i="8" s="1"/>
  <c r="X587" i="8"/>
  <c r="U587" i="8"/>
  <c r="V587" i="8" s="1"/>
  <c r="AI587" i="8"/>
  <c r="AJ587" i="8" s="1"/>
  <c r="AK587" i="8" s="1"/>
  <c r="AF112" i="8"/>
  <c r="AD113" i="8"/>
  <c r="I588" i="8"/>
  <c r="F588" i="8"/>
  <c r="G588" i="8" s="1"/>
  <c r="H588" i="8" s="1"/>
  <c r="B588" i="8"/>
  <c r="AE113" i="8"/>
  <c r="R587" i="8" l="1"/>
  <c r="AP587" i="8"/>
  <c r="AM587" i="8"/>
  <c r="P587" i="8" s="1"/>
  <c r="M588" i="8"/>
  <c r="T588" i="8"/>
  <c r="X588" i="8" s="1"/>
  <c r="C588" i="8"/>
  <c r="AG588" i="8"/>
  <c r="Y588" i="8"/>
  <c r="W588" i="8"/>
  <c r="AA588" i="8" s="1"/>
  <c r="E589" i="8"/>
  <c r="AN588" i="8"/>
  <c r="AO588" i="8" s="1"/>
  <c r="AQ588" i="8" s="1"/>
  <c r="D588" i="8"/>
  <c r="AL588" i="8"/>
  <c r="J588" i="8"/>
  <c r="K588" i="8" s="1"/>
  <c r="AB114" i="8"/>
  <c r="AC114" i="8" s="1"/>
  <c r="AF113" i="8"/>
  <c r="AH112" i="8"/>
  <c r="N112" i="8" s="1"/>
  <c r="R588" i="8" l="1"/>
  <c r="AP588" i="8"/>
  <c r="AI588" i="8"/>
  <c r="AJ588" i="8" s="1"/>
  <c r="AK588" i="8" s="1"/>
  <c r="U588" i="8"/>
  <c r="V588" i="8" s="1"/>
  <c r="AD114" i="8"/>
  <c r="AE114" i="8"/>
  <c r="AH113" i="8"/>
  <c r="N113" i="8" s="1"/>
  <c r="I589" i="8"/>
  <c r="F589" i="8"/>
  <c r="G589" i="8" s="1"/>
  <c r="H589" i="8" s="1"/>
  <c r="B589" i="8"/>
  <c r="AM588" i="8" l="1"/>
  <c r="P588" i="8" s="1"/>
  <c r="E590" i="8"/>
  <c r="AN589" i="8"/>
  <c r="AO589" i="8" s="1"/>
  <c r="AQ589" i="8" s="1"/>
  <c r="W589" i="8"/>
  <c r="AA589" i="8" s="1"/>
  <c r="D589" i="8"/>
  <c r="C589" i="8"/>
  <c r="AG589" i="8"/>
  <c r="AL589" i="8"/>
  <c r="T589" i="8"/>
  <c r="X589" i="8" s="1"/>
  <c r="M589" i="8"/>
  <c r="J589" i="8"/>
  <c r="K589" i="8" s="1"/>
  <c r="AB115" i="8"/>
  <c r="AC115" i="8" s="1"/>
  <c r="AF114" i="8"/>
  <c r="Y589" i="8" l="1"/>
  <c r="R589" i="8"/>
  <c r="AP589" i="8"/>
  <c r="U589" i="8"/>
  <c r="V589" i="8" s="1"/>
  <c r="AI589" i="8"/>
  <c r="AJ589" i="8" s="1"/>
  <c r="AK589" i="8" s="1"/>
  <c r="AD115" i="8"/>
  <c r="F590" i="8"/>
  <c r="G590" i="8" s="1"/>
  <c r="H590" i="8" s="1"/>
  <c r="I590" i="8"/>
  <c r="B590" i="8"/>
  <c r="AH114" i="8"/>
  <c r="N114" i="8" s="1"/>
  <c r="AE115" i="8"/>
  <c r="AM589" i="8" l="1"/>
  <c r="P589" i="8" s="1"/>
  <c r="AB116" i="8"/>
  <c r="AC116" i="8" s="1"/>
  <c r="AD116" i="8" s="1"/>
  <c r="E591" i="8"/>
  <c r="AN590" i="8"/>
  <c r="AL590" i="8"/>
  <c r="D590" i="8"/>
  <c r="AG590" i="8"/>
  <c r="AO590" i="8"/>
  <c r="AQ590" i="8" s="1"/>
  <c r="T590" i="8"/>
  <c r="X590" i="8" s="1"/>
  <c r="W590" i="8"/>
  <c r="AA590" i="8" s="1"/>
  <c r="C590" i="8"/>
  <c r="J590" i="8"/>
  <c r="K590" i="8" s="1"/>
  <c r="M590" i="8"/>
  <c r="AF115" i="8"/>
  <c r="R590" i="8" l="1"/>
  <c r="AP590" i="8"/>
  <c r="U590" i="8"/>
  <c r="V590" i="8" s="1"/>
  <c r="AI590" i="8"/>
  <c r="AJ590" i="8" s="1"/>
  <c r="AK590" i="8" s="1"/>
  <c r="AF116" i="8"/>
  <c r="B591" i="8"/>
  <c r="I591" i="8"/>
  <c r="F591" i="8"/>
  <c r="G591" i="8" s="1"/>
  <c r="H591" i="8" s="1"/>
  <c r="AH115" i="8"/>
  <c r="N115" i="8" s="1"/>
  <c r="AE116" i="8"/>
  <c r="AM590" i="8" l="1"/>
  <c r="P590" i="8" s="1"/>
  <c r="M591" i="8"/>
  <c r="J591" i="8"/>
  <c r="K591" i="8" s="1"/>
  <c r="AL591" i="8"/>
  <c r="T591" i="8"/>
  <c r="C591" i="8"/>
  <c r="X591" i="8"/>
  <c r="E592" i="8"/>
  <c r="W591" i="8"/>
  <c r="AA591" i="8" s="1"/>
  <c r="AN591" i="8"/>
  <c r="D591" i="8"/>
  <c r="AG591" i="8"/>
  <c r="Y591" i="8"/>
  <c r="AH116" i="8"/>
  <c r="N116" i="8" s="1"/>
  <c r="AB117" i="8"/>
  <c r="AI591" i="8" l="1"/>
  <c r="AJ591" i="8" s="1"/>
  <c r="AK591" i="8" s="1"/>
  <c r="U591" i="8"/>
  <c r="V591" i="8" s="1"/>
  <c r="AO591" i="8"/>
  <c r="AQ591" i="8" s="1"/>
  <c r="AC117" i="8"/>
  <c r="AE117" i="8" s="1"/>
  <c r="I592" i="8"/>
  <c r="F592" i="8"/>
  <c r="G592" i="8" s="1"/>
  <c r="H592" i="8" s="1"/>
  <c r="B592" i="8"/>
  <c r="AM591" i="8" l="1"/>
  <c r="P591" i="8" s="1"/>
  <c r="R591" i="8"/>
  <c r="AP591" i="8"/>
  <c r="AB118" i="8"/>
  <c r="AC118" i="8" s="1"/>
  <c r="M592" i="8"/>
  <c r="AD117" i="8"/>
  <c r="T592" i="8"/>
  <c r="Y592" i="8" s="1"/>
  <c r="C592" i="8"/>
  <c r="AG592" i="8"/>
  <c r="AL592" i="8"/>
  <c r="E593" i="8"/>
  <c r="W592" i="8"/>
  <c r="AA592" i="8" s="1"/>
  <c r="AN592" i="8"/>
  <c r="AO592" i="8" s="1"/>
  <c r="AQ592" i="8" s="1"/>
  <c r="R592" i="8" s="1"/>
  <c r="D592" i="8"/>
  <c r="J592" i="8"/>
  <c r="K592" i="8" s="1"/>
  <c r="X592" i="8" l="1"/>
  <c r="AI592" i="8"/>
  <c r="AJ592" i="8" s="1"/>
  <c r="AK592" i="8" s="1"/>
  <c r="U592" i="8"/>
  <c r="V592" i="8" s="1"/>
  <c r="AP592" i="8"/>
  <c r="AD118" i="8"/>
  <c r="AF117" i="8"/>
  <c r="I593" i="8"/>
  <c r="F593" i="8"/>
  <c r="G593" i="8" s="1"/>
  <c r="H593" i="8" s="1"/>
  <c r="B593" i="8"/>
  <c r="AE118" i="8"/>
  <c r="AM592" i="8" l="1"/>
  <c r="P592" i="8" s="1"/>
  <c r="E594" i="8"/>
  <c r="AN593" i="8"/>
  <c r="AO593" i="8" s="1"/>
  <c r="W593" i="8"/>
  <c r="AA593" i="8" s="1"/>
  <c r="C593" i="8"/>
  <c r="T593" i="8"/>
  <c r="X593" i="8" s="1"/>
  <c r="AG593" i="8"/>
  <c r="AL593" i="8"/>
  <c r="D593" i="8"/>
  <c r="M593" i="8"/>
  <c r="J593" i="8"/>
  <c r="K593" i="8" s="1"/>
  <c r="AH117" i="8"/>
  <c r="N117" i="8" s="1"/>
  <c r="L11" i="2" s="1"/>
  <c r="AF118" i="8"/>
  <c r="AB119" i="8"/>
  <c r="AC119" i="8" s="1"/>
  <c r="Y593" i="8" l="1"/>
  <c r="AI593" i="8"/>
  <c r="AJ593" i="8" s="1"/>
  <c r="AK593" i="8" s="1"/>
  <c r="U593" i="8"/>
  <c r="V593" i="8" s="1"/>
  <c r="AQ593" i="8"/>
  <c r="AE119" i="8"/>
  <c r="AB120" i="8" s="1"/>
  <c r="AC120" i="8" s="1"/>
  <c r="AD119" i="8"/>
  <c r="AF119" i="8" s="1"/>
  <c r="AH118" i="8"/>
  <c r="N118" i="8" s="1"/>
  <c r="B594" i="8"/>
  <c r="F594" i="8"/>
  <c r="G594" i="8" s="1"/>
  <c r="H594" i="8" s="1"/>
  <c r="I594" i="8"/>
  <c r="AM593" i="8" l="1"/>
  <c r="P593" i="8" s="1"/>
  <c r="AD120" i="8"/>
  <c r="R593" i="8"/>
  <c r="AP593" i="8"/>
  <c r="AH119" i="8"/>
  <c r="N119" i="8" s="1"/>
  <c r="AF120" i="8"/>
  <c r="M594" i="8"/>
  <c r="AL594" i="8"/>
  <c r="D594" i="8"/>
  <c r="T594" i="8"/>
  <c r="X594" i="8" s="1"/>
  <c r="C594" i="8"/>
  <c r="E595" i="8"/>
  <c r="AN594" i="8"/>
  <c r="AO594" i="8" s="1"/>
  <c r="AG594" i="8"/>
  <c r="W594" i="8"/>
  <c r="AA594" i="8" s="1"/>
  <c r="J594" i="8"/>
  <c r="K594" i="8" s="1"/>
  <c r="AE120" i="8"/>
  <c r="Y594" i="8" l="1"/>
  <c r="AQ594" i="8"/>
  <c r="R594" i="8" s="1"/>
  <c r="AI594" i="8"/>
  <c r="AJ594" i="8" s="1"/>
  <c r="AK594" i="8" s="1"/>
  <c r="AM594" i="8" s="1"/>
  <c r="P594" i="8" s="1"/>
  <c r="U594" i="8"/>
  <c r="V594" i="8" s="1"/>
  <c r="AP594" i="8"/>
  <c r="AH120" i="8"/>
  <c r="N120" i="8" s="1"/>
  <c r="B595" i="8"/>
  <c r="I595" i="8"/>
  <c r="F595" i="8"/>
  <c r="G595" i="8" s="1"/>
  <c r="H595" i="8" s="1"/>
  <c r="AB121" i="8"/>
  <c r="AC121" i="8" l="1"/>
  <c r="AD121" i="8" s="1"/>
  <c r="M595" i="8"/>
  <c r="J595" i="8"/>
  <c r="K595" i="8" s="1"/>
  <c r="T595" i="8"/>
  <c r="Y595" i="8" s="1"/>
  <c r="C595" i="8"/>
  <c r="AG595" i="8"/>
  <c r="W595" i="8"/>
  <c r="AA595" i="8" s="1"/>
  <c r="AL595" i="8"/>
  <c r="D595" i="8"/>
  <c r="E596" i="8"/>
  <c r="AN595" i="8"/>
  <c r="AE121" i="8" l="1"/>
  <c r="AB122" i="8" s="1"/>
  <c r="AC122" i="8" s="1"/>
  <c r="AD122" i="8" s="1"/>
  <c r="U595" i="8"/>
  <c r="V595" i="8" s="1"/>
  <c r="AI595" i="8"/>
  <c r="AJ595" i="8" s="1"/>
  <c r="AK595" i="8" s="1"/>
  <c r="AO595" i="8"/>
  <c r="AQ595" i="8" s="1"/>
  <c r="X595" i="8"/>
  <c r="AF121" i="8"/>
  <c r="I596" i="8"/>
  <c r="F596" i="8"/>
  <c r="G596" i="8" s="1"/>
  <c r="H596" i="8" s="1"/>
  <c r="B596" i="8"/>
  <c r="R595" i="8" l="1"/>
  <c r="AP595" i="8"/>
  <c r="AM595" i="8"/>
  <c r="P595" i="8" s="1"/>
  <c r="M596" i="8"/>
  <c r="J596" i="8"/>
  <c r="K596" i="8" s="1"/>
  <c r="AF122" i="8"/>
  <c r="AH121" i="8"/>
  <c r="N121" i="8" s="1"/>
  <c r="AE122" i="8"/>
  <c r="AG596" i="8"/>
  <c r="E597" i="8"/>
  <c r="AN596" i="8"/>
  <c r="AO596" i="8" s="1"/>
  <c r="AQ596" i="8" s="1"/>
  <c r="W596" i="8"/>
  <c r="AA596" i="8" s="1"/>
  <c r="D596" i="8"/>
  <c r="T596" i="8"/>
  <c r="X596" i="8" s="1"/>
  <c r="C596" i="8"/>
  <c r="AL596" i="8"/>
  <c r="Y596" i="8" l="1"/>
  <c r="U596" i="8"/>
  <c r="V596" i="8" s="1"/>
  <c r="AI596" i="8"/>
  <c r="AJ596" i="8" s="1"/>
  <c r="AK596" i="8" s="1"/>
  <c r="R596" i="8"/>
  <c r="AP596" i="8"/>
  <c r="F597" i="8"/>
  <c r="G597" i="8" s="1"/>
  <c r="H597" i="8" s="1"/>
  <c r="B597" i="8"/>
  <c r="I597" i="8"/>
  <c r="AH122" i="8"/>
  <c r="N122" i="8" s="1"/>
  <c r="AB123" i="8"/>
  <c r="AM596" i="8" l="1"/>
  <c r="P596" i="8" s="1"/>
  <c r="AC123" i="8"/>
  <c r="AE123" i="8" s="1"/>
  <c r="J597" i="8"/>
  <c r="K597" i="8" s="1"/>
  <c r="E598" i="8"/>
  <c r="AN597" i="8"/>
  <c r="AO597" i="8" s="1"/>
  <c r="W597" i="8"/>
  <c r="AA597" i="8" s="1"/>
  <c r="AL597" i="8"/>
  <c r="D597" i="8"/>
  <c r="AG597" i="8"/>
  <c r="T597" i="8"/>
  <c r="X597" i="8" s="1"/>
  <c r="C597" i="8"/>
  <c r="Y146" i="8" s="1"/>
  <c r="M597" i="8"/>
  <c r="K51" i="2" s="1"/>
  <c r="Y597" i="8" l="1"/>
  <c r="AQ597" i="8"/>
  <c r="R597" i="8" s="1"/>
  <c r="N51" i="2" s="1"/>
  <c r="AP597" i="8"/>
  <c r="U597" i="8"/>
  <c r="V597" i="8" s="1"/>
  <c r="AI597" i="8"/>
  <c r="AJ597" i="8" s="1"/>
  <c r="AK597" i="8" s="1"/>
  <c r="AD123" i="8"/>
  <c r="AF123" i="8" s="1"/>
  <c r="AB124" i="8"/>
  <c r="AC124" i="8" s="1"/>
  <c r="B598" i="8"/>
  <c r="I598" i="8"/>
  <c r="F598" i="8"/>
  <c r="G598" i="8" s="1"/>
  <c r="H598" i="8" s="1"/>
  <c r="Z152" i="8"/>
  <c r="Z151" i="8"/>
  <c r="Z157" i="8"/>
  <c r="Z155" i="8"/>
  <c r="Z154" i="8"/>
  <c r="Z150" i="8"/>
  <c r="Z148" i="8"/>
  <c r="Z149" i="8"/>
  <c r="Z153" i="8"/>
  <c r="Z147" i="8"/>
  <c r="Z146" i="8"/>
  <c r="Z156" i="8"/>
  <c r="AM597" i="8" l="1"/>
  <c r="P597" i="8" s="1"/>
  <c r="M51" i="2" s="1"/>
  <c r="AD124" i="8"/>
  <c r="AF124" i="8" s="1"/>
  <c r="AH123" i="8"/>
  <c r="N123" i="8" s="1"/>
  <c r="M598" i="8"/>
  <c r="J598" i="8"/>
  <c r="K598" i="8" s="1"/>
  <c r="AL598" i="8"/>
  <c r="D598" i="8"/>
  <c r="T598" i="8"/>
  <c r="Y598" i="8" s="1"/>
  <c r="C598" i="8"/>
  <c r="AG598" i="8"/>
  <c r="E599" i="8"/>
  <c r="AN598" i="8"/>
  <c r="AO598" i="8" s="1"/>
  <c r="W598" i="8"/>
  <c r="AA598" i="8" s="1"/>
  <c r="AE124" i="8"/>
  <c r="X598" i="8" l="1"/>
  <c r="AQ598" i="8"/>
  <c r="R598" i="8" s="1"/>
  <c r="AI598" i="8"/>
  <c r="AJ598" i="8" s="1"/>
  <c r="AK598" i="8" s="1"/>
  <c r="U598" i="8"/>
  <c r="V598" i="8" s="1"/>
  <c r="B599" i="8"/>
  <c r="I599" i="8"/>
  <c r="F599" i="8"/>
  <c r="G599" i="8" s="1"/>
  <c r="H599" i="8" s="1"/>
  <c r="AB125" i="8"/>
  <c r="AH124" i="8"/>
  <c r="N124" i="8" s="1"/>
  <c r="AP598" i="8" l="1"/>
  <c r="AM598" i="8"/>
  <c r="P598" i="8" s="1"/>
  <c r="AC125" i="8"/>
  <c r="AD125" i="8" s="1"/>
  <c r="M599" i="8"/>
  <c r="J599" i="8"/>
  <c r="K599" i="8" s="1"/>
  <c r="T599" i="8"/>
  <c r="X599" i="8" s="1"/>
  <c r="C599" i="8"/>
  <c r="AG599" i="8"/>
  <c r="E600" i="8"/>
  <c r="W599" i="8"/>
  <c r="AA599" i="8" s="1"/>
  <c r="AL599" i="8"/>
  <c r="AN599" i="8"/>
  <c r="D599" i="8"/>
  <c r="AE125" i="8" l="1"/>
  <c r="AB126" i="8" s="1"/>
  <c r="AC126" i="8" s="1"/>
  <c r="Y599" i="8"/>
  <c r="AI599" i="8"/>
  <c r="AJ599" i="8" s="1"/>
  <c r="AK599" i="8" s="1"/>
  <c r="AM599" i="8" s="1"/>
  <c r="P599" i="8" s="1"/>
  <c r="U599" i="8"/>
  <c r="V599" i="8" s="1"/>
  <c r="AO599" i="8"/>
  <c r="AQ599" i="8" s="1"/>
  <c r="AF125" i="8"/>
  <c r="I600" i="8"/>
  <c r="F600" i="8"/>
  <c r="G600" i="8" s="1"/>
  <c r="H600" i="8" s="1"/>
  <c r="B600" i="8"/>
  <c r="AD126" i="8" l="1"/>
  <c r="AF126" i="8" s="1"/>
  <c r="R599" i="8"/>
  <c r="AP599" i="8"/>
  <c r="AG600" i="8"/>
  <c r="E601" i="8"/>
  <c r="AN600" i="8"/>
  <c r="AO600" i="8" s="1"/>
  <c r="W600" i="8"/>
  <c r="AA600" i="8" s="1"/>
  <c r="AL600" i="8"/>
  <c r="D600" i="8"/>
  <c r="T600" i="8"/>
  <c r="X600" i="8" s="1"/>
  <c r="C600" i="8"/>
  <c r="J600" i="8"/>
  <c r="K600" i="8" s="1"/>
  <c r="M600" i="8"/>
  <c r="AH125" i="8"/>
  <c r="N125" i="8" s="1"/>
  <c r="AE126" i="8"/>
  <c r="AQ600" i="8" l="1"/>
  <c r="R600" i="8" s="1"/>
  <c r="AI600" i="8"/>
  <c r="AJ600" i="8" s="1"/>
  <c r="AK600" i="8" s="1"/>
  <c r="AM600" i="8" s="1"/>
  <c r="P600" i="8" s="1"/>
  <c r="U600" i="8"/>
  <c r="V600" i="8" s="1"/>
  <c r="Y600" i="8"/>
  <c r="AB127" i="8"/>
  <c r="F601" i="8"/>
  <c r="G601" i="8" s="1"/>
  <c r="H601" i="8" s="1"/>
  <c r="B601" i="8"/>
  <c r="I601" i="8"/>
  <c r="AH126" i="8"/>
  <c r="N126" i="8" s="1"/>
  <c r="AP600" i="8" l="1"/>
  <c r="J601" i="8"/>
  <c r="K601" i="8" s="1"/>
  <c r="E602" i="8"/>
  <c r="AN601" i="8"/>
  <c r="X601" i="8"/>
  <c r="W601" i="8"/>
  <c r="AA601" i="8" s="1"/>
  <c r="AL601" i="8"/>
  <c r="D601" i="8"/>
  <c r="T601" i="8"/>
  <c r="C601" i="8"/>
  <c r="Y601" i="8"/>
  <c r="AG601" i="8"/>
  <c r="M601" i="8"/>
  <c r="AC127" i="8"/>
  <c r="AD127" i="8" s="1"/>
  <c r="AO601" i="8" l="1"/>
  <c r="AQ601" i="8" s="1"/>
  <c r="AI601" i="8"/>
  <c r="AJ601" i="8" s="1"/>
  <c r="AK601" i="8" s="1"/>
  <c r="AM601" i="8" s="1"/>
  <c r="P601" i="8" s="1"/>
  <c r="U601" i="8"/>
  <c r="V601" i="8" s="1"/>
  <c r="AE127" i="8"/>
  <c r="AB128" i="8" s="1"/>
  <c r="AC128" i="8" s="1"/>
  <c r="AF127" i="8"/>
  <c r="B602" i="8"/>
  <c r="I602" i="8"/>
  <c r="F602" i="8"/>
  <c r="G602" i="8" s="1"/>
  <c r="H602" i="8" s="1"/>
  <c r="R601" i="8" l="1"/>
  <c r="AP601" i="8"/>
  <c r="AE128" i="8"/>
  <c r="M602" i="8"/>
  <c r="J602" i="8"/>
  <c r="K602" i="8" s="1"/>
  <c r="AL602" i="8"/>
  <c r="D602" i="8"/>
  <c r="T602" i="8"/>
  <c r="X602" i="8" s="1"/>
  <c r="C602" i="8"/>
  <c r="AG602" i="8"/>
  <c r="E603" i="8"/>
  <c r="AN602" i="8"/>
  <c r="AO602" i="8" s="1"/>
  <c r="W602" i="8"/>
  <c r="AA602" i="8" s="1"/>
  <c r="AH127" i="8"/>
  <c r="N127" i="8" s="1"/>
  <c r="AD128" i="8"/>
  <c r="AI602" i="8" l="1"/>
  <c r="AJ602" i="8" s="1"/>
  <c r="AK602" i="8" s="1"/>
  <c r="AM602" i="8" s="1"/>
  <c r="P602" i="8" s="1"/>
  <c r="U602" i="8"/>
  <c r="V602" i="8" s="1"/>
  <c r="AQ602" i="8"/>
  <c r="AF128" i="8"/>
  <c r="B603" i="8"/>
  <c r="I603" i="8"/>
  <c r="F603" i="8"/>
  <c r="G603" i="8" s="1"/>
  <c r="H603" i="8" s="1"/>
  <c r="AB129" i="8"/>
  <c r="AC129" i="8" s="1"/>
  <c r="R602" i="8" l="1"/>
  <c r="AP602" i="8"/>
  <c r="AE129" i="8"/>
  <c r="M603" i="8"/>
  <c r="J603" i="8"/>
  <c r="K603" i="8" s="1"/>
  <c r="T603" i="8"/>
  <c r="X603" i="8" s="1"/>
  <c r="C603" i="8"/>
  <c r="AO603" i="8"/>
  <c r="AG603" i="8"/>
  <c r="E604" i="8"/>
  <c r="AN603" i="8"/>
  <c r="W603" i="8"/>
  <c r="AA603" i="8" s="1"/>
  <c r="AL603" i="8"/>
  <c r="D603" i="8"/>
  <c r="AD129" i="8"/>
  <c r="AH128" i="8"/>
  <c r="N128" i="8" s="1"/>
  <c r="AQ603" i="8" l="1"/>
  <c r="AP603" i="8" s="1"/>
  <c r="Y603" i="8"/>
  <c r="U603" i="8"/>
  <c r="V603" i="8" s="1"/>
  <c r="AI603" i="8"/>
  <c r="AJ603" i="8" s="1"/>
  <c r="AK603" i="8" s="1"/>
  <c r="AF129" i="8"/>
  <c r="I604" i="8"/>
  <c r="F604" i="8"/>
  <c r="G604" i="8" s="1"/>
  <c r="H604" i="8" s="1"/>
  <c r="B604" i="8"/>
  <c r="AB130" i="8"/>
  <c r="AC130" i="8" s="1"/>
  <c r="R603" i="8" l="1"/>
  <c r="AM603" i="8"/>
  <c r="P603" i="8" s="1"/>
  <c r="AE130" i="8"/>
  <c r="AG604" i="8"/>
  <c r="E605" i="8"/>
  <c r="AN604" i="8"/>
  <c r="W604" i="8"/>
  <c r="AA604" i="8" s="1"/>
  <c r="AL604" i="8"/>
  <c r="D604" i="8"/>
  <c r="T604" i="8"/>
  <c r="X604" i="8" s="1"/>
  <c r="C604" i="8"/>
  <c r="M604" i="8"/>
  <c r="J604" i="8"/>
  <c r="K604" i="8" s="1"/>
  <c r="AD130" i="8"/>
  <c r="AH129" i="8"/>
  <c r="N129" i="8" s="1"/>
  <c r="L12" i="2" s="1"/>
  <c r="AO604" i="8" l="1"/>
  <c r="AQ604" i="8" s="1"/>
  <c r="AI604" i="8"/>
  <c r="AJ604" i="8" s="1"/>
  <c r="AK604" i="8" s="1"/>
  <c r="AM604" i="8" s="1"/>
  <c r="P604" i="8" s="1"/>
  <c r="U604" i="8"/>
  <c r="V604" i="8" s="1"/>
  <c r="Y604" i="8"/>
  <c r="F605" i="8"/>
  <c r="G605" i="8" s="1"/>
  <c r="H605" i="8" s="1"/>
  <c r="B605" i="8"/>
  <c r="I605" i="8"/>
  <c r="AF130" i="8"/>
  <c r="AB131" i="8"/>
  <c r="AC131" i="8" s="1"/>
  <c r="R604" i="8" l="1"/>
  <c r="AP604" i="8"/>
  <c r="AE131" i="8"/>
  <c r="AD131" i="8"/>
  <c r="AH130" i="8"/>
  <c r="N130" i="8" s="1"/>
  <c r="J605" i="8"/>
  <c r="K605" i="8" s="1"/>
  <c r="E606" i="8"/>
  <c r="AN605" i="8"/>
  <c r="AO605" i="8" s="1"/>
  <c r="AQ605" i="8" s="1"/>
  <c r="W605" i="8"/>
  <c r="AA605" i="8" s="1"/>
  <c r="AL605" i="8"/>
  <c r="D605" i="8"/>
  <c r="T605" i="8"/>
  <c r="X605" i="8" s="1"/>
  <c r="C605" i="8"/>
  <c r="AG605" i="8"/>
  <c r="Y605" i="8"/>
  <c r="M605" i="8"/>
  <c r="R605" i="8" l="1"/>
  <c r="AP605" i="8"/>
  <c r="U605" i="8"/>
  <c r="V605" i="8" s="1"/>
  <c r="AI605" i="8"/>
  <c r="AJ605" i="8" s="1"/>
  <c r="AK605" i="8" s="1"/>
  <c r="B606" i="8"/>
  <c r="I606" i="8"/>
  <c r="F606" i="8"/>
  <c r="G606" i="8" s="1"/>
  <c r="H606" i="8" s="1"/>
  <c r="AF131" i="8"/>
  <c r="AB132" i="8"/>
  <c r="AC132" i="8" s="1"/>
  <c r="AM605" i="8" l="1"/>
  <c r="P605" i="8" s="1"/>
  <c r="AE132" i="8"/>
  <c r="AD132" i="8"/>
  <c r="AH131" i="8"/>
  <c r="N131" i="8" s="1"/>
  <c r="M606" i="8"/>
  <c r="J606" i="8"/>
  <c r="K606" i="8" s="1"/>
  <c r="E607" i="8"/>
  <c r="AN606" i="8"/>
  <c r="AL606" i="8"/>
  <c r="D606" i="8"/>
  <c r="T606" i="8"/>
  <c r="X606" i="8" s="1"/>
  <c r="C606" i="8"/>
  <c r="AG606" i="8"/>
  <c r="Y606" i="8"/>
  <c r="W606" i="8"/>
  <c r="AA606" i="8" s="1"/>
  <c r="U606" i="8" l="1"/>
  <c r="V606" i="8" s="1"/>
  <c r="AI606" i="8"/>
  <c r="AJ606" i="8" s="1"/>
  <c r="AK606" i="8" s="1"/>
  <c r="AM606" i="8" s="1"/>
  <c r="P606" i="8" s="1"/>
  <c r="AO606" i="8"/>
  <c r="AQ606" i="8" s="1"/>
  <c r="AF132" i="8"/>
  <c r="I607" i="8"/>
  <c r="F607" i="8"/>
  <c r="G607" i="8" s="1"/>
  <c r="H607" i="8" s="1"/>
  <c r="B607" i="8"/>
  <c r="AB133" i="8"/>
  <c r="AC133" i="8" s="1"/>
  <c r="R606" i="8" l="1"/>
  <c r="AP606" i="8"/>
  <c r="AE133" i="8"/>
  <c r="AL607" i="8"/>
  <c r="D607" i="8"/>
  <c r="T607" i="8"/>
  <c r="Y607" i="8" s="1"/>
  <c r="AG607" i="8"/>
  <c r="E608" i="8"/>
  <c r="W607" i="8"/>
  <c r="AA607" i="8" s="1"/>
  <c r="AN607" i="8"/>
  <c r="C607" i="8"/>
  <c r="M607" i="8"/>
  <c r="J607" i="8"/>
  <c r="K607" i="8" s="1"/>
  <c r="AD133" i="8"/>
  <c r="AH132" i="8"/>
  <c r="N132" i="8" s="1"/>
  <c r="X607" i="8" l="1"/>
  <c r="U607" i="8"/>
  <c r="V607" i="8" s="1"/>
  <c r="AI607" i="8"/>
  <c r="AJ607" i="8" s="1"/>
  <c r="AK607" i="8" s="1"/>
  <c r="AO607" i="8"/>
  <c r="AQ607" i="8" s="1"/>
  <c r="AF133" i="8"/>
  <c r="B608" i="8"/>
  <c r="I608" i="8"/>
  <c r="F608" i="8"/>
  <c r="G608" i="8" s="1"/>
  <c r="H608" i="8" s="1"/>
  <c r="AB134" i="8"/>
  <c r="AC134" i="8" s="1"/>
  <c r="AM607" i="8" l="1"/>
  <c r="P607" i="8" s="1"/>
  <c r="R607" i="8"/>
  <c r="AP607" i="8"/>
  <c r="AE134" i="8"/>
  <c r="M608" i="8"/>
  <c r="J608" i="8"/>
  <c r="K608" i="8" s="1"/>
  <c r="AH133" i="8"/>
  <c r="N133" i="8" s="1"/>
  <c r="T608" i="8"/>
  <c r="Y608" i="8" s="1"/>
  <c r="C608" i="8"/>
  <c r="E609" i="8"/>
  <c r="AN608" i="8"/>
  <c r="W608" i="8"/>
  <c r="AA608" i="8" s="1"/>
  <c r="D608" i="8"/>
  <c r="AO608" i="8"/>
  <c r="AL608" i="8"/>
  <c r="AG608" i="8"/>
  <c r="AD134" i="8"/>
  <c r="X608" i="8" l="1"/>
  <c r="AQ608" i="8"/>
  <c r="R608" i="8" s="1"/>
  <c r="U608" i="8"/>
  <c r="V608" i="8" s="1"/>
  <c r="AI608" i="8"/>
  <c r="AJ608" i="8" s="1"/>
  <c r="AK608" i="8" s="1"/>
  <c r="I609" i="8"/>
  <c r="F609" i="8"/>
  <c r="G609" i="8" s="1"/>
  <c r="H609" i="8" s="1"/>
  <c r="B609" i="8"/>
  <c r="AF134" i="8"/>
  <c r="AB135" i="8"/>
  <c r="AC135" i="8" s="1"/>
  <c r="AE135" i="8" s="1"/>
  <c r="AP608" i="8" l="1"/>
  <c r="AM608" i="8"/>
  <c r="P608" i="8" s="1"/>
  <c r="AB136" i="8"/>
  <c r="AC136" i="8" s="1"/>
  <c r="AD135" i="8"/>
  <c r="AH134" i="8"/>
  <c r="N134" i="8" s="1"/>
  <c r="AG609" i="8"/>
  <c r="Y609" i="8"/>
  <c r="E610" i="8"/>
  <c r="AN609" i="8"/>
  <c r="AL609" i="8"/>
  <c r="D609" i="8"/>
  <c r="C609" i="8"/>
  <c r="Y158" i="8" s="1"/>
  <c r="W609" i="8"/>
  <c r="AA609" i="8" s="1"/>
  <c r="T609" i="8"/>
  <c r="X609" i="8" s="1"/>
  <c r="M609" i="8"/>
  <c r="K52" i="2" s="1"/>
  <c r="J609" i="8"/>
  <c r="K609" i="8" s="1"/>
  <c r="U609" i="8" l="1"/>
  <c r="V609" i="8" s="1"/>
  <c r="AI609" i="8"/>
  <c r="AJ609" i="8" s="1"/>
  <c r="AK609" i="8" s="1"/>
  <c r="AO609" i="8"/>
  <c r="AQ609" i="8" s="1"/>
  <c r="Z168" i="8"/>
  <c r="Z163" i="8"/>
  <c r="Z159" i="8"/>
  <c r="Z162" i="8"/>
  <c r="Z158" i="8"/>
  <c r="Z166" i="8"/>
  <c r="Z161" i="8"/>
  <c r="Z169" i="8"/>
  <c r="Z165" i="8"/>
  <c r="Z164" i="8"/>
  <c r="Z160" i="8"/>
  <c r="Z167" i="8"/>
  <c r="F610" i="8"/>
  <c r="G610" i="8" s="1"/>
  <c r="H610" i="8" s="1"/>
  <c r="B610" i="8"/>
  <c r="I610" i="8"/>
  <c r="AF135" i="8"/>
  <c r="AD136" i="8"/>
  <c r="AE136" i="8"/>
  <c r="AM609" i="8" l="1"/>
  <c r="P609" i="8" s="1"/>
  <c r="M52" i="2" s="1"/>
  <c r="R609" i="8"/>
  <c r="N52" i="2" s="1"/>
  <c r="AP609" i="8"/>
  <c r="AH135" i="8"/>
  <c r="N135" i="8" s="1"/>
  <c r="J610" i="8"/>
  <c r="K610" i="8" s="1"/>
  <c r="E611" i="8"/>
  <c r="AN610" i="8"/>
  <c r="W610" i="8"/>
  <c r="AA610" i="8" s="1"/>
  <c r="AL610" i="8"/>
  <c r="T610" i="8"/>
  <c r="X610" i="8" s="1"/>
  <c r="C610" i="8"/>
  <c r="D610" i="8"/>
  <c r="AG610" i="8"/>
  <c r="M610" i="8"/>
  <c r="AB137" i="8"/>
  <c r="AC137" i="8" s="1"/>
  <c r="AF136" i="8"/>
  <c r="Y610" i="8" l="1"/>
  <c r="U610" i="8"/>
  <c r="V610" i="8" s="1"/>
  <c r="AI610" i="8"/>
  <c r="AJ610" i="8" s="1"/>
  <c r="AK610" i="8" s="1"/>
  <c r="AO610" i="8"/>
  <c r="AQ610" i="8" s="1"/>
  <c r="AH136" i="8"/>
  <c r="N136" i="8" s="1"/>
  <c r="AE137" i="8"/>
  <c r="F611" i="8"/>
  <c r="G611" i="8" s="1"/>
  <c r="H611" i="8" s="1"/>
  <c r="I611" i="8"/>
  <c r="B611" i="8"/>
  <c r="AD137" i="8"/>
  <c r="AM610" i="8" l="1"/>
  <c r="P610" i="8" s="1"/>
  <c r="R610" i="8"/>
  <c r="AP610" i="8"/>
  <c r="AF137" i="8"/>
  <c r="W611" i="8"/>
  <c r="AA611" i="8" s="1"/>
  <c r="AL611" i="8"/>
  <c r="D611" i="8"/>
  <c r="T611" i="8"/>
  <c r="X611" i="8" s="1"/>
  <c r="C611" i="8"/>
  <c r="AG611" i="8"/>
  <c r="E612" i="8"/>
  <c r="AN611" i="8"/>
  <c r="AO611" i="8" s="1"/>
  <c r="AB138" i="8"/>
  <c r="AC138" i="8" s="1"/>
  <c r="J611" i="8"/>
  <c r="K611" i="8" s="1"/>
  <c r="M611" i="8"/>
  <c r="Y611" i="8" l="1"/>
  <c r="AI611" i="8"/>
  <c r="AJ611" i="8" s="1"/>
  <c r="AK611" i="8" s="1"/>
  <c r="U611" i="8"/>
  <c r="V611" i="8" s="1"/>
  <c r="AQ611" i="8"/>
  <c r="B612" i="8"/>
  <c r="I612" i="8"/>
  <c r="F612" i="8"/>
  <c r="G612" i="8" s="1"/>
  <c r="H612" i="8" s="1"/>
  <c r="AE138" i="8"/>
  <c r="AD138" i="8"/>
  <c r="AH137" i="8"/>
  <c r="N137" i="8" s="1"/>
  <c r="AM611" i="8" l="1"/>
  <c r="P611" i="8" s="1"/>
  <c r="R611" i="8"/>
  <c r="AP611" i="8"/>
  <c r="AB139" i="8"/>
  <c r="AC139" i="8" s="1"/>
  <c r="M612" i="8"/>
  <c r="J612" i="8"/>
  <c r="K612" i="8" s="1"/>
  <c r="AF138" i="8"/>
  <c r="D612" i="8"/>
  <c r="T612" i="8"/>
  <c r="X612" i="8" s="1"/>
  <c r="C612" i="8"/>
  <c r="AG612" i="8"/>
  <c r="E613" i="8"/>
  <c r="AN612" i="8"/>
  <c r="W612" i="8"/>
  <c r="AA612" i="8" s="1"/>
  <c r="AL612" i="8"/>
  <c r="Y612" i="8" l="1"/>
  <c r="AO612" i="8"/>
  <c r="AQ612" i="8" s="1"/>
  <c r="AI612" i="8"/>
  <c r="AJ612" i="8" s="1"/>
  <c r="AK612" i="8" s="1"/>
  <c r="U612" i="8"/>
  <c r="V612" i="8" s="1"/>
  <c r="AD139" i="8"/>
  <c r="AF139" i="8" s="1"/>
  <c r="AH138" i="8"/>
  <c r="N138" i="8" s="1"/>
  <c r="B613" i="8"/>
  <c r="I613" i="8"/>
  <c r="F613" i="8"/>
  <c r="G613" i="8" s="1"/>
  <c r="H613" i="8" s="1"/>
  <c r="AE139" i="8"/>
  <c r="R612" i="8" l="1"/>
  <c r="AP612" i="8"/>
  <c r="AM612" i="8"/>
  <c r="P612" i="8" s="1"/>
  <c r="AB140" i="8"/>
  <c r="J613" i="8"/>
  <c r="K613" i="8" s="1"/>
  <c r="AG613" i="8"/>
  <c r="Y613" i="8"/>
  <c r="E614" i="8"/>
  <c r="AN613" i="8"/>
  <c r="AO613" i="8" s="1"/>
  <c r="W613" i="8"/>
  <c r="AA613" i="8" s="1"/>
  <c r="AL613" i="8"/>
  <c r="D613" i="8"/>
  <c r="T613" i="8"/>
  <c r="X613" i="8" s="1"/>
  <c r="C613" i="8"/>
  <c r="M613" i="8"/>
  <c r="AH139" i="8"/>
  <c r="N139" i="8" s="1"/>
  <c r="AI613" i="8" l="1"/>
  <c r="AJ613" i="8" s="1"/>
  <c r="AK613" i="8" s="1"/>
  <c r="U613" i="8"/>
  <c r="V613" i="8" s="1"/>
  <c r="AQ613" i="8"/>
  <c r="F614" i="8"/>
  <c r="G614" i="8" s="1"/>
  <c r="H614" i="8" s="1"/>
  <c r="B614" i="8"/>
  <c r="I614" i="8"/>
  <c r="AC140" i="8"/>
  <c r="AD140" i="8" s="1"/>
  <c r="AM613" i="8" l="1"/>
  <c r="P613" i="8" s="1"/>
  <c r="R613" i="8"/>
  <c r="AP613" i="8"/>
  <c r="AE140" i="8"/>
  <c r="AB141" i="8" s="1"/>
  <c r="AC141" i="8" s="1"/>
  <c r="AF140" i="8"/>
  <c r="J614" i="8"/>
  <c r="K614" i="8" s="1"/>
  <c r="AO614" i="8"/>
  <c r="AG614" i="8"/>
  <c r="E615" i="8"/>
  <c r="AN614" i="8"/>
  <c r="W614" i="8"/>
  <c r="AA614" i="8" s="1"/>
  <c r="AL614" i="8"/>
  <c r="D614" i="8"/>
  <c r="T614" i="8"/>
  <c r="X614" i="8" s="1"/>
  <c r="C614" i="8"/>
  <c r="M614" i="8"/>
  <c r="AQ614" i="8" l="1"/>
  <c r="R614" i="8" s="1"/>
  <c r="AI614" i="8"/>
  <c r="AJ614" i="8" s="1"/>
  <c r="AK614" i="8" s="1"/>
  <c r="AM614" i="8" s="1"/>
  <c r="P614" i="8" s="1"/>
  <c r="U614" i="8"/>
  <c r="V614" i="8" s="1"/>
  <c r="AE141" i="8"/>
  <c r="F615" i="8"/>
  <c r="G615" i="8" s="1"/>
  <c r="H615" i="8" s="1"/>
  <c r="B615" i="8"/>
  <c r="I615" i="8"/>
  <c r="AD141" i="8"/>
  <c r="AH140" i="8"/>
  <c r="N140" i="8" s="1"/>
  <c r="AP614" i="8" l="1"/>
  <c r="J615" i="8"/>
  <c r="K615" i="8" s="1"/>
  <c r="W615" i="8"/>
  <c r="AA615" i="8" s="1"/>
  <c r="AL615" i="8"/>
  <c r="D615" i="8"/>
  <c r="T615" i="8"/>
  <c r="X615" i="8" s="1"/>
  <c r="C615" i="8"/>
  <c r="AG615" i="8"/>
  <c r="E616" i="8"/>
  <c r="AN615" i="8"/>
  <c r="AO615" i="8" s="1"/>
  <c r="M615" i="8"/>
  <c r="AF141" i="8"/>
  <c r="AB142" i="8"/>
  <c r="AC142" i="8" s="1"/>
  <c r="Y615" i="8" l="1"/>
  <c r="U615" i="8"/>
  <c r="V615" i="8" s="1"/>
  <c r="AI615" i="8"/>
  <c r="AJ615" i="8" s="1"/>
  <c r="AK615" i="8" s="1"/>
  <c r="AQ615" i="8"/>
  <c r="AH141" i="8"/>
  <c r="N141" i="8" s="1"/>
  <c r="L13" i="2" s="1"/>
  <c r="AE142" i="8"/>
  <c r="AD142" i="8"/>
  <c r="B616" i="8"/>
  <c r="I616" i="8"/>
  <c r="F616" i="8"/>
  <c r="G616" i="8" s="1"/>
  <c r="H616" i="8" s="1"/>
  <c r="AM615" i="8" l="1"/>
  <c r="P615" i="8" s="1"/>
  <c r="R615" i="8"/>
  <c r="AP615" i="8"/>
  <c r="J616" i="8"/>
  <c r="K616" i="8" s="1"/>
  <c r="AB143" i="8"/>
  <c r="AC143" i="8" s="1"/>
  <c r="M616" i="8"/>
  <c r="D616" i="8"/>
  <c r="T616" i="8"/>
  <c r="X616" i="8" s="1"/>
  <c r="C616" i="8"/>
  <c r="AG616" i="8"/>
  <c r="E617" i="8"/>
  <c r="AN616" i="8"/>
  <c r="AO616" i="8" s="1"/>
  <c r="AQ616" i="8" s="1"/>
  <c r="W616" i="8"/>
  <c r="AA616" i="8" s="1"/>
  <c r="AL616" i="8"/>
  <c r="AF142" i="8"/>
  <c r="Y616" i="8" l="1"/>
  <c r="AD143" i="8"/>
  <c r="AF143" i="8" s="1"/>
  <c r="U616" i="8"/>
  <c r="V616" i="8" s="1"/>
  <c r="AI616" i="8"/>
  <c r="AJ616" i="8" s="1"/>
  <c r="AK616" i="8" s="1"/>
  <c r="R616" i="8"/>
  <c r="AP616" i="8"/>
  <c r="AH142" i="8"/>
  <c r="N142" i="8" s="1"/>
  <c r="B617" i="8"/>
  <c r="I617" i="8"/>
  <c r="F617" i="8"/>
  <c r="G617" i="8" s="1"/>
  <c r="H617" i="8" s="1"/>
  <c r="AE143" i="8"/>
  <c r="AM616" i="8" l="1"/>
  <c r="P616" i="8" s="1"/>
  <c r="M617" i="8"/>
  <c r="AB144" i="8"/>
  <c r="AG617" i="8"/>
  <c r="E618" i="8"/>
  <c r="AN617" i="8"/>
  <c r="AO617" i="8" s="1"/>
  <c r="X617" i="8"/>
  <c r="W617" i="8"/>
  <c r="AA617" i="8" s="1"/>
  <c r="AL617" i="8"/>
  <c r="D617" i="8"/>
  <c r="T617" i="8"/>
  <c r="Y617" i="8" s="1"/>
  <c r="C617" i="8"/>
  <c r="J617" i="8"/>
  <c r="K617" i="8" s="1"/>
  <c r="AH143" i="8"/>
  <c r="N143" i="8" s="1"/>
  <c r="AI617" i="8" l="1"/>
  <c r="AJ617" i="8" s="1"/>
  <c r="AK617" i="8" s="1"/>
  <c r="U617" i="8"/>
  <c r="V617" i="8" s="1"/>
  <c r="AQ617" i="8"/>
  <c r="AC144" i="8"/>
  <c r="AD144" i="8" s="1"/>
  <c r="F618" i="8"/>
  <c r="G618" i="8" s="1"/>
  <c r="H618" i="8" s="1"/>
  <c r="B618" i="8"/>
  <c r="I618" i="8"/>
  <c r="AM617" i="8" l="1"/>
  <c r="P617" i="8" s="1"/>
  <c r="AE144" i="8"/>
  <c r="AB145" i="8" s="1"/>
  <c r="AC145" i="8" s="1"/>
  <c r="R617" i="8"/>
  <c r="AP617" i="8"/>
  <c r="AF144" i="8"/>
  <c r="M618" i="8"/>
  <c r="J618" i="8"/>
  <c r="K618" i="8" s="1"/>
  <c r="AG618" i="8"/>
  <c r="E619" i="8"/>
  <c r="AN618" i="8"/>
  <c r="AO618" i="8" s="1"/>
  <c r="W618" i="8"/>
  <c r="AA618" i="8" s="1"/>
  <c r="AL618" i="8"/>
  <c r="D618" i="8"/>
  <c r="T618" i="8"/>
  <c r="Y618" i="8" s="1"/>
  <c r="C618" i="8"/>
  <c r="X618" i="8" l="1"/>
  <c r="AI618" i="8"/>
  <c r="AJ618" i="8" s="1"/>
  <c r="AK618" i="8" s="1"/>
  <c r="U618" i="8"/>
  <c r="V618" i="8" s="1"/>
  <c r="AQ618" i="8"/>
  <c r="F619" i="8"/>
  <c r="G619" i="8" s="1"/>
  <c r="H619" i="8" s="1"/>
  <c r="B619" i="8"/>
  <c r="I619" i="8"/>
  <c r="AE145" i="8"/>
  <c r="AH144" i="8"/>
  <c r="N144" i="8" s="1"/>
  <c r="AD145" i="8"/>
  <c r="AM618" i="8" l="1"/>
  <c r="P618" i="8" s="1"/>
  <c r="R618" i="8"/>
  <c r="AP618" i="8"/>
  <c r="J619" i="8"/>
  <c r="K619" i="8" s="1"/>
  <c r="AB146" i="8"/>
  <c r="AC146" i="8" s="1"/>
  <c r="AD146" i="8" s="1"/>
  <c r="W619" i="8"/>
  <c r="AA619" i="8" s="1"/>
  <c r="AL619" i="8"/>
  <c r="D619" i="8"/>
  <c r="T619" i="8"/>
  <c r="Y619" i="8" s="1"/>
  <c r="C619" i="8"/>
  <c r="AG619" i="8"/>
  <c r="E620" i="8"/>
  <c r="AN619" i="8"/>
  <c r="AF145" i="8"/>
  <c r="M619" i="8"/>
  <c r="AO619" i="8" l="1"/>
  <c r="AQ619" i="8" s="1"/>
  <c r="AI619" i="8"/>
  <c r="AJ619" i="8" s="1"/>
  <c r="AK619" i="8" s="1"/>
  <c r="U619" i="8"/>
  <c r="V619" i="8" s="1"/>
  <c r="X619" i="8"/>
  <c r="AF146" i="8"/>
  <c r="AH145" i="8"/>
  <c r="N145" i="8" s="1"/>
  <c r="AE146" i="8"/>
  <c r="B620" i="8"/>
  <c r="I620" i="8"/>
  <c r="F620" i="8"/>
  <c r="G620" i="8" s="1"/>
  <c r="H620" i="8" s="1"/>
  <c r="R619" i="8" l="1"/>
  <c r="AP619" i="8"/>
  <c r="AM619" i="8"/>
  <c r="P619" i="8" s="1"/>
  <c r="M620" i="8"/>
  <c r="D620" i="8"/>
  <c r="T620" i="8"/>
  <c r="X620" i="8" s="1"/>
  <c r="C620" i="8"/>
  <c r="AO620" i="8"/>
  <c r="AG620" i="8"/>
  <c r="E621" i="8"/>
  <c r="AN620" i="8"/>
  <c r="W620" i="8"/>
  <c r="AA620" i="8" s="1"/>
  <c r="AL620" i="8"/>
  <c r="AB147" i="8"/>
  <c r="J620" i="8"/>
  <c r="K620" i="8" s="1"/>
  <c r="AH146" i="8"/>
  <c r="N146" i="8" s="1"/>
  <c r="AQ620" i="8" l="1"/>
  <c r="R620" i="8" s="1"/>
  <c r="Y620" i="8"/>
  <c r="AI620" i="8"/>
  <c r="AJ620" i="8" s="1"/>
  <c r="AK620" i="8" s="1"/>
  <c r="U620" i="8"/>
  <c r="V620" i="8" s="1"/>
  <c r="B621" i="8"/>
  <c r="E622" i="8" s="1"/>
  <c r="I621" i="8"/>
  <c r="F621" i="8"/>
  <c r="G621" i="8" s="1"/>
  <c r="H621" i="8" s="1"/>
  <c r="AC147" i="8"/>
  <c r="AD147" i="8" s="1"/>
  <c r="AM620" i="8" l="1"/>
  <c r="P620" i="8" s="1"/>
  <c r="AP620" i="8"/>
  <c r="M621" i="8"/>
  <c r="K53" i="2" s="1"/>
  <c r="I622" i="8"/>
  <c r="F622" i="8"/>
  <c r="G622" i="8" s="1"/>
  <c r="H622" i="8" s="1"/>
  <c r="B622" i="8"/>
  <c r="AE147" i="8"/>
  <c r="AB148" i="8" s="1"/>
  <c r="AC148" i="8" s="1"/>
  <c r="AF147" i="8"/>
  <c r="J621" i="8"/>
  <c r="K621" i="8" s="1"/>
  <c r="AG621" i="8"/>
  <c r="AN621" i="8"/>
  <c r="AO621" i="8" s="1"/>
  <c r="W621" i="8"/>
  <c r="AA621" i="8" s="1"/>
  <c r="AL621" i="8"/>
  <c r="D621" i="8"/>
  <c r="C621" i="8"/>
  <c r="T621" i="8"/>
  <c r="Y621" i="8" s="1"/>
  <c r="M622" i="8" l="1"/>
  <c r="AG622" i="8"/>
  <c r="E623" i="8"/>
  <c r="D622" i="8"/>
  <c r="W622" i="8"/>
  <c r="AA622" i="8" s="1"/>
  <c r="AL622" i="8"/>
  <c r="T622" i="8"/>
  <c r="X622" i="8" s="1"/>
  <c r="C622" i="8"/>
  <c r="J622" i="8"/>
  <c r="K622" i="8" s="1"/>
  <c r="AI621" i="8"/>
  <c r="AJ621" i="8" s="1"/>
  <c r="AK621" i="8" s="1"/>
  <c r="U621" i="8"/>
  <c r="V621" i="8" s="1"/>
  <c r="X621" i="8"/>
  <c r="AQ621" i="8"/>
  <c r="AE148" i="8"/>
  <c r="Y170" i="8"/>
  <c r="AD148" i="8"/>
  <c r="AH147" i="8"/>
  <c r="N147" i="8" s="1"/>
  <c r="AM621" i="8" l="1"/>
  <c r="P621" i="8" s="1"/>
  <c r="M53" i="2" s="1"/>
  <c r="U622" i="8"/>
  <c r="V622" i="8" s="1"/>
  <c r="AI622" i="8"/>
  <c r="AJ622" i="8" s="1"/>
  <c r="F623" i="8"/>
  <c r="G623" i="8" s="1"/>
  <c r="H623" i="8" s="1"/>
  <c r="B623" i="8"/>
  <c r="I623" i="8"/>
  <c r="Y622" i="8"/>
  <c r="AN622" i="8"/>
  <c r="AO622" i="8" s="1"/>
  <c r="R621" i="8"/>
  <c r="N53" i="2" s="1"/>
  <c r="AP621" i="8"/>
  <c r="Z174" i="8"/>
  <c r="Z173" i="8"/>
  <c r="Z179" i="8"/>
  <c r="Z172" i="8"/>
  <c r="Z170" i="8"/>
  <c r="Z175" i="8"/>
  <c r="Z178" i="8"/>
  <c r="Z176" i="8"/>
  <c r="Z171" i="8"/>
  <c r="Z177" i="8"/>
  <c r="Z181" i="8"/>
  <c r="Z180" i="8"/>
  <c r="AF148" i="8"/>
  <c r="AB149" i="8"/>
  <c r="AC149" i="8" s="1"/>
  <c r="AK622" i="8" l="1"/>
  <c r="AM622" i="8" s="1"/>
  <c r="P622" i="8" s="1"/>
  <c r="E624" i="8"/>
  <c r="W623" i="8"/>
  <c r="AA623" i="8" s="1"/>
  <c r="AL623" i="8"/>
  <c r="D623" i="8"/>
  <c r="T623" i="8"/>
  <c r="X623" i="8" s="1"/>
  <c r="C623" i="8"/>
  <c r="AG623" i="8"/>
  <c r="M623" i="8"/>
  <c r="AQ622" i="8"/>
  <c r="J623" i="8"/>
  <c r="K623" i="8" s="1"/>
  <c r="AE149" i="8"/>
  <c r="AD149" i="8"/>
  <c r="AH148" i="8"/>
  <c r="N148" i="8" s="1"/>
  <c r="Y623" i="8" l="1"/>
  <c r="AI623" i="8"/>
  <c r="AJ623" i="8" s="1"/>
  <c r="AK623" i="8" s="1"/>
  <c r="AM623" i="8" s="1"/>
  <c r="P623" i="8" s="1"/>
  <c r="U623" i="8"/>
  <c r="V623" i="8" s="1"/>
  <c r="F624" i="8"/>
  <c r="G624" i="8" s="1"/>
  <c r="H624" i="8" s="1"/>
  <c r="B624" i="8"/>
  <c r="I624" i="8"/>
  <c r="R622" i="8"/>
  <c r="AP622" i="8"/>
  <c r="AN623" i="8"/>
  <c r="AO623" i="8" s="1"/>
  <c r="AF149" i="8"/>
  <c r="AB150" i="8"/>
  <c r="AC150" i="8" s="1"/>
  <c r="J624" i="8" l="1"/>
  <c r="K624" i="8" s="1"/>
  <c r="AL624" i="8"/>
  <c r="D624" i="8"/>
  <c r="C624" i="8"/>
  <c r="T624" i="8"/>
  <c r="X624" i="8" s="1"/>
  <c r="AG624" i="8"/>
  <c r="Y624" i="8"/>
  <c r="E625" i="8"/>
  <c r="W624" i="8"/>
  <c r="AA624" i="8" s="1"/>
  <c r="M624" i="8"/>
  <c r="AQ623" i="8"/>
  <c r="AH149" i="8"/>
  <c r="N149" i="8" s="1"/>
  <c r="AE150" i="8"/>
  <c r="AD150" i="8"/>
  <c r="U624" i="8" l="1"/>
  <c r="V624" i="8" s="1"/>
  <c r="AI624" i="8"/>
  <c r="AJ624" i="8" s="1"/>
  <c r="AK624" i="8" s="1"/>
  <c r="AN624" i="8"/>
  <c r="AO624" i="8" s="1"/>
  <c r="B625" i="8"/>
  <c r="F625" i="8"/>
  <c r="G625" i="8" s="1"/>
  <c r="H625" i="8" s="1"/>
  <c r="I625" i="8"/>
  <c r="R623" i="8"/>
  <c r="AP623" i="8"/>
  <c r="AF150" i="8"/>
  <c r="AB151" i="8"/>
  <c r="AC151" i="8" s="1"/>
  <c r="AM624" i="8" l="1"/>
  <c r="P624" i="8" s="1"/>
  <c r="W625" i="8"/>
  <c r="AA625" i="8" s="1"/>
  <c r="AG625" i="8"/>
  <c r="E626" i="8"/>
  <c r="D625" i="8"/>
  <c r="C625" i="8"/>
  <c r="AL625" i="8"/>
  <c r="T625" i="8"/>
  <c r="Y625" i="8" s="1"/>
  <c r="J625" i="8"/>
  <c r="K625" i="8" s="1"/>
  <c r="M625" i="8"/>
  <c r="AQ624" i="8"/>
  <c r="AE151" i="8"/>
  <c r="AH150" i="8"/>
  <c r="N150" i="8" s="1"/>
  <c r="AD151" i="8"/>
  <c r="AI625" i="8" l="1"/>
  <c r="AJ625" i="8" s="1"/>
  <c r="AK625" i="8" s="1"/>
  <c r="U625" i="8"/>
  <c r="V625" i="8" s="1"/>
  <c r="R624" i="8"/>
  <c r="AP624" i="8"/>
  <c r="AN625" i="8"/>
  <c r="AO625" i="8" s="1"/>
  <c r="I626" i="8"/>
  <c r="F626" i="8"/>
  <c r="G626" i="8" s="1"/>
  <c r="H626" i="8" s="1"/>
  <c r="B626" i="8"/>
  <c r="X625" i="8"/>
  <c r="AF151" i="8"/>
  <c r="AB152" i="8"/>
  <c r="AC152" i="8" s="1"/>
  <c r="AQ625" i="8" l="1"/>
  <c r="AN626" i="8" s="1"/>
  <c r="AM625" i="8"/>
  <c r="P625" i="8" s="1"/>
  <c r="J626" i="8"/>
  <c r="K626" i="8" s="1"/>
  <c r="AG626" i="8"/>
  <c r="AL626" i="8"/>
  <c r="E627" i="8"/>
  <c r="W626" i="8"/>
  <c r="AA626" i="8" s="1"/>
  <c r="D626" i="8"/>
  <c r="C626" i="8"/>
  <c r="T626" i="8"/>
  <c r="X626" i="8" s="1"/>
  <c r="M626" i="8"/>
  <c r="AE152" i="8"/>
  <c r="AH151" i="8"/>
  <c r="N151" i="8" s="1"/>
  <c r="AD152" i="8"/>
  <c r="R625" i="8" l="1"/>
  <c r="U626" i="8"/>
  <c r="V626" i="8" s="1"/>
  <c r="AI626" i="8"/>
  <c r="AJ626" i="8" s="1"/>
  <c r="AK626" i="8" s="1"/>
  <c r="AM626" i="8" s="1"/>
  <c r="P626" i="8" s="1"/>
  <c r="AO626" i="8"/>
  <c r="AQ626" i="8" s="1"/>
  <c r="AP625" i="8"/>
  <c r="F627" i="8"/>
  <c r="G627" i="8" s="1"/>
  <c r="H627" i="8" s="1"/>
  <c r="B627" i="8"/>
  <c r="I627" i="8"/>
  <c r="AF152" i="8"/>
  <c r="AB153" i="8"/>
  <c r="AC153" i="8" s="1"/>
  <c r="R626" i="8" l="1"/>
  <c r="AP626" i="8"/>
  <c r="J627" i="8"/>
  <c r="K627" i="8" s="1"/>
  <c r="AI627" i="8" s="1"/>
  <c r="AJ627" i="8" s="1"/>
  <c r="AK627" i="8" s="1"/>
  <c r="W627" i="8"/>
  <c r="AA627" i="8" s="1"/>
  <c r="T627" i="8"/>
  <c r="Y627" i="8" s="1"/>
  <c r="C627" i="8"/>
  <c r="AN627" i="8"/>
  <c r="AO627" i="8" s="1"/>
  <c r="AQ627" i="8" s="1"/>
  <c r="AL627" i="8"/>
  <c r="E628" i="8"/>
  <c r="D627" i="8"/>
  <c r="AG627" i="8"/>
  <c r="M627" i="8"/>
  <c r="AE153" i="8"/>
  <c r="AH152" i="8"/>
  <c r="N152" i="8" s="1"/>
  <c r="AD153" i="8"/>
  <c r="X627" i="8" l="1"/>
  <c r="R627" i="8"/>
  <c r="AP627" i="8"/>
  <c r="AM627" i="8"/>
  <c r="P627" i="8" s="1"/>
  <c r="U627" i="8"/>
  <c r="V627" i="8" s="1"/>
  <c r="I628" i="8"/>
  <c r="F628" i="8"/>
  <c r="G628" i="8" s="1"/>
  <c r="H628" i="8" s="1"/>
  <c r="B628" i="8"/>
  <c r="AF153" i="8"/>
  <c r="AB154" i="8"/>
  <c r="AC154" i="8" s="1"/>
  <c r="M628" i="8" l="1"/>
  <c r="J628" i="8"/>
  <c r="K628" i="8" s="1"/>
  <c r="D628" i="8"/>
  <c r="T628" i="8"/>
  <c r="X628" i="8" s="1"/>
  <c r="AN628" i="8"/>
  <c r="E629" i="8"/>
  <c r="AL628" i="8"/>
  <c r="Y628" i="8"/>
  <c r="C628" i="8"/>
  <c r="AG628" i="8"/>
  <c r="W628" i="8"/>
  <c r="AA628" i="8" s="1"/>
  <c r="AE154" i="8"/>
  <c r="AD154" i="8"/>
  <c r="AH153" i="8"/>
  <c r="N153" i="8" s="1"/>
  <c r="L14" i="2" s="1"/>
  <c r="U628" i="8" l="1"/>
  <c r="V628" i="8" s="1"/>
  <c r="AI628" i="8"/>
  <c r="AJ628" i="8" s="1"/>
  <c r="AK628" i="8" s="1"/>
  <c r="AM628" i="8" s="1"/>
  <c r="P628" i="8" s="1"/>
  <c r="AO628" i="8"/>
  <c r="AQ628" i="8" s="1"/>
  <c r="B629" i="8"/>
  <c r="I629" i="8"/>
  <c r="F629" i="8"/>
  <c r="G629" i="8" s="1"/>
  <c r="H629" i="8" s="1"/>
  <c r="AF154" i="8"/>
  <c r="AB155" i="8"/>
  <c r="AC155" i="8" s="1"/>
  <c r="R628" i="8" l="1"/>
  <c r="AP628" i="8"/>
  <c r="J629" i="8"/>
  <c r="K629" i="8" s="1"/>
  <c r="E630" i="8"/>
  <c r="AN629" i="8"/>
  <c r="T629" i="8"/>
  <c r="Y629" i="8" s="1"/>
  <c r="AL629" i="8"/>
  <c r="D629" i="8"/>
  <c r="C629" i="8"/>
  <c r="W629" i="8"/>
  <c r="AA629" i="8" s="1"/>
  <c r="AG629" i="8"/>
  <c r="M629" i="8"/>
  <c r="AH154" i="8"/>
  <c r="N154" i="8" s="1"/>
  <c r="AE155" i="8"/>
  <c r="AD155" i="8"/>
  <c r="X629" i="8" l="1"/>
  <c r="U629" i="8"/>
  <c r="V629" i="8" s="1"/>
  <c r="AI629" i="8"/>
  <c r="AJ629" i="8" s="1"/>
  <c r="AK629" i="8" s="1"/>
  <c r="I630" i="8"/>
  <c r="F630" i="8"/>
  <c r="G630" i="8" s="1"/>
  <c r="H630" i="8" s="1"/>
  <c r="B630" i="8"/>
  <c r="AO629" i="8"/>
  <c r="AQ629" i="8" s="1"/>
  <c r="AF155" i="8"/>
  <c r="AB156" i="8"/>
  <c r="AC156" i="8" s="1"/>
  <c r="AM629" i="8" l="1"/>
  <c r="P629" i="8" s="1"/>
  <c r="R629" i="8"/>
  <c r="AP629" i="8"/>
  <c r="AG630" i="8"/>
  <c r="Y630" i="8"/>
  <c r="W630" i="8"/>
  <c r="AA630" i="8" s="1"/>
  <c r="AL630" i="8"/>
  <c r="AN630" i="8"/>
  <c r="AO630" i="8" s="1"/>
  <c r="AQ630" i="8" s="1"/>
  <c r="T630" i="8"/>
  <c r="X630" i="8" s="1"/>
  <c r="D630" i="8"/>
  <c r="E631" i="8"/>
  <c r="C630" i="8"/>
  <c r="M630" i="8"/>
  <c r="J630" i="8"/>
  <c r="K630" i="8" s="1"/>
  <c r="AH155" i="8"/>
  <c r="N155" i="8" s="1"/>
  <c r="AE156" i="8"/>
  <c r="AD156" i="8"/>
  <c r="R630" i="8" l="1"/>
  <c r="AP630" i="8"/>
  <c r="U630" i="8"/>
  <c r="V630" i="8" s="1"/>
  <c r="AI630" i="8"/>
  <c r="AJ630" i="8" s="1"/>
  <c r="AK630" i="8" s="1"/>
  <c r="F631" i="8"/>
  <c r="G631" i="8" s="1"/>
  <c r="H631" i="8" s="1"/>
  <c r="B631" i="8"/>
  <c r="I631" i="8"/>
  <c r="AF156" i="8"/>
  <c r="AB157" i="8"/>
  <c r="AC157" i="8" s="1"/>
  <c r="AM630" i="8" l="1"/>
  <c r="P630" i="8" s="1"/>
  <c r="W631" i="8"/>
  <c r="AA631" i="8" s="1"/>
  <c r="AL631" i="8"/>
  <c r="D631" i="8"/>
  <c r="T631" i="8"/>
  <c r="Y631" i="8" s="1"/>
  <c r="C631" i="8"/>
  <c r="AG631" i="8"/>
  <c r="E632" i="8"/>
  <c r="AN631" i="8"/>
  <c r="J631" i="8"/>
  <c r="K631" i="8" s="1"/>
  <c r="M631" i="8"/>
  <c r="AE157" i="8"/>
  <c r="AD157" i="8"/>
  <c r="AH156" i="8"/>
  <c r="N156" i="8" s="1"/>
  <c r="AI631" i="8" l="1"/>
  <c r="AJ631" i="8" s="1"/>
  <c r="AK631" i="8" s="1"/>
  <c r="U631" i="8"/>
  <c r="V631" i="8" s="1"/>
  <c r="B632" i="8"/>
  <c r="I632" i="8"/>
  <c r="F632" i="8"/>
  <c r="G632" i="8" s="1"/>
  <c r="H632" i="8" s="1"/>
  <c r="X631" i="8"/>
  <c r="AO631" i="8"/>
  <c r="AQ631" i="8" s="1"/>
  <c r="AF157" i="8"/>
  <c r="AB158" i="8"/>
  <c r="AC158" i="8" s="1"/>
  <c r="R631" i="8" l="1"/>
  <c r="AP631" i="8"/>
  <c r="M632" i="8"/>
  <c r="J632" i="8"/>
  <c r="K632" i="8" s="1"/>
  <c r="D632" i="8"/>
  <c r="T632" i="8"/>
  <c r="X632" i="8" s="1"/>
  <c r="C632" i="8"/>
  <c r="AG632" i="8"/>
  <c r="E633" i="8"/>
  <c r="AN632" i="8"/>
  <c r="AO632" i="8" s="1"/>
  <c r="AL632" i="8"/>
  <c r="W632" i="8"/>
  <c r="AA632" i="8" s="1"/>
  <c r="AM631" i="8"/>
  <c r="P631" i="8" s="1"/>
  <c r="AE158" i="8"/>
  <c r="AD158" i="8"/>
  <c r="AH157" i="8"/>
  <c r="N157" i="8" s="1"/>
  <c r="AI632" i="8" l="1"/>
  <c r="AJ632" i="8" s="1"/>
  <c r="AK632" i="8" s="1"/>
  <c r="AM632" i="8" s="1"/>
  <c r="P632" i="8" s="1"/>
  <c r="U632" i="8"/>
  <c r="V632" i="8" s="1"/>
  <c r="AQ632" i="8"/>
  <c r="B633" i="8"/>
  <c r="I633" i="8"/>
  <c r="F633" i="8"/>
  <c r="G633" i="8" s="1"/>
  <c r="H633" i="8" s="1"/>
  <c r="Y632" i="8"/>
  <c r="AF158" i="8"/>
  <c r="AB159" i="8"/>
  <c r="AC159" i="8" s="1"/>
  <c r="J633" i="8" l="1"/>
  <c r="K633" i="8" s="1"/>
  <c r="U633" i="8" s="1"/>
  <c r="V633" i="8" s="1"/>
  <c r="AG633" i="8"/>
  <c r="E634" i="8"/>
  <c r="AN633" i="8"/>
  <c r="AO633" i="8" s="1"/>
  <c r="W633" i="8"/>
  <c r="AA633" i="8" s="1"/>
  <c r="AL633" i="8"/>
  <c r="T633" i="8"/>
  <c r="X633" i="8" s="1"/>
  <c r="D633" i="8"/>
  <c r="C633" i="8"/>
  <c r="Y182" i="8" s="1"/>
  <c r="R632" i="8"/>
  <c r="AP632" i="8"/>
  <c r="M633" i="8"/>
  <c r="K54" i="2" s="1"/>
  <c r="AE159" i="8"/>
  <c r="AH158" i="8"/>
  <c r="N158" i="8" s="1"/>
  <c r="AD159" i="8"/>
  <c r="Y633" i="8" l="1"/>
  <c r="AQ633" i="8"/>
  <c r="R633" i="8" s="1"/>
  <c r="N54" i="2" s="1"/>
  <c r="Z191" i="8"/>
  <c r="Z190" i="8"/>
  <c r="Z193" i="8"/>
  <c r="Z182" i="8"/>
  <c r="Z186" i="8"/>
  <c r="Z185" i="8"/>
  <c r="Z183" i="8"/>
  <c r="Z184" i="8"/>
  <c r="Z188" i="8"/>
  <c r="Z187" i="8"/>
  <c r="Z192" i="8"/>
  <c r="Z189" i="8"/>
  <c r="AI633" i="8"/>
  <c r="AJ633" i="8" s="1"/>
  <c r="AK633" i="8" s="1"/>
  <c r="F634" i="8"/>
  <c r="G634" i="8" s="1"/>
  <c r="H634" i="8" s="1"/>
  <c r="I634" i="8"/>
  <c r="B634" i="8"/>
  <c r="AF159" i="8"/>
  <c r="AB160" i="8"/>
  <c r="AC160" i="8" s="1"/>
  <c r="AP633" i="8" l="1"/>
  <c r="J634" i="8"/>
  <c r="K634" i="8" s="1"/>
  <c r="AI634" i="8" s="1"/>
  <c r="AJ634" i="8" s="1"/>
  <c r="AK634" i="8" s="1"/>
  <c r="M634" i="8"/>
  <c r="AM633" i="8"/>
  <c r="P633" i="8" s="1"/>
  <c r="M54" i="2" s="1"/>
  <c r="AG634" i="8"/>
  <c r="E635" i="8"/>
  <c r="AN634" i="8"/>
  <c r="W634" i="8"/>
  <c r="AA634" i="8" s="1"/>
  <c r="AL634" i="8"/>
  <c r="D634" i="8"/>
  <c r="T634" i="8"/>
  <c r="X634" i="8" s="1"/>
  <c r="C634" i="8"/>
  <c r="AE160" i="8"/>
  <c r="AD160" i="8"/>
  <c r="AH159" i="8"/>
  <c r="N159" i="8" s="1"/>
  <c r="AO634" i="8" l="1"/>
  <c r="AQ634" i="8" s="1"/>
  <c r="F635" i="8"/>
  <c r="G635" i="8" s="1"/>
  <c r="H635" i="8" s="1"/>
  <c r="B635" i="8"/>
  <c r="I635" i="8"/>
  <c r="Y634" i="8"/>
  <c r="AM634" i="8"/>
  <c r="P634" i="8" s="1"/>
  <c r="U634" i="8"/>
  <c r="V634" i="8" s="1"/>
  <c r="AF160" i="8"/>
  <c r="AB161" i="8"/>
  <c r="AC161" i="8" s="1"/>
  <c r="R634" i="8" l="1"/>
  <c r="AP634" i="8"/>
  <c r="M635" i="8"/>
  <c r="J635" i="8"/>
  <c r="K635" i="8" s="1"/>
  <c r="W635" i="8"/>
  <c r="AA635" i="8" s="1"/>
  <c r="AL635" i="8"/>
  <c r="D635" i="8"/>
  <c r="T635" i="8"/>
  <c r="X635" i="8" s="1"/>
  <c r="C635" i="8"/>
  <c r="AN635" i="8"/>
  <c r="AG635" i="8"/>
  <c r="E636" i="8"/>
  <c r="AH160" i="8"/>
  <c r="N160" i="8" s="1"/>
  <c r="AE161" i="8"/>
  <c r="AD161" i="8"/>
  <c r="Y635" i="8" l="1"/>
  <c r="AI635" i="8"/>
  <c r="AJ635" i="8" s="1"/>
  <c r="AK635" i="8" s="1"/>
  <c r="U635" i="8"/>
  <c r="V635" i="8" s="1"/>
  <c r="AO635" i="8"/>
  <c r="AQ635" i="8" s="1"/>
  <c r="B636" i="8"/>
  <c r="I636" i="8"/>
  <c r="F636" i="8"/>
  <c r="G636" i="8" s="1"/>
  <c r="H636" i="8" s="1"/>
  <c r="AF161" i="8"/>
  <c r="AB162" i="8"/>
  <c r="AC162" i="8" s="1"/>
  <c r="AM635" i="8" l="1"/>
  <c r="P635" i="8" s="1"/>
  <c r="R635" i="8"/>
  <c r="AP635" i="8"/>
  <c r="M636" i="8"/>
  <c r="J636" i="8"/>
  <c r="K636" i="8" s="1"/>
  <c r="D636" i="8"/>
  <c r="T636" i="8"/>
  <c r="X636" i="8" s="1"/>
  <c r="C636" i="8"/>
  <c r="AG636" i="8"/>
  <c r="E637" i="8"/>
  <c r="AN636" i="8"/>
  <c r="AO636" i="8" s="1"/>
  <c r="W636" i="8"/>
  <c r="AA636" i="8" s="1"/>
  <c r="AL636" i="8"/>
  <c r="AE162" i="8"/>
  <c r="AH161" i="8"/>
  <c r="N161" i="8" s="1"/>
  <c r="AD162" i="8"/>
  <c r="Y636" i="8" l="1"/>
  <c r="U636" i="8"/>
  <c r="V636" i="8" s="1"/>
  <c r="AI636" i="8"/>
  <c r="AJ636" i="8" s="1"/>
  <c r="AK636" i="8" s="1"/>
  <c r="AQ636" i="8"/>
  <c r="B637" i="8"/>
  <c r="I637" i="8"/>
  <c r="F637" i="8"/>
  <c r="G637" i="8" s="1"/>
  <c r="H637" i="8" s="1"/>
  <c r="AF162" i="8"/>
  <c r="AB163" i="8"/>
  <c r="AC163" i="8" s="1"/>
  <c r="AM636" i="8" l="1"/>
  <c r="P636" i="8" s="1"/>
  <c r="J637" i="8"/>
  <c r="K637" i="8" s="1"/>
  <c r="R636" i="8"/>
  <c r="AP636" i="8"/>
  <c r="AG637" i="8"/>
  <c r="E638" i="8"/>
  <c r="AN637" i="8"/>
  <c r="AO637" i="8" s="1"/>
  <c r="AQ637" i="8" s="1"/>
  <c r="W637" i="8"/>
  <c r="AA637" i="8" s="1"/>
  <c r="AL637" i="8"/>
  <c r="T637" i="8"/>
  <c r="Y637" i="8" s="1"/>
  <c r="D637" i="8"/>
  <c r="C637" i="8"/>
  <c r="M637" i="8"/>
  <c r="AE163" i="8"/>
  <c r="AH162" i="8"/>
  <c r="N162" i="8" s="1"/>
  <c r="AD163" i="8"/>
  <c r="R637" i="8" l="1"/>
  <c r="AP637" i="8"/>
  <c r="U637" i="8"/>
  <c r="V637" i="8" s="1"/>
  <c r="AI637" i="8"/>
  <c r="AJ637" i="8" s="1"/>
  <c r="AK637" i="8" s="1"/>
  <c r="X637" i="8"/>
  <c r="F638" i="8"/>
  <c r="G638" i="8" s="1"/>
  <c r="H638" i="8" s="1"/>
  <c r="I638" i="8"/>
  <c r="B638" i="8"/>
  <c r="AF163" i="8"/>
  <c r="AB164" i="8"/>
  <c r="AC164" i="8" s="1"/>
  <c r="AM637" i="8" l="1"/>
  <c r="P637" i="8" s="1"/>
  <c r="M638" i="8"/>
  <c r="J638" i="8"/>
  <c r="K638" i="8" s="1"/>
  <c r="AG638" i="8"/>
  <c r="E639" i="8"/>
  <c r="AN638" i="8"/>
  <c r="X638" i="8"/>
  <c r="W638" i="8"/>
  <c r="AA638" i="8" s="1"/>
  <c r="AL638" i="8"/>
  <c r="D638" i="8"/>
  <c r="T638" i="8"/>
  <c r="C638" i="8"/>
  <c r="AH163" i="8"/>
  <c r="N163" i="8" s="1"/>
  <c r="AE164" i="8"/>
  <c r="AD164" i="8"/>
  <c r="AI638" i="8" l="1"/>
  <c r="AJ638" i="8" s="1"/>
  <c r="AK638" i="8" s="1"/>
  <c r="AM638" i="8" s="1"/>
  <c r="P638" i="8" s="1"/>
  <c r="U638" i="8"/>
  <c r="V638" i="8" s="1"/>
  <c r="F639" i="8"/>
  <c r="G639" i="8" s="1"/>
  <c r="H639" i="8" s="1"/>
  <c r="B639" i="8"/>
  <c r="I639" i="8"/>
  <c r="AO638" i="8"/>
  <c r="AQ638" i="8" s="1"/>
  <c r="AF164" i="8"/>
  <c r="AB165" i="8"/>
  <c r="AC165" i="8" s="1"/>
  <c r="R638" i="8" l="1"/>
  <c r="AP638" i="8"/>
  <c r="J639" i="8"/>
  <c r="K639" i="8" s="1"/>
  <c r="W639" i="8"/>
  <c r="AA639" i="8" s="1"/>
  <c r="AL639" i="8"/>
  <c r="D639" i="8"/>
  <c r="T639" i="8"/>
  <c r="Y639" i="8" s="1"/>
  <c r="C639" i="8"/>
  <c r="E640" i="8"/>
  <c r="AN639" i="8"/>
  <c r="AO639" i="8" s="1"/>
  <c r="AQ639" i="8" s="1"/>
  <c r="AG639" i="8"/>
  <c r="M639" i="8"/>
  <c r="AE165" i="8"/>
  <c r="AD165" i="8"/>
  <c r="AH164" i="8"/>
  <c r="N164" i="8" s="1"/>
  <c r="X639" i="8" l="1"/>
  <c r="R639" i="8"/>
  <c r="AP639" i="8"/>
  <c r="AI639" i="8"/>
  <c r="AJ639" i="8" s="1"/>
  <c r="AK639" i="8" s="1"/>
  <c r="U639" i="8"/>
  <c r="V639" i="8" s="1"/>
  <c r="B640" i="8"/>
  <c r="I640" i="8"/>
  <c r="F640" i="8"/>
  <c r="G640" i="8" s="1"/>
  <c r="H640" i="8" s="1"/>
  <c r="AF165" i="8"/>
  <c r="AB166" i="8"/>
  <c r="AC166" i="8" s="1"/>
  <c r="AM639" i="8" l="1"/>
  <c r="P639" i="8" s="1"/>
  <c r="J640" i="8"/>
  <c r="K640" i="8" s="1"/>
  <c r="M640" i="8"/>
  <c r="D640" i="8"/>
  <c r="T640" i="8"/>
  <c r="X640" i="8" s="1"/>
  <c r="C640" i="8"/>
  <c r="AG640" i="8"/>
  <c r="Y640" i="8"/>
  <c r="E641" i="8"/>
  <c r="AN640" i="8"/>
  <c r="AL640" i="8"/>
  <c r="W640" i="8"/>
  <c r="AA640" i="8" s="1"/>
  <c r="AE166" i="8"/>
  <c r="AH165" i="8"/>
  <c r="N165" i="8" s="1"/>
  <c r="L15" i="2" s="1"/>
  <c r="AD166" i="8"/>
  <c r="AI640" i="8" l="1"/>
  <c r="AJ640" i="8" s="1"/>
  <c r="AK640" i="8" s="1"/>
  <c r="AM640" i="8" s="1"/>
  <c r="P640" i="8" s="1"/>
  <c r="U640" i="8"/>
  <c r="V640" i="8" s="1"/>
  <c r="AO640" i="8"/>
  <c r="AQ640" i="8" s="1"/>
  <c r="B641" i="8"/>
  <c r="I641" i="8"/>
  <c r="F641" i="8"/>
  <c r="G641" i="8" s="1"/>
  <c r="H641" i="8" s="1"/>
  <c r="AF166" i="8"/>
  <c r="AB167" i="8"/>
  <c r="AC167" i="8" s="1"/>
  <c r="R640" i="8" l="1"/>
  <c r="AP640" i="8"/>
  <c r="M641" i="8"/>
  <c r="J641" i="8"/>
  <c r="K641" i="8" s="1"/>
  <c r="AG641" i="8"/>
  <c r="Y641" i="8"/>
  <c r="E642" i="8"/>
  <c r="AN641" i="8"/>
  <c r="AO641" i="8" s="1"/>
  <c r="W641" i="8"/>
  <c r="AA641" i="8" s="1"/>
  <c r="AL641" i="8"/>
  <c r="D641" i="8"/>
  <c r="C641" i="8"/>
  <c r="T641" i="8"/>
  <c r="X641" i="8" s="1"/>
  <c r="AE167" i="8"/>
  <c r="AH166" i="8"/>
  <c r="N166" i="8" s="1"/>
  <c r="AD167" i="8"/>
  <c r="U641" i="8" l="1"/>
  <c r="V641" i="8" s="1"/>
  <c r="AI641" i="8"/>
  <c r="AJ641" i="8" s="1"/>
  <c r="AK641" i="8" s="1"/>
  <c r="AM641" i="8" s="1"/>
  <c r="P641" i="8" s="1"/>
  <c r="F642" i="8"/>
  <c r="G642" i="8" s="1"/>
  <c r="H642" i="8" s="1"/>
  <c r="I642" i="8"/>
  <c r="B642" i="8"/>
  <c r="AQ641" i="8"/>
  <c r="AF167" i="8"/>
  <c r="AB168" i="8"/>
  <c r="AC168" i="8" s="1"/>
  <c r="AG642" i="8" l="1"/>
  <c r="E643" i="8"/>
  <c r="AN642" i="8"/>
  <c r="AO642" i="8" s="1"/>
  <c r="AQ642" i="8" s="1"/>
  <c r="W642" i="8"/>
  <c r="AA642" i="8" s="1"/>
  <c r="AL642" i="8"/>
  <c r="D642" i="8"/>
  <c r="T642" i="8"/>
  <c r="Y642" i="8" s="1"/>
  <c r="C642" i="8"/>
  <c r="R641" i="8"/>
  <c r="AP641" i="8"/>
  <c r="J642" i="8"/>
  <c r="K642" i="8" s="1"/>
  <c r="M642" i="8"/>
  <c r="AE168" i="8"/>
  <c r="AD168" i="8"/>
  <c r="AH167" i="8"/>
  <c r="N167" i="8" s="1"/>
  <c r="X642" i="8" l="1"/>
  <c r="R642" i="8"/>
  <c r="AP642" i="8"/>
  <c r="U642" i="8"/>
  <c r="V642" i="8" s="1"/>
  <c r="AI642" i="8"/>
  <c r="AJ642" i="8" s="1"/>
  <c r="AK642" i="8" s="1"/>
  <c r="F643" i="8"/>
  <c r="G643" i="8" s="1"/>
  <c r="H643" i="8" s="1"/>
  <c r="B643" i="8"/>
  <c r="I643" i="8"/>
  <c r="AF168" i="8"/>
  <c r="AB169" i="8"/>
  <c r="AC169" i="8" s="1"/>
  <c r="AM642" i="8" l="1"/>
  <c r="P642" i="8" s="1"/>
  <c r="M643" i="8"/>
  <c r="W643" i="8"/>
  <c r="AA643" i="8" s="1"/>
  <c r="AL643" i="8"/>
  <c r="D643" i="8"/>
  <c r="T643" i="8"/>
  <c r="Y643" i="8" s="1"/>
  <c r="C643" i="8"/>
  <c r="E644" i="8"/>
  <c r="AN643" i="8"/>
  <c r="AO643" i="8" s="1"/>
  <c r="AQ643" i="8" s="1"/>
  <c r="AG643" i="8"/>
  <c r="J643" i="8"/>
  <c r="K643" i="8" s="1"/>
  <c r="AH168" i="8"/>
  <c r="N168" i="8" s="1"/>
  <c r="AE169" i="8"/>
  <c r="AD169" i="8"/>
  <c r="X643" i="8" l="1"/>
  <c r="R643" i="8"/>
  <c r="AP643" i="8"/>
  <c r="U643" i="8"/>
  <c r="V643" i="8" s="1"/>
  <c r="AI643" i="8"/>
  <c r="AJ643" i="8" s="1"/>
  <c r="AK643" i="8" s="1"/>
  <c r="B644" i="8"/>
  <c r="I644" i="8"/>
  <c r="F644" i="8"/>
  <c r="G644" i="8" s="1"/>
  <c r="H644" i="8" s="1"/>
  <c r="AF169" i="8"/>
  <c r="AB170" i="8"/>
  <c r="AC170" i="8" s="1"/>
  <c r="W644" i="8" l="1"/>
  <c r="AA644" i="8" s="1"/>
  <c r="AL644" i="8"/>
  <c r="D644" i="8"/>
  <c r="T644" i="8"/>
  <c r="Y644" i="8" s="1"/>
  <c r="C644" i="8"/>
  <c r="AO644" i="8"/>
  <c r="AQ644" i="8" s="1"/>
  <c r="R644" i="8" s="1"/>
  <c r="AG644" i="8"/>
  <c r="E645" i="8"/>
  <c r="AN644" i="8"/>
  <c r="AM643" i="8"/>
  <c r="P643" i="8" s="1"/>
  <c r="M644" i="8"/>
  <c r="J644" i="8"/>
  <c r="K644" i="8" s="1"/>
  <c r="AE170" i="8"/>
  <c r="AD170" i="8"/>
  <c r="AH169" i="8"/>
  <c r="N169" i="8" s="1"/>
  <c r="X644" i="8" l="1"/>
  <c r="AI644" i="8"/>
  <c r="AJ644" i="8" s="1"/>
  <c r="AK644" i="8" s="1"/>
  <c r="AM644" i="8" s="1"/>
  <c r="P644" i="8" s="1"/>
  <c r="U644" i="8"/>
  <c r="V644" i="8" s="1"/>
  <c r="AP644" i="8"/>
  <c r="B645" i="8"/>
  <c r="I645" i="8"/>
  <c r="F645" i="8"/>
  <c r="G645" i="8" s="1"/>
  <c r="H645" i="8" s="1"/>
  <c r="AF170" i="8"/>
  <c r="AB171" i="8"/>
  <c r="AC171" i="8" s="1"/>
  <c r="D645" i="8" l="1"/>
  <c r="T645" i="8"/>
  <c r="X645" i="8" s="1"/>
  <c r="C645" i="8"/>
  <c r="Y194" i="8" s="1"/>
  <c r="AG645" i="8"/>
  <c r="Y645" i="8"/>
  <c r="E646" i="8"/>
  <c r="AN645" i="8"/>
  <c r="AO645" i="8" s="1"/>
  <c r="W645" i="8"/>
  <c r="AA645" i="8" s="1"/>
  <c r="AL645" i="8"/>
  <c r="J645" i="8"/>
  <c r="K645" i="8" s="1"/>
  <c r="M645" i="8"/>
  <c r="K55" i="2" s="1"/>
  <c r="AE171" i="8"/>
  <c r="AD171" i="8"/>
  <c r="AH170" i="8"/>
  <c r="N170" i="8" s="1"/>
  <c r="U645" i="8" l="1"/>
  <c r="V645" i="8" s="1"/>
  <c r="AI645" i="8"/>
  <c r="AJ645" i="8" s="1"/>
  <c r="AK645" i="8" s="1"/>
  <c r="AM645" i="8" s="1"/>
  <c r="P645" i="8" s="1"/>
  <c r="M55" i="2" s="1"/>
  <c r="B646" i="8"/>
  <c r="I646" i="8"/>
  <c r="F646" i="8"/>
  <c r="G646" i="8" s="1"/>
  <c r="H646" i="8" s="1"/>
  <c r="AQ645" i="8"/>
  <c r="Z197" i="8"/>
  <c r="Z194" i="8"/>
  <c r="Z198" i="8"/>
  <c r="Z199" i="8"/>
  <c r="Z202" i="8"/>
  <c r="Z201" i="8"/>
  <c r="Z203" i="8"/>
  <c r="Z204" i="8"/>
  <c r="Z200" i="8"/>
  <c r="Z195" i="8"/>
  <c r="Z205" i="8"/>
  <c r="Z196" i="8"/>
  <c r="AF171" i="8"/>
  <c r="AB172" i="8"/>
  <c r="AC172" i="8" s="1"/>
  <c r="R645" i="8" l="1"/>
  <c r="N55" i="2" s="1"/>
  <c r="AP645" i="8"/>
  <c r="M646" i="8"/>
  <c r="J646" i="8"/>
  <c r="K646" i="8" s="1"/>
  <c r="AG646" i="8"/>
  <c r="Y646" i="8"/>
  <c r="E647" i="8"/>
  <c r="AN646" i="8"/>
  <c r="AO646" i="8" s="1"/>
  <c r="W646" i="8"/>
  <c r="AA646" i="8" s="1"/>
  <c r="AL646" i="8"/>
  <c r="D646" i="8"/>
  <c r="T646" i="8"/>
  <c r="X646" i="8" s="1"/>
  <c r="C646" i="8"/>
  <c r="AH171" i="8"/>
  <c r="N171" i="8" s="1"/>
  <c r="AE172" i="8"/>
  <c r="AD172" i="8"/>
  <c r="U646" i="8" l="1"/>
  <c r="V646" i="8" s="1"/>
  <c r="AI646" i="8"/>
  <c r="AJ646" i="8" s="1"/>
  <c r="AK646" i="8" s="1"/>
  <c r="AM646" i="8" s="1"/>
  <c r="P646" i="8" s="1"/>
  <c r="AQ646" i="8"/>
  <c r="F647" i="8"/>
  <c r="G647" i="8" s="1"/>
  <c r="H647" i="8" s="1"/>
  <c r="B647" i="8"/>
  <c r="I647" i="8"/>
  <c r="AF172" i="8"/>
  <c r="AB173" i="8"/>
  <c r="AC173" i="8" s="1"/>
  <c r="E648" i="8" l="1"/>
  <c r="AN647" i="8"/>
  <c r="AL647" i="8"/>
  <c r="Y647" i="8"/>
  <c r="W647" i="8"/>
  <c r="AA647" i="8" s="1"/>
  <c r="D647" i="8"/>
  <c r="AG647" i="8"/>
  <c r="C647" i="8"/>
  <c r="AO647" i="8"/>
  <c r="T647" i="8"/>
  <c r="X647" i="8" s="1"/>
  <c r="M647" i="8"/>
  <c r="J647" i="8"/>
  <c r="K647" i="8" s="1"/>
  <c r="R646" i="8"/>
  <c r="AP646" i="8"/>
  <c r="AE173" i="8"/>
  <c r="AD173" i="8"/>
  <c r="AH172" i="8"/>
  <c r="N172" i="8" s="1"/>
  <c r="AQ647" i="8" l="1"/>
  <c r="R647" i="8" s="1"/>
  <c r="AP647" i="8"/>
  <c r="U647" i="8"/>
  <c r="V647" i="8" s="1"/>
  <c r="AI647" i="8"/>
  <c r="AJ647" i="8" s="1"/>
  <c r="AK647" i="8" s="1"/>
  <c r="F648" i="8"/>
  <c r="G648" i="8" s="1"/>
  <c r="H648" i="8" s="1"/>
  <c r="B648" i="8"/>
  <c r="I648" i="8"/>
  <c r="AF173" i="8"/>
  <c r="AB174" i="8"/>
  <c r="AC174" i="8" s="1"/>
  <c r="AM647" i="8" l="1"/>
  <c r="P647" i="8" s="1"/>
  <c r="M648" i="8"/>
  <c r="J648" i="8"/>
  <c r="K648" i="8" s="1"/>
  <c r="AG648" i="8"/>
  <c r="Y648" i="8"/>
  <c r="AL648" i="8"/>
  <c r="AN648" i="8"/>
  <c r="AO648" i="8" s="1"/>
  <c r="AQ648" i="8" s="1"/>
  <c r="R648" i="8" s="1"/>
  <c r="E649" i="8"/>
  <c r="D648" i="8"/>
  <c r="C648" i="8"/>
  <c r="W648" i="8"/>
  <c r="AA648" i="8" s="1"/>
  <c r="T648" i="8"/>
  <c r="X648" i="8" s="1"/>
  <c r="AH173" i="8"/>
  <c r="N173" i="8" s="1"/>
  <c r="AE174" i="8"/>
  <c r="AD174" i="8"/>
  <c r="AI648" i="8" l="1"/>
  <c r="AJ648" i="8" s="1"/>
  <c r="AK648" i="8" s="1"/>
  <c r="U648" i="8"/>
  <c r="V648" i="8" s="1"/>
  <c r="F649" i="8"/>
  <c r="G649" i="8" s="1"/>
  <c r="H649" i="8" s="1"/>
  <c r="B649" i="8"/>
  <c r="I649" i="8"/>
  <c r="AP648" i="8"/>
  <c r="AF174" i="8"/>
  <c r="AB175" i="8"/>
  <c r="AC175" i="8" s="1"/>
  <c r="AM648" i="8" l="1"/>
  <c r="P648" i="8" s="1"/>
  <c r="J649" i="8"/>
  <c r="K649" i="8" s="1"/>
  <c r="AI649" i="8" s="1"/>
  <c r="AJ649" i="8" s="1"/>
  <c r="AK649" i="8" s="1"/>
  <c r="M649" i="8"/>
  <c r="W649" i="8"/>
  <c r="AA649" i="8" s="1"/>
  <c r="T649" i="8"/>
  <c r="Y649" i="8" s="1"/>
  <c r="C649" i="8"/>
  <c r="AN649" i="8"/>
  <c r="AO649" i="8" s="1"/>
  <c r="AQ649" i="8" s="1"/>
  <c r="AL649" i="8"/>
  <c r="E650" i="8"/>
  <c r="D649" i="8"/>
  <c r="AG649" i="8"/>
  <c r="AE175" i="8"/>
  <c r="AD175" i="8"/>
  <c r="AH174" i="8"/>
  <c r="N174" i="8" s="1"/>
  <c r="R649" i="8" l="1"/>
  <c r="AP649" i="8"/>
  <c r="X649" i="8"/>
  <c r="AM649" i="8"/>
  <c r="P649" i="8" s="1"/>
  <c r="I650" i="8"/>
  <c r="F650" i="8"/>
  <c r="G650" i="8" s="1"/>
  <c r="H650" i="8" s="1"/>
  <c r="B650" i="8"/>
  <c r="U649" i="8"/>
  <c r="V649" i="8" s="1"/>
  <c r="AF175" i="8"/>
  <c r="AB176" i="8"/>
  <c r="AC176" i="8" s="1"/>
  <c r="M650" i="8" l="1"/>
  <c r="J650" i="8"/>
  <c r="K650" i="8" s="1"/>
  <c r="D650" i="8"/>
  <c r="T650" i="8"/>
  <c r="X650" i="8" s="1"/>
  <c r="AN650" i="8"/>
  <c r="E651" i="8"/>
  <c r="AL650" i="8"/>
  <c r="C650" i="8"/>
  <c r="AG650" i="8"/>
  <c r="W650" i="8"/>
  <c r="AA650" i="8" s="1"/>
  <c r="AE176" i="8"/>
  <c r="AD176" i="8"/>
  <c r="AH175" i="8"/>
  <c r="N175" i="8" s="1"/>
  <c r="AI650" i="8" l="1"/>
  <c r="AJ650" i="8" s="1"/>
  <c r="AK650" i="8" s="1"/>
  <c r="U650" i="8"/>
  <c r="V650" i="8" s="1"/>
  <c r="AO650" i="8"/>
  <c r="AQ650" i="8" s="1"/>
  <c r="B651" i="8"/>
  <c r="I651" i="8"/>
  <c r="F651" i="8"/>
  <c r="G651" i="8" s="1"/>
  <c r="H651" i="8" s="1"/>
  <c r="AF176" i="8"/>
  <c r="AB177" i="8"/>
  <c r="AC177" i="8" s="1"/>
  <c r="R650" i="8" l="1"/>
  <c r="AP650" i="8"/>
  <c r="E652" i="8"/>
  <c r="AN651" i="8"/>
  <c r="T651" i="8"/>
  <c r="Y651" i="8" s="1"/>
  <c r="AL651" i="8"/>
  <c r="D651" i="8"/>
  <c r="C651" i="8"/>
  <c r="W651" i="8"/>
  <c r="AA651" i="8" s="1"/>
  <c r="AG651" i="8"/>
  <c r="J651" i="8"/>
  <c r="K651" i="8" s="1"/>
  <c r="AM650" i="8"/>
  <c r="P650" i="8" s="1"/>
  <c r="M651" i="8"/>
  <c r="AE177" i="8"/>
  <c r="AD177" i="8"/>
  <c r="AH176" i="8"/>
  <c r="N176" i="8" s="1"/>
  <c r="AI651" i="8" l="1"/>
  <c r="AJ651" i="8" s="1"/>
  <c r="AK651" i="8" s="1"/>
  <c r="U651" i="8"/>
  <c r="V651" i="8" s="1"/>
  <c r="X651" i="8"/>
  <c r="F652" i="8"/>
  <c r="G652" i="8" s="1"/>
  <c r="H652" i="8" s="1"/>
  <c r="I652" i="8"/>
  <c r="B652" i="8"/>
  <c r="AO651" i="8"/>
  <c r="AQ651" i="8" s="1"/>
  <c r="AF177" i="8"/>
  <c r="AB178" i="8"/>
  <c r="AC178" i="8" s="1"/>
  <c r="AM651" i="8" l="1"/>
  <c r="P651" i="8" s="1"/>
  <c r="M652" i="8"/>
  <c r="R651" i="8"/>
  <c r="AP651" i="8"/>
  <c r="AG652" i="8"/>
  <c r="W652" i="8"/>
  <c r="AA652" i="8" s="1"/>
  <c r="AL652" i="8"/>
  <c r="T652" i="8"/>
  <c r="Y652" i="8" s="1"/>
  <c r="C652" i="8"/>
  <c r="E653" i="8"/>
  <c r="AN652" i="8"/>
  <c r="AO652" i="8" s="1"/>
  <c r="AQ652" i="8" s="1"/>
  <c r="D652" i="8"/>
  <c r="J652" i="8"/>
  <c r="K652" i="8" s="1"/>
  <c r="U652" i="8" s="1"/>
  <c r="V652" i="8" s="1"/>
  <c r="AE178" i="8"/>
  <c r="AD178" i="8"/>
  <c r="AH177" i="8"/>
  <c r="N177" i="8" s="1"/>
  <c r="L16" i="2" s="1"/>
  <c r="AI652" i="8" l="1"/>
  <c r="AJ652" i="8" s="1"/>
  <c r="AK652" i="8" s="1"/>
  <c r="AM652" i="8" s="1"/>
  <c r="P652" i="8" s="1"/>
  <c r="X652" i="8"/>
  <c r="R652" i="8"/>
  <c r="AP652" i="8"/>
  <c r="F653" i="8"/>
  <c r="G653" i="8" s="1"/>
  <c r="H653" i="8" s="1"/>
  <c r="I653" i="8"/>
  <c r="B653" i="8"/>
  <c r="AF178" i="8"/>
  <c r="AB179" i="8"/>
  <c r="AC179" i="8" s="1"/>
  <c r="W653" i="8" l="1"/>
  <c r="AA653" i="8" s="1"/>
  <c r="D653" i="8"/>
  <c r="T653" i="8"/>
  <c r="Y653" i="8" s="1"/>
  <c r="C653" i="8"/>
  <c r="AL653" i="8"/>
  <c r="AG653" i="8"/>
  <c r="E654" i="8"/>
  <c r="AO653" i="8"/>
  <c r="AN653" i="8"/>
  <c r="J653" i="8"/>
  <c r="K653" i="8" s="1"/>
  <c r="M653" i="8"/>
  <c r="AE179" i="8"/>
  <c r="AD179" i="8"/>
  <c r="AH178" i="8"/>
  <c r="N178" i="8" s="1"/>
  <c r="X653" i="8" l="1"/>
  <c r="AQ653" i="8"/>
  <c r="R653" i="8" s="1"/>
  <c r="U653" i="8"/>
  <c r="V653" i="8" s="1"/>
  <c r="AI653" i="8"/>
  <c r="AJ653" i="8" s="1"/>
  <c r="AK653" i="8" s="1"/>
  <c r="AP653" i="8"/>
  <c r="B654" i="8"/>
  <c r="I654" i="8"/>
  <c r="F654" i="8"/>
  <c r="G654" i="8" s="1"/>
  <c r="H654" i="8" s="1"/>
  <c r="AF179" i="8"/>
  <c r="AB180" i="8"/>
  <c r="AC180" i="8" s="1"/>
  <c r="AM653" i="8" l="1"/>
  <c r="P653" i="8" s="1"/>
  <c r="M654" i="8"/>
  <c r="J654" i="8"/>
  <c r="K654" i="8" s="1"/>
  <c r="D654" i="8"/>
  <c r="E655" i="8"/>
  <c r="AN654" i="8"/>
  <c r="W654" i="8"/>
  <c r="AA654" i="8" s="1"/>
  <c r="AL654" i="8"/>
  <c r="T654" i="8"/>
  <c r="Y654" i="8" s="1"/>
  <c r="C654" i="8"/>
  <c r="AG654" i="8"/>
  <c r="AH179" i="8"/>
  <c r="N179" i="8" s="1"/>
  <c r="AE180" i="8"/>
  <c r="AD180" i="8"/>
  <c r="AI654" i="8" l="1"/>
  <c r="AJ654" i="8" s="1"/>
  <c r="AK654" i="8" s="1"/>
  <c r="AM654" i="8" s="1"/>
  <c r="P654" i="8" s="1"/>
  <c r="U654" i="8"/>
  <c r="V654" i="8" s="1"/>
  <c r="X654" i="8"/>
  <c r="B655" i="8"/>
  <c r="I655" i="8"/>
  <c r="F655" i="8"/>
  <c r="G655" i="8" s="1"/>
  <c r="H655" i="8" s="1"/>
  <c r="AO654" i="8"/>
  <c r="AQ654" i="8" s="1"/>
  <c r="AF180" i="8"/>
  <c r="AB181" i="8"/>
  <c r="AC181" i="8" s="1"/>
  <c r="R654" i="8" l="1"/>
  <c r="AP654" i="8"/>
  <c r="J655" i="8"/>
  <c r="K655" i="8" s="1"/>
  <c r="AG655" i="8"/>
  <c r="Y655" i="8"/>
  <c r="E656" i="8"/>
  <c r="AN655" i="8"/>
  <c r="AO655" i="8" s="1"/>
  <c r="AQ655" i="8" s="1"/>
  <c r="R655" i="8" s="1"/>
  <c r="AL655" i="8"/>
  <c r="W655" i="8"/>
  <c r="AA655" i="8" s="1"/>
  <c r="D655" i="8"/>
  <c r="T655" i="8"/>
  <c r="X655" i="8" s="1"/>
  <c r="C655" i="8"/>
  <c r="M655" i="8"/>
  <c r="AE181" i="8"/>
  <c r="AH180" i="8"/>
  <c r="N180" i="8" s="1"/>
  <c r="AD181" i="8"/>
  <c r="AI655" i="8" l="1"/>
  <c r="AJ655" i="8" s="1"/>
  <c r="AK655" i="8" s="1"/>
  <c r="AM655" i="8" s="1"/>
  <c r="P655" i="8" s="1"/>
  <c r="U655" i="8"/>
  <c r="V655" i="8" s="1"/>
  <c r="AP655" i="8"/>
  <c r="F656" i="8"/>
  <c r="G656" i="8" s="1"/>
  <c r="H656" i="8" s="1"/>
  <c r="B656" i="8"/>
  <c r="I656" i="8"/>
  <c r="AF181" i="8"/>
  <c r="AB182" i="8"/>
  <c r="AC182" i="8" s="1"/>
  <c r="M656" i="8" l="1"/>
  <c r="J656" i="8"/>
  <c r="K656" i="8" s="1"/>
  <c r="AG656" i="8"/>
  <c r="W656" i="8"/>
  <c r="AA656" i="8" s="1"/>
  <c r="AL656" i="8"/>
  <c r="T656" i="8"/>
  <c r="X656" i="8" s="1"/>
  <c r="C656" i="8"/>
  <c r="AN656" i="8"/>
  <c r="AO656" i="8" s="1"/>
  <c r="AQ656" i="8" s="1"/>
  <c r="R656" i="8" s="1"/>
  <c r="D656" i="8"/>
  <c r="E657" i="8"/>
  <c r="AE182" i="8"/>
  <c r="AD182" i="8"/>
  <c r="AH181" i="8"/>
  <c r="N181" i="8" s="1"/>
  <c r="Y656" i="8" l="1"/>
  <c r="U656" i="8"/>
  <c r="V656" i="8" s="1"/>
  <c r="AI656" i="8"/>
  <c r="AJ656" i="8" s="1"/>
  <c r="AK656" i="8" s="1"/>
  <c r="AM656" i="8" s="1"/>
  <c r="P656" i="8" s="1"/>
  <c r="F657" i="8"/>
  <c r="G657" i="8" s="1"/>
  <c r="H657" i="8" s="1"/>
  <c r="I657" i="8"/>
  <c r="B657" i="8"/>
  <c r="AP656" i="8"/>
  <c r="AF182" i="8"/>
  <c r="AB183" i="8"/>
  <c r="AC183" i="8" s="1"/>
  <c r="W657" i="8" l="1"/>
  <c r="AA657" i="8" s="1"/>
  <c r="D657" i="8"/>
  <c r="T657" i="8"/>
  <c r="C657" i="8"/>
  <c r="Y206" i="8" s="1"/>
  <c r="Y657" i="8"/>
  <c r="AN657" i="8"/>
  <c r="X657" i="8"/>
  <c r="AL657" i="8"/>
  <c r="AG657" i="8"/>
  <c r="E658" i="8"/>
  <c r="J657" i="8"/>
  <c r="K657" i="8" s="1"/>
  <c r="M657" i="8"/>
  <c r="K56" i="2" s="1"/>
  <c r="AE183" i="8"/>
  <c r="AD183" i="8"/>
  <c r="AH182" i="8"/>
  <c r="N182" i="8" s="1"/>
  <c r="U657" i="8" l="1"/>
  <c r="V657" i="8" s="1"/>
  <c r="AI657" i="8"/>
  <c r="AJ657" i="8" s="1"/>
  <c r="AK657" i="8" s="1"/>
  <c r="B658" i="8"/>
  <c r="I658" i="8"/>
  <c r="F658" i="8"/>
  <c r="G658" i="8" s="1"/>
  <c r="H658" i="8" s="1"/>
  <c r="AO657" i="8"/>
  <c r="AQ657" i="8" s="1"/>
  <c r="Z214" i="8"/>
  <c r="Z207" i="8"/>
  <c r="Z216" i="8"/>
  <c r="Z209" i="8"/>
  <c r="Z206" i="8"/>
  <c r="Z208" i="8"/>
  <c r="Z211" i="8"/>
  <c r="Z213" i="8"/>
  <c r="Z215" i="8"/>
  <c r="Z217" i="8"/>
  <c r="Z210" i="8"/>
  <c r="Z212" i="8"/>
  <c r="AF183" i="8"/>
  <c r="AB184" i="8"/>
  <c r="AC184" i="8" s="1"/>
  <c r="R657" i="8" l="1"/>
  <c r="N56" i="2" s="1"/>
  <c r="AP657" i="8"/>
  <c r="M658" i="8"/>
  <c r="J658" i="8"/>
  <c r="K658" i="8" s="1"/>
  <c r="U658" i="8" s="1"/>
  <c r="V658" i="8" s="1"/>
  <c r="D658" i="8"/>
  <c r="E659" i="8"/>
  <c r="AN658" i="8"/>
  <c r="T658" i="8"/>
  <c r="X658" i="8" s="1"/>
  <c r="C658" i="8"/>
  <c r="AG658" i="8"/>
  <c r="W658" i="8"/>
  <c r="AA658" i="8" s="1"/>
  <c r="AL658" i="8"/>
  <c r="AM657" i="8"/>
  <c r="P657" i="8" s="1"/>
  <c r="M56" i="2" s="1"/>
  <c r="AH183" i="8"/>
  <c r="N183" i="8" s="1"/>
  <c r="AE184" i="8"/>
  <c r="AD184" i="8"/>
  <c r="Y658" i="8" l="1"/>
  <c r="AO658" i="8"/>
  <c r="AQ658" i="8" s="1"/>
  <c r="R658" i="8" s="1"/>
  <c r="B659" i="8"/>
  <c r="I659" i="8"/>
  <c r="F659" i="8"/>
  <c r="G659" i="8" s="1"/>
  <c r="H659" i="8" s="1"/>
  <c r="AI658" i="8"/>
  <c r="AJ658" i="8" s="1"/>
  <c r="AK658" i="8" s="1"/>
  <c r="AF184" i="8"/>
  <c r="AB185" i="8"/>
  <c r="AC185" i="8" s="1"/>
  <c r="AP658" i="8" l="1"/>
  <c r="M659" i="8"/>
  <c r="J659" i="8"/>
  <c r="K659" i="8" s="1"/>
  <c r="AG659" i="8"/>
  <c r="Y659" i="8"/>
  <c r="E660" i="8"/>
  <c r="AN659" i="8"/>
  <c r="AO659" i="8" s="1"/>
  <c r="AQ659" i="8" s="1"/>
  <c r="AL659" i="8"/>
  <c r="W659" i="8"/>
  <c r="AA659" i="8" s="1"/>
  <c r="D659" i="8"/>
  <c r="T659" i="8"/>
  <c r="X659" i="8" s="1"/>
  <c r="C659" i="8"/>
  <c r="AM658" i="8"/>
  <c r="P658" i="8" s="1"/>
  <c r="AE185" i="8"/>
  <c r="AH184" i="8"/>
  <c r="N184" i="8" s="1"/>
  <c r="AD185" i="8"/>
  <c r="AI659" i="8" l="1"/>
  <c r="AJ659" i="8" s="1"/>
  <c r="AK659" i="8" s="1"/>
  <c r="AM659" i="8" s="1"/>
  <c r="P659" i="8" s="1"/>
  <c r="U659" i="8"/>
  <c r="V659" i="8" s="1"/>
  <c r="R659" i="8"/>
  <c r="AP659" i="8"/>
  <c r="F660" i="8"/>
  <c r="G660" i="8" s="1"/>
  <c r="H660" i="8" s="1"/>
  <c r="I660" i="8"/>
  <c r="B660" i="8"/>
  <c r="AF185" i="8"/>
  <c r="AB186" i="8"/>
  <c r="AC186" i="8" s="1"/>
  <c r="M660" i="8" l="1"/>
  <c r="AG660" i="8"/>
  <c r="E661" i="8"/>
  <c r="AN660" i="8"/>
  <c r="AO660" i="8" s="1"/>
  <c r="W660" i="8"/>
  <c r="AA660" i="8" s="1"/>
  <c r="AL660" i="8"/>
  <c r="T660" i="8"/>
  <c r="X660" i="8" s="1"/>
  <c r="C660" i="8"/>
  <c r="D660" i="8"/>
  <c r="J660" i="8"/>
  <c r="K660" i="8" s="1"/>
  <c r="AH185" i="8"/>
  <c r="N185" i="8" s="1"/>
  <c r="AE186" i="8"/>
  <c r="AD186" i="8"/>
  <c r="AQ660" i="8" l="1"/>
  <c r="R660" i="8" s="1"/>
  <c r="AI660" i="8"/>
  <c r="AJ660" i="8" s="1"/>
  <c r="AK660" i="8" s="1"/>
  <c r="U660" i="8"/>
  <c r="V660" i="8" s="1"/>
  <c r="F661" i="8"/>
  <c r="G661" i="8" s="1"/>
  <c r="H661" i="8" s="1"/>
  <c r="I661" i="8"/>
  <c r="B661" i="8"/>
  <c r="Y660" i="8"/>
  <c r="AF186" i="8"/>
  <c r="AB187" i="8"/>
  <c r="AC187" i="8" s="1"/>
  <c r="AM660" i="8" l="1"/>
  <c r="P660" i="8" s="1"/>
  <c r="AP660" i="8"/>
  <c r="W661" i="8"/>
  <c r="AA661" i="8" s="1"/>
  <c r="AL661" i="8"/>
  <c r="D661" i="8"/>
  <c r="T661" i="8"/>
  <c r="Y661" i="8" s="1"/>
  <c r="C661" i="8"/>
  <c r="AG661" i="8"/>
  <c r="E662" i="8"/>
  <c r="AN661" i="8"/>
  <c r="J661" i="8"/>
  <c r="K661" i="8" s="1"/>
  <c r="AI661" i="8" s="1"/>
  <c r="AJ661" i="8" s="1"/>
  <c r="AK661" i="8" s="1"/>
  <c r="M661" i="8"/>
  <c r="AE187" i="8"/>
  <c r="AH186" i="8"/>
  <c r="N186" i="8" s="1"/>
  <c r="AD187" i="8"/>
  <c r="X661" i="8" l="1"/>
  <c r="U661" i="8"/>
  <c r="V661" i="8" s="1"/>
  <c r="AO661" i="8"/>
  <c r="AQ661" i="8" s="1"/>
  <c r="AM661" i="8"/>
  <c r="P661" i="8" s="1"/>
  <c r="B662" i="8"/>
  <c r="I662" i="8"/>
  <c r="F662" i="8"/>
  <c r="G662" i="8" s="1"/>
  <c r="H662" i="8" s="1"/>
  <c r="AF187" i="8"/>
  <c r="AB188" i="8"/>
  <c r="AC188" i="8" s="1"/>
  <c r="R661" i="8" l="1"/>
  <c r="AP661" i="8"/>
  <c r="D662" i="8"/>
  <c r="T662" i="8"/>
  <c r="X662" i="8" s="1"/>
  <c r="C662" i="8"/>
  <c r="E663" i="8"/>
  <c r="AN662" i="8"/>
  <c r="AO662" i="8" s="1"/>
  <c r="AG662" i="8"/>
  <c r="W662" i="8"/>
  <c r="AA662" i="8" s="1"/>
  <c r="AL662" i="8"/>
  <c r="M662" i="8"/>
  <c r="J662" i="8"/>
  <c r="K662" i="8" s="1"/>
  <c r="AE188" i="8"/>
  <c r="AH187" i="8"/>
  <c r="N187" i="8" s="1"/>
  <c r="AD188" i="8"/>
  <c r="AI662" i="8" l="1"/>
  <c r="AJ662" i="8" s="1"/>
  <c r="AK662" i="8" s="1"/>
  <c r="U662" i="8"/>
  <c r="V662" i="8" s="1"/>
  <c r="B663" i="8"/>
  <c r="I663" i="8"/>
  <c r="F663" i="8"/>
  <c r="G663" i="8" s="1"/>
  <c r="H663" i="8" s="1"/>
  <c r="AQ662" i="8"/>
  <c r="AF188" i="8"/>
  <c r="AB189" i="8"/>
  <c r="AC189" i="8" s="1"/>
  <c r="AM662" i="8" l="1"/>
  <c r="P662" i="8" s="1"/>
  <c r="R662" i="8"/>
  <c r="AP662" i="8"/>
  <c r="M663" i="8"/>
  <c r="AG663" i="8"/>
  <c r="E664" i="8"/>
  <c r="AN663" i="8"/>
  <c r="AL663" i="8"/>
  <c r="D663" i="8"/>
  <c r="W663" i="8"/>
  <c r="AA663" i="8" s="1"/>
  <c r="C663" i="8"/>
  <c r="T663" i="8"/>
  <c r="Y663" i="8" s="1"/>
  <c r="J663" i="8"/>
  <c r="K663" i="8" s="1"/>
  <c r="AE189" i="8"/>
  <c r="AH188" i="8"/>
  <c r="N188" i="8" s="1"/>
  <c r="AD189" i="8"/>
  <c r="AO663" i="8" l="1"/>
  <c r="AQ663" i="8" s="1"/>
  <c r="R663" i="8" s="1"/>
  <c r="U663" i="8"/>
  <c r="V663" i="8" s="1"/>
  <c r="AI663" i="8"/>
  <c r="AJ663" i="8" s="1"/>
  <c r="AK663" i="8" s="1"/>
  <c r="X663" i="8"/>
  <c r="F664" i="8"/>
  <c r="G664" i="8" s="1"/>
  <c r="H664" i="8" s="1"/>
  <c r="I664" i="8"/>
  <c r="B664" i="8"/>
  <c r="AF189" i="8"/>
  <c r="AB190" i="8"/>
  <c r="AC190" i="8" s="1"/>
  <c r="AM663" i="8" l="1"/>
  <c r="P663" i="8" s="1"/>
  <c r="AP663" i="8"/>
  <c r="AG664" i="8"/>
  <c r="E665" i="8"/>
  <c r="AN664" i="8"/>
  <c r="W664" i="8"/>
  <c r="AA664" i="8" s="1"/>
  <c r="AL664" i="8"/>
  <c r="T664" i="8"/>
  <c r="Y664" i="8" s="1"/>
  <c r="C664" i="8"/>
  <c r="D664" i="8"/>
  <c r="J664" i="8"/>
  <c r="K664" i="8" s="1"/>
  <c r="M664" i="8"/>
  <c r="AE190" i="8"/>
  <c r="AH189" i="8"/>
  <c r="N189" i="8" s="1"/>
  <c r="L17" i="2" s="1"/>
  <c r="AD190" i="8"/>
  <c r="AI664" i="8" l="1"/>
  <c r="AJ664" i="8" s="1"/>
  <c r="AK664" i="8" s="1"/>
  <c r="U664" i="8"/>
  <c r="V664" i="8" s="1"/>
  <c r="X664" i="8"/>
  <c r="F665" i="8"/>
  <c r="G665" i="8" s="1"/>
  <c r="H665" i="8" s="1"/>
  <c r="I665" i="8"/>
  <c r="B665" i="8"/>
  <c r="AO664" i="8"/>
  <c r="AQ664" i="8" s="1"/>
  <c r="AF190" i="8"/>
  <c r="AB191" i="8"/>
  <c r="AC191" i="8" s="1"/>
  <c r="AM664" i="8" l="1"/>
  <c r="P664" i="8" s="1"/>
  <c r="R664" i="8"/>
  <c r="AP664" i="8"/>
  <c r="M665" i="8"/>
  <c r="J665" i="8"/>
  <c r="K665" i="8" s="1"/>
  <c r="E666" i="8"/>
  <c r="AN665" i="8"/>
  <c r="AO665" i="8" s="1"/>
  <c r="W665" i="8"/>
  <c r="AA665" i="8" s="1"/>
  <c r="AL665" i="8"/>
  <c r="D665" i="8"/>
  <c r="T665" i="8"/>
  <c r="X665" i="8" s="1"/>
  <c r="C665" i="8"/>
  <c r="AG665" i="8"/>
  <c r="Y665" i="8"/>
  <c r="AH190" i="8"/>
  <c r="N190" i="8" s="1"/>
  <c r="AE191" i="8"/>
  <c r="AD191" i="8"/>
  <c r="AI665" i="8" l="1"/>
  <c r="AJ665" i="8" s="1"/>
  <c r="AK665" i="8" s="1"/>
  <c r="U665" i="8"/>
  <c r="V665" i="8" s="1"/>
  <c r="F666" i="8"/>
  <c r="G666" i="8" s="1"/>
  <c r="H666" i="8" s="1"/>
  <c r="B666" i="8"/>
  <c r="I666" i="8"/>
  <c r="AQ665" i="8"/>
  <c r="AF191" i="8"/>
  <c r="AB192" i="8"/>
  <c r="AC192" i="8" s="1"/>
  <c r="W666" i="8" l="1"/>
  <c r="AA666" i="8" s="1"/>
  <c r="AL666" i="8"/>
  <c r="D666" i="8"/>
  <c r="T666" i="8"/>
  <c r="Y666" i="8" s="1"/>
  <c r="C666" i="8"/>
  <c r="E667" i="8"/>
  <c r="AN666" i="8"/>
  <c r="AO666" i="8" s="1"/>
  <c r="AQ666" i="8" s="1"/>
  <c r="X666" i="8"/>
  <c r="AG666" i="8"/>
  <c r="AM665" i="8"/>
  <c r="P665" i="8" s="1"/>
  <c r="R665" i="8"/>
  <c r="AP665" i="8"/>
  <c r="J666" i="8"/>
  <c r="K666" i="8" s="1"/>
  <c r="M666" i="8"/>
  <c r="AE192" i="8"/>
  <c r="AD192" i="8"/>
  <c r="AH191" i="8"/>
  <c r="N191" i="8" s="1"/>
  <c r="R666" i="8" l="1"/>
  <c r="AP666" i="8"/>
  <c r="AI666" i="8"/>
  <c r="AJ666" i="8" s="1"/>
  <c r="AK666" i="8" s="1"/>
  <c r="AM666" i="8" s="1"/>
  <c r="P666" i="8" s="1"/>
  <c r="U666" i="8"/>
  <c r="V666" i="8" s="1"/>
  <c r="B667" i="8"/>
  <c r="I667" i="8"/>
  <c r="F667" i="8"/>
  <c r="G667" i="8" s="1"/>
  <c r="H667" i="8" s="1"/>
  <c r="AF192" i="8"/>
  <c r="AB193" i="8"/>
  <c r="AC193" i="8" s="1"/>
  <c r="D667" i="8" l="1"/>
  <c r="T667" i="8"/>
  <c r="X667" i="8" s="1"/>
  <c r="C667" i="8"/>
  <c r="AG667" i="8"/>
  <c r="Y667" i="8"/>
  <c r="E668" i="8"/>
  <c r="AN667" i="8"/>
  <c r="AO667" i="8" s="1"/>
  <c r="AL667" i="8"/>
  <c r="W667" i="8"/>
  <c r="AA667" i="8" s="1"/>
  <c r="M667" i="8"/>
  <c r="J667" i="8"/>
  <c r="K667" i="8" s="1"/>
  <c r="AE193" i="8"/>
  <c r="AD193" i="8"/>
  <c r="AH192" i="8"/>
  <c r="N192" i="8" s="1"/>
  <c r="U667" i="8" l="1"/>
  <c r="V667" i="8" s="1"/>
  <c r="AI667" i="8"/>
  <c r="AJ667" i="8" s="1"/>
  <c r="AK667" i="8" s="1"/>
  <c r="B668" i="8"/>
  <c r="I668" i="8"/>
  <c r="F668" i="8"/>
  <c r="G668" i="8" s="1"/>
  <c r="H668" i="8" s="1"/>
  <c r="AQ667" i="8"/>
  <c r="AF193" i="8"/>
  <c r="AB194" i="8"/>
  <c r="AC194" i="8" s="1"/>
  <c r="AM667" i="8" l="1"/>
  <c r="P667" i="8" s="1"/>
  <c r="R667" i="8"/>
  <c r="AP667" i="8"/>
  <c r="M668" i="8"/>
  <c r="J668" i="8"/>
  <c r="K668" i="8" s="1"/>
  <c r="AG668" i="8"/>
  <c r="E669" i="8"/>
  <c r="AN668" i="8"/>
  <c r="AO668" i="8" s="1"/>
  <c r="W668" i="8"/>
  <c r="AA668" i="8" s="1"/>
  <c r="AL668" i="8"/>
  <c r="T668" i="8"/>
  <c r="Y668" i="8" s="1"/>
  <c r="C668" i="8"/>
  <c r="D668" i="8"/>
  <c r="AE194" i="8"/>
  <c r="AH193" i="8"/>
  <c r="N193" i="8" s="1"/>
  <c r="AD194" i="8"/>
  <c r="U668" i="8" l="1"/>
  <c r="V668" i="8" s="1"/>
  <c r="AI668" i="8"/>
  <c r="AJ668" i="8" s="1"/>
  <c r="AK668" i="8" s="1"/>
  <c r="AM668" i="8" s="1"/>
  <c r="P668" i="8" s="1"/>
  <c r="X668" i="8"/>
  <c r="AQ668" i="8"/>
  <c r="F669" i="8"/>
  <c r="G669" i="8" s="1"/>
  <c r="H669" i="8" s="1"/>
  <c r="I669" i="8"/>
  <c r="B669" i="8"/>
  <c r="AF194" i="8"/>
  <c r="AB195" i="8"/>
  <c r="AC195" i="8" s="1"/>
  <c r="AG669" i="8" l="1"/>
  <c r="AN669" i="8"/>
  <c r="W669" i="8"/>
  <c r="AA669" i="8" s="1"/>
  <c r="E670" i="8"/>
  <c r="AL669" i="8"/>
  <c r="D669" i="8"/>
  <c r="T669" i="8"/>
  <c r="X669" i="8" s="1"/>
  <c r="C669" i="8"/>
  <c r="Y218" i="8" s="1"/>
  <c r="J669" i="8"/>
  <c r="K669" i="8" s="1"/>
  <c r="AI669" i="8" s="1"/>
  <c r="AJ669" i="8" s="1"/>
  <c r="AK669" i="8" s="1"/>
  <c r="M669" i="8"/>
  <c r="K57" i="2" s="1"/>
  <c r="R668" i="8"/>
  <c r="AP668" i="8"/>
  <c r="AE195" i="8"/>
  <c r="AH194" i="8"/>
  <c r="N194" i="8" s="1"/>
  <c r="AD195" i="8"/>
  <c r="Y669" i="8" l="1"/>
  <c r="U669" i="8"/>
  <c r="V669" i="8" s="1"/>
  <c r="AM669" i="8"/>
  <c r="P669" i="8" s="1"/>
  <c r="M57" i="2" s="1"/>
  <c r="AO669" i="8"/>
  <c r="AQ669" i="8" s="1"/>
  <c r="Z224" i="8"/>
  <c r="Z226" i="8"/>
  <c r="Z223" i="8"/>
  <c r="Z229" i="8"/>
  <c r="Z218" i="8"/>
  <c r="Z219" i="8"/>
  <c r="Z225" i="8"/>
  <c r="Z222" i="8"/>
  <c r="Z227" i="8"/>
  <c r="Z221" i="8"/>
  <c r="Z220" i="8"/>
  <c r="Z228" i="8"/>
  <c r="I670" i="8"/>
  <c r="F670" i="8"/>
  <c r="G670" i="8" s="1"/>
  <c r="H670" i="8" s="1"/>
  <c r="B670" i="8"/>
  <c r="AF195" i="8"/>
  <c r="AB196" i="8"/>
  <c r="AC196" i="8" s="1"/>
  <c r="R669" i="8" l="1"/>
  <c r="N57" i="2" s="1"/>
  <c r="AP669" i="8"/>
  <c r="W670" i="8"/>
  <c r="AA670" i="8" s="1"/>
  <c r="T670" i="8"/>
  <c r="Y670" i="8" s="1"/>
  <c r="AN670" i="8"/>
  <c r="AO670" i="8" s="1"/>
  <c r="AQ670" i="8" s="1"/>
  <c r="AL670" i="8"/>
  <c r="E671" i="8"/>
  <c r="D670" i="8"/>
  <c r="C670" i="8"/>
  <c r="AG670" i="8"/>
  <c r="M670" i="8"/>
  <c r="J670" i="8"/>
  <c r="K670" i="8" s="1"/>
  <c r="AH195" i="8"/>
  <c r="N195" i="8" s="1"/>
  <c r="AE196" i="8"/>
  <c r="AD196" i="8"/>
  <c r="X670" i="8" l="1"/>
  <c r="U670" i="8"/>
  <c r="V670" i="8" s="1"/>
  <c r="AI670" i="8"/>
  <c r="AJ670" i="8" s="1"/>
  <c r="AK670" i="8" s="1"/>
  <c r="R670" i="8"/>
  <c r="AP670" i="8"/>
  <c r="I671" i="8"/>
  <c r="F671" i="8"/>
  <c r="G671" i="8" s="1"/>
  <c r="H671" i="8" s="1"/>
  <c r="B671" i="8"/>
  <c r="AF196" i="8"/>
  <c r="AB197" i="8"/>
  <c r="AC197" i="8" s="1"/>
  <c r="AM670" i="8" l="1"/>
  <c r="P670" i="8" s="1"/>
  <c r="E672" i="8"/>
  <c r="AN671" i="8"/>
  <c r="D671" i="8"/>
  <c r="AG671" i="8"/>
  <c r="T671" i="8"/>
  <c r="X671" i="8" s="1"/>
  <c r="AO671" i="8"/>
  <c r="AL671" i="8"/>
  <c r="C671" i="8"/>
  <c r="W671" i="8"/>
  <c r="AA671" i="8" s="1"/>
  <c r="M671" i="8"/>
  <c r="J671" i="8"/>
  <c r="K671" i="8" s="1"/>
  <c r="AE197" i="8"/>
  <c r="AD197" i="8"/>
  <c r="AH196" i="8"/>
  <c r="N196" i="8" s="1"/>
  <c r="Y671" i="8" l="1"/>
  <c r="AQ671" i="8"/>
  <c r="R671" i="8" s="1"/>
  <c r="AI671" i="8"/>
  <c r="AJ671" i="8" s="1"/>
  <c r="AK671" i="8" s="1"/>
  <c r="U671" i="8"/>
  <c r="V671" i="8" s="1"/>
  <c r="B672" i="8"/>
  <c r="I672" i="8"/>
  <c r="F672" i="8"/>
  <c r="G672" i="8" s="1"/>
  <c r="H672" i="8" s="1"/>
  <c r="AF197" i="8"/>
  <c r="AB198" i="8"/>
  <c r="AC198" i="8" s="1"/>
  <c r="AP671" i="8" l="1"/>
  <c r="AM671" i="8"/>
  <c r="P671" i="8" s="1"/>
  <c r="AL672" i="8"/>
  <c r="AG672" i="8"/>
  <c r="W672" i="8"/>
  <c r="AA672" i="8" s="1"/>
  <c r="T672" i="8"/>
  <c r="X672" i="8" s="1"/>
  <c r="AN672" i="8"/>
  <c r="AO672" i="8" s="1"/>
  <c r="E673" i="8"/>
  <c r="D672" i="8"/>
  <c r="C672" i="8"/>
  <c r="J672" i="8"/>
  <c r="K672" i="8" s="1"/>
  <c r="M672" i="8"/>
  <c r="AE198" i="8"/>
  <c r="AH197" i="8"/>
  <c r="N197" i="8" s="1"/>
  <c r="AD198" i="8"/>
  <c r="Y672" i="8" l="1"/>
  <c r="U672" i="8"/>
  <c r="V672" i="8" s="1"/>
  <c r="AI672" i="8"/>
  <c r="AJ672" i="8" s="1"/>
  <c r="AK672" i="8" s="1"/>
  <c r="AQ672" i="8"/>
  <c r="I673" i="8"/>
  <c r="F673" i="8"/>
  <c r="G673" i="8" s="1"/>
  <c r="H673" i="8" s="1"/>
  <c r="B673" i="8"/>
  <c r="AF198" i="8"/>
  <c r="AB199" i="8"/>
  <c r="AC199" i="8" s="1"/>
  <c r="AM672" i="8" l="1"/>
  <c r="P672" i="8" s="1"/>
  <c r="T673" i="8"/>
  <c r="C673" i="8"/>
  <c r="AG673" i="8"/>
  <c r="Y673" i="8"/>
  <c r="W673" i="8"/>
  <c r="AA673" i="8" s="1"/>
  <c r="AN673" i="8"/>
  <c r="E674" i="8"/>
  <c r="AL673" i="8"/>
  <c r="X673" i="8"/>
  <c r="D673" i="8"/>
  <c r="J673" i="8"/>
  <c r="K673" i="8" s="1"/>
  <c r="AI673" i="8" s="1"/>
  <c r="AJ673" i="8" s="1"/>
  <c r="AK673" i="8" s="1"/>
  <c r="R672" i="8"/>
  <c r="AP672" i="8"/>
  <c r="M673" i="8"/>
  <c r="AE199" i="8"/>
  <c r="AD199" i="8"/>
  <c r="AH198" i="8"/>
  <c r="N198" i="8" s="1"/>
  <c r="AO673" i="8" l="1"/>
  <c r="AQ673" i="8" s="1"/>
  <c r="U673" i="8"/>
  <c r="V673" i="8" s="1"/>
  <c r="AM673" i="8"/>
  <c r="P673" i="8" s="1"/>
  <c r="I674" i="8"/>
  <c r="F674" i="8"/>
  <c r="G674" i="8" s="1"/>
  <c r="H674" i="8" s="1"/>
  <c r="B674" i="8"/>
  <c r="AF199" i="8"/>
  <c r="AB200" i="8"/>
  <c r="AC200" i="8" s="1"/>
  <c r="R673" i="8" l="1"/>
  <c r="AP673" i="8"/>
  <c r="W674" i="8"/>
  <c r="AA674" i="8" s="1"/>
  <c r="AG674" i="8"/>
  <c r="T674" i="8"/>
  <c r="X674" i="8" s="1"/>
  <c r="AN674" i="8"/>
  <c r="AO674" i="8" s="1"/>
  <c r="AQ674" i="8" s="1"/>
  <c r="AL674" i="8"/>
  <c r="E675" i="8"/>
  <c r="C674" i="8"/>
  <c r="D674" i="8"/>
  <c r="M674" i="8"/>
  <c r="J674" i="8"/>
  <c r="K674" i="8" s="1"/>
  <c r="AH199" i="8"/>
  <c r="N199" i="8" s="1"/>
  <c r="AE200" i="8"/>
  <c r="AD200" i="8"/>
  <c r="U674" i="8" l="1"/>
  <c r="V674" i="8" s="1"/>
  <c r="AI674" i="8"/>
  <c r="AJ674" i="8" s="1"/>
  <c r="AK674" i="8" s="1"/>
  <c r="AM674" i="8" s="1"/>
  <c r="P674" i="8" s="1"/>
  <c r="R674" i="8"/>
  <c r="AP674" i="8"/>
  <c r="F675" i="8"/>
  <c r="G675" i="8" s="1"/>
  <c r="H675" i="8" s="1"/>
  <c r="B675" i="8"/>
  <c r="I675" i="8"/>
  <c r="AF200" i="8"/>
  <c r="AB201" i="8"/>
  <c r="AC201" i="8" s="1"/>
  <c r="J675" i="8" l="1"/>
  <c r="K675" i="8" s="1"/>
  <c r="M675" i="8"/>
  <c r="E676" i="8"/>
  <c r="AN675" i="8"/>
  <c r="AO675" i="8" s="1"/>
  <c r="AQ675" i="8" s="1"/>
  <c r="W675" i="8"/>
  <c r="AA675" i="8" s="1"/>
  <c r="D675" i="8"/>
  <c r="T675" i="8"/>
  <c r="Y675" i="8" s="1"/>
  <c r="C675" i="8"/>
  <c r="AG675" i="8"/>
  <c r="AL675" i="8"/>
  <c r="AE201" i="8"/>
  <c r="AH200" i="8"/>
  <c r="N200" i="8" s="1"/>
  <c r="AD201" i="8"/>
  <c r="X675" i="8" l="1"/>
  <c r="U675" i="8"/>
  <c r="V675" i="8" s="1"/>
  <c r="AI675" i="8"/>
  <c r="AJ675" i="8" s="1"/>
  <c r="AK675" i="8" s="1"/>
  <c r="R675" i="8"/>
  <c r="AP675" i="8"/>
  <c r="B676" i="8"/>
  <c r="I676" i="8"/>
  <c r="F676" i="8"/>
  <c r="G676" i="8" s="1"/>
  <c r="H676" i="8" s="1"/>
  <c r="AF201" i="8"/>
  <c r="AB202" i="8"/>
  <c r="AC202" i="8" s="1"/>
  <c r="AM675" i="8" l="1"/>
  <c r="P675" i="8" s="1"/>
  <c r="J676" i="8"/>
  <c r="K676" i="8" s="1"/>
  <c r="M676" i="8"/>
  <c r="AL676" i="8"/>
  <c r="D676" i="8"/>
  <c r="AG676" i="8"/>
  <c r="AN676" i="8"/>
  <c r="W676" i="8"/>
  <c r="AA676" i="8" s="1"/>
  <c r="T676" i="8"/>
  <c r="X676" i="8" s="1"/>
  <c r="C676" i="8"/>
  <c r="E677" i="8"/>
  <c r="AE202" i="8"/>
  <c r="AD202" i="8"/>
  <c r="AH201" i="8"/>
  <c r="N201" i="8" s="1"/>
  <c r="L18" i="2" s="1"/>
  <c r="Y676" i="8" l="1"/>
  <c r="U676" i="8"/>
  <c r="V676" i="8" s="1"/>
  <c r="AI676" i="8"/>
  <c r="AJ676" i="8" s="1"/>
  <c r="AK676" i="8" s="1"/>
  <c r="AO676" i="8"/>
  <c r="AQ676" i="8" s="1"/>
  <c r="B677" i="8"/>
  <c r="F677" i="8"/>
  <c r="G677" i="8" s="1"/>
  <c r="H677" i="8" s="1"/>
  <c r="I677" i="8"/>
  <c r="AF202" i="8"/>
  <c r="AB203" i="8"/>
  <c r="AC203" i="8" s="1"/>
  <c r="AM676" i="8" l="1"/>
  <c r="P676" i="8" s="1"/>
  <c r="T677" i="8"/>
  <c r="X677" i="8" s="1"/>
  <c r="C677" i="8"/>
  <c r="AG677" i="8"/>
  <c r="Y677" i="8"/>
  <c r="W677" i="8"/>
  <c r="AA677" i="8" s="1"/>
  <c r="E678" i="8"/>
  <c r="AN677" i="8"/>
  <c r="AL677" i="8"/>
  <c r="D677" i="8"/>
  <c r="R676" i="8"/>
  <c r="AP676" i="8"/>
  <c r="J677" i="8"/>
  <c r="K677" i="8" s="1"/>
  <c r="M677" i="8"/>
  <c r="AE203" i="8"/>
  <c r="AD203" i="8"/>
  <c r="AH202" i="8"/>
  <c r="N202" i="8" s="1"/>
  <c r="AI677" i="8" l="1"/>
  <c r="AJ677" i="8" s="1"/>
  <c r="AK677" i="8" s="1"/>
  <c r="U677" i="8"/>
  <c r="V677" i="8" s="1"/>
  <c r="AO677" i="8"/>
  <c r="AQ677" i="8" s="1"/>
  <c r="I678" i="8"/>
  <c r="F678" i="8"/>
  <c r="G678" i="8" s="1"/>
  <c r="H678" i="8" s="1"/>
  <c r="B678" i="8"/>
  <c r="AF203" i="8"/>
  <c r="AB204" i="8"/>
  <c r="AC204" i="8" s="1"/>
  <c r="AM677" i="8" l="1"/>
  <c r="P677" i="8" s="1"/>
  <c r="R677" i="8"/>
  <c r="AP677" i="8"/>
  <c r="J678" i="8"/>
  <c r="K678" i="8" s="1"/>
  <c r="AI678" i="8" s="1"/>
  <c r="AJ678" i="8" s="1"/>
  <c r="AK678" i="8" s="1"/>
  <c r="M678" i="8"/>
  <c r="AG678" i="8"/>
  <c r="W678" i="8"/>
  <c r="AA678" i="8" s="1"/>
  <c r="D678" i="8"/>
  <c r="AL678" i="8"/>
  <c r="T678" i="8"/>
  <c r="Y678" i="8" s="1"/>
  <c r="C678" i="8"/>
  <c r="E679" i="8"/>
  <c r="AN678" i="8"/>
  <c r="AE204" i="8"/>
  <c r="AD204" i="8"/>
  <c r="AH203" i="8"/>
  <c r="N203" i="8" s="1"/>
  <c r="U678" i="8" l="1"/>
  <c r="V678" i="8" s="1"/>
  <c r="AO678" i="8"/>
  <c r="AQ678" i="8" s="1"/>
  <c r="X678" i="8"/>
  <c r="AM678" i="8"/>
  <c r="P678" i="8" s="1"/>
  <c r="F679" i="8"/>
  <c r="G679" i="8" s="1"/>
  <c r="H679" i="8" s="1"/>
  <c r="B679" i="8"/>
  <c r="I679" i="8"/>
  <c r="AF204" i="8"/>
  <c r="AB205" i="8"/>
  <c r="AC205" i="8" s="1"/>
  <c r="R678" i="8" l="1"/>
  <c r="AP678" i="8"/>
  <c r="J679" i="8"/>
  <c r="K679" i="8" s="1"/>
  <c r="E680" i="8"/>
  <c r="AN679" i="8"/>
  <c r="AO679" i="8" s="1"/>
  <c r="W679" i="8"/>
  <c r="AA679" i="8" s="1"/>
  <c r="D679" i="8"/>
  <c r="AL679" i="8"/>
  <c r="T679" i="8"/>
  <c r="Y679" i="8" s="1"/>
  <c r="C679" i="8"/>
  <c r="AG679" i="8"/>
  <c r="M679" i="8"/>
  <c r="AE205" i="8"/>
  <c r="AD205" i="8"/>
  <c r="AH204" i="8"/>
  <c r="N204" i="8" s="1"/>
  <c r="AI679" i="8" l="1"/>
  <c r="AJ679" i="8" s="1"/>
  <c r="AK679" i="8" s="1"/>
  <c r="AM679" i="8" s="1"/>
  <c r="P679" i="8" s="1"/>
  <c r="U679" i="8"/>
  <c r="V679" i="8" s="1"/>
  <c r="X679" i="8"/>
  <c r="AQ679" i="8"/>
  <c r="B680" i="8"/>
  <c r="I680" i="8"/>
  <c r="F680" i="8"/>
  <c r="G680" i="8" s="1"/>
  <c r="H680" i="8" s="1"/>
  <c r="AF205" i="8"/>
  <c r="AB206" i="8"/>
  <c r="AC206" i="8" s="1"/>
  <c r="J680" i="8" l="1"/>
  <c r="K680" i="8" s="1"/>
  <c r="R679" i="8"/>
  <c r="AP679" i="8"/>
  <c r="AG680" i="8"/>
  <c r="E681" i="8"/>
  <c r="AN680" i="8"/>
  <c r="D680" i="8"/>
  <c r="AL680" i="8"/>
  <c r="X680" i="8"/>
  <c r="T680" i="8"/>
  <c r="Y680" i="8" s="1"/>
  <c r="C680" i="8"/>
  <c r="W680" i="8"/>
  <c r="AA680" i="8" s="1"/>
  <c r="M680" i="8"/>
  <c r="AE206" i="8"/>
  <c r="AD206" i="8"/>
  <c r="AH205" i="8"/>
  <c r="N205" i="8" s="1"/>
  <c r="AI680" i="8" l="1"/>
  <c r="AJ680" i="8" s="1"/>
  <c r="AK680" i="8" s="1"/>
  <c r="AM680" i="8" s="1"/>
  <c r="P680" i="8" s="1"/>
  <c r="U680" i="8"/>
  <c r="V680" i="8" s="1"/>
  <c r="AO680" i="8"/>
  <c r="AQ680" i="8" s="1"/>
  <c r="F681" i="8"/>
  <c r="G681" i="8" s="1"/>
  <c r="H681" i="8" s="1"/>
  <c r="I681" i="8"/>
  <c r="B681" i="8"/>
  <c r="AF206" i="8"/>
  <c r="AB207" i="8"/>
  <c r="AC207" i="8" s="1"/>
  <c r="R680" i="8" l="1"/>
  <c r="AP680" i="8"/>
  <c r="W681" i="8"/>
  <c r="AA681" i="8" s="1"/>
  <c r="AL681" i="8"/>
  <c r="E682" i="8"/>
  <c r="AG681" i="8"/>
  <c r="T681" i="8"/>
  <c r="X681" i="8" s="1"/>
  <c r="D681" i="8"/>
  <c r="AN681" i="8"/>
  <c r="AO681" i="8" s="1"/>
  <c r="AQ681" i="8" s="1"/>
  <c r="R681" i="8" s="1"/>
  <c r="N58" i="2" s="1"/>
  <c r="C681" i="8"/>
  <c r="Y230" i="8" s="1"/>
  <c r="J681" i="8"/>
  <c r="K681" i="8" s="1"/>
  <c r="M681" i="8"/>
  <c r="K58" i="2" s="1"/>
  <c r="AE207" i="8"/>
  <c r="AD207" i="8"/>
  <c r="AH206" i="8"/>
  <c r="N206" i="8" s="1"/>
  <c r="AI681" i="8" l="1"/>
  <c r="AJ681" i="8" s="1"/>
  <c r="AK681" i="8" s="1"/>
  <c r="AM681" i="8" s="1"/>
  <c r="P681" i="8" s="1"/>
  <c r="M58" i="2" s="1"/>
  <c r="U681" i="8"/>
  <c r="V681" i="8" s="1"/>
  <c r="Y681" i="8"/>
  <c r="B682" i="8"/>
  <c r="I682" i="8"/>
  <c r="F682" i="8"/>
  <c r="G682" i="8" s="1"/>
  <c r="H682" i="8" s="1"/>
  <c r="AP681" i="8"/>
  <c r="Z230" i="8"/>
  <c r="Z239" i="8"/>
  <c r="Z240" i="8"/>
  <c r="Z236" i="8"/>
  <c r="Z241" i="8"/>
  <c r="Z235" i="8"/>
  <c r="Z238" i="8"/>
  <c r="Z232" i="8"/>
  <c r="Z233" i="8"/>
  <c r="Z234" i="8"/>
  <c r="Z237" i="8"/>
  <c r="Z231" i="8"/>
  <c r="AF207" i="8"/>
  <c r="AB208" i="8"/>
  <c r="AC208" i="8" s="1"/>
  <c r="M682" i="8" l="1"/>
  <c r="J682" i="8"/>
  <c r="K682" i="8" s="1"/>
  <c r="E683" i="8"/>
  <c r="AN682" i="8"/>
  <c r="AO682" i="8" s="1"/>
  <c r="AQ682" i="8" s="1"/>
  <c r="D682" i="8"/>
  <c r="T682" i="8"/>
  <c r="Y682" i="8" s="1"/>
  <c r="C682" i="8"/>
  <c r="W682" i="8"/>
  <c r="AA682" i="8" s="1"/>
  <c r="AL682" i="8"/>
  <c r="AG682" i="8"/>
  <c r="AH207" i="8"/>
  <c r="N207" i="8" s="1"/>
  <c r="AE208" i="8"/>
  <c r="AD208" i="8"/>
  <c r="X682" i="8" l="1"/>
  <c r="R682" i="8"/>
  <c r="AP682" i="8"/>
  <c r="U682" i="8"/>
  <c r="V682" i="8" s="1"/>
  <c r="AI682" i="8"/>
  <c r="AJ682" i="8" s="1"/>
  <c r="AK682" i="8" s="1"/>
  <c r="B683" i="8"/>
  <c r="I683" i="8"/>
  <c r="F683" i="8"/>
  <c r="G683" i="8" s="1"/>
  <c r="H683" i="8" s="1"/>
  <c r="AF208" i="8"/>
  <c r="AB209" i="8"/>
  <c r="AC209" i="8" s="1"/>
  <c r="AM682" i="8" l="1"/>
  <c r="P682" i="8" s="1"/>
  <c r="J683" i="8"/>
  <c r="K683" i="8" s="1"/>
  <c r="AL683" i="8"/>
  <c r="AG683" i="8"/>
  <c r="AN683" i="8"/>
  <c r="AO683" i="8" s="1"/>
  <c r="AQ683" i="8" s="1"/>
  <c r="W683" i="8"/>
  <c r="AA683" i="8" s="1"/>
  <c r="E684" i="8"/>
  <c r="T683" i="8"/>
  <c r="Y683" i="8" s="1"/>
  <c r="D683" i="8"/>
  <c r="C683" i="8"/>
  <c r="M683" i="8"/>
  <c r="AE209" i="8"/>
  <c r="AH208" i="8"/>
  <c r="N208" i="8" s="1"/>
  <c r="AD209" i="8"/>
  <c r="X683" i="8" l="1"/>
  <c r="R683" i="8"/>
  <c r="AP683" i="8"/>
  <c r="U683" i="8"/>
  <c r="V683" i="8" s="1"/>
  <c r="AI683" i="8"/>
  <c r="AJ683" i="8" s="1"/>
  <c r="AK683" i="8" s="1"/>
  <c r="F684" i="8"/>
  <c r="G684" i="8" s="1"/>
  <c r="H684" i="8" s="1"/>
  <c r="I684" i="8"/>
  <c r="B684" i="8"/>
  <c r="AF209" i="8"/>
  <c r="AB210" i="8"/>
  <c r="AC210" i="8" s="1"/>
  <c r="AM683" i="8" l="1"/>
  <c r="P683" i="8" s="1"/>
  <c r="T684" i="8"/>
  <c r="C684" i="8"/>
  <c r="AG684" i="8"/>
  <c r="Y684" i="8"/>
  <c r="E685" i="8"/>
  <c r="AN684" i="8"/>
  <c r="X684" i="8"/>
  <c r="W684" i="8"/>
  <c r="AA684" i="8" s="1"/>
  <c r="AL684" i="8"/>
  <c r="D684" i="8"/>
  <c r="J684" i="8"/>
  <c r="K684" i="8" s="1"/>
  <c r="M684" i="8"/>
  <c r="AE210" i="8"/>
  <c r="AD210" i="8"/>
  <c r="AH209" i="8"/>
  <c r="N209" i="8" s="1"/>
  <c r="U684" i="8" l="1"/>
  <c r="V684" i="8" s="1"/>
  <c r="AI684" i="8"/>
  <c r="AJ684" i="8" s="1"/>
  <c r="AK684" i="8" s="1"/>
  <c r="AO684" i="8"/>
  <c r="AQ684" i="8" s="1"/>
  <c r="I685" i="8"/>
  <c r="F685" i="8"/>
  <c r="G685" i="8" s="1"/>
  <c r="H685" i="8" s="1"/>
  <c r="B685" i="8"/>
  <c r="AF210" i="8"/>
  <c r="AB211" i="8"/>
  <c r="AC211" i="8" s="1"/>
  <c r="AM684" i="8" l="1"/>
  <c r="P684" i="8" s="1"/>
  <c r="R684" i="8"/>
  <c r="AP684" i="8"/>
  <c r="W685" i="8"/>
  <c r="AA685" i="8" s="1"/>
  <c r="AL685" i="8"/>
  <c r="D685" i="8"/>
  <c r="AN685" i="8"/>
  <c r="AO685" i="8" s="1"/>
  <c r="AQ685" i="8" s="1"/>
  <c r="X685" i="8"/>
  <c r="T685" i="8"/>
  <c r="C685" i="8"/>
  <c r="AG685" i="8"/>
  <c r="E686" i="8"/>
  <c r="Y685" i="8"/>
  <c r="M685" i="8"/>
  <c r="J685" i="8"/>
  <c r="K685" i="8" s="1"/>
  <c r="AH210" i="8"/>
  <c r="N210" i="8" s="1"/>
  <c r="AE211" i="8"/>
  <c r="AD211" i="8"/>
  <c r="AI685" i="8" l="1"/>
  <c r="AJ685" i="8" s="1"/>
  <c r="AK685" i="8" s="1"/>
  <c r="U685" i="8"/>
  <c r="V685" i="8" s="1"/>
  <c r="R685" i="8"/>
  <c r="AP685" i="8"/>
  <c r="B686" i="8"/>
  <c r="I686" i="8"/>
  <c r="F686" i="8"/>
  <c r="G686" i="8" s="1"/>
  <c r="H686" i="8" s="1"/>
  <c r="AF211" i="8"/>
  <c r="AB212" i="8"/>
  <c r="AC212" i="8" s="1"/>
  <c r="AM685" i="8" l="1"/>
  <c r="P685" i="8" s="1"/>
  <c r="J686" i="8"/>
  <c r="K686" i="8" s="1"/>
  <c r="E687" i="8"/>
  <c r="AN686" i="8"/>
  <c r="AO686" i="8" s="1"/>
  <c r="AQ686" i="8" s="1"/>
  <c r="D686" i="8"/>
  <c r="T686" i="8"/>
  <c r="X686" i="8" s="1"/>
  <c r="C686" i="8"/>
  <c r="W686" i="8"/>
  <c r="AA686" i="8" s="1"/>
  <c r="AL686" i="8"/>
  <c r="AG686" i="8"/>
  <c r="M686" i="8"/>
  <c r="AE212" i="8"/>
  <c r="AD212" i="8"/>
  <c r="AH211" i="8"/>
  <c r="N211" i="8" s="1"/>
  <c r="AI686" i="8" l="1"/>
  <c r="AJ686" i="8" s="1"/>
  <c r="AK686" i="8" s="1"/>
  <c r="U686" i="8"/>
  <c r="V686" i="8" s="1"/>
  <c r="R686" i="8"/>
  <c r="AP686" i="8"/>
  <c r="B687" i="8"/>
  <c r="I687" i="8"/>
  <c r="F687" i="8"/>
  <c r="G687" i="8" s="1"/>
  <c r="H687" i="8" s="1"/>
  <c r="AF212" i="8"/>
  <c r="AB213" i="8"/>
  <c r="AC213" i="8" s="1"/>
  <c r="AM686" i="8" l="1"/>
  <c r="P686" i="8" s="1"/>
  <c r="AL687" i="8"/>
  <c r="AG687" i="8"/>
  <c r="T687" i="8"/>
  <c r="X687" i="8" s="1"/>
  <c r="C687" i="8"/>
  <c r="E688" i="8"/>
  <c r="AN687" i="8"/>
  <c r="AO687" i="8" s="1"/>
  <c r="D687" i="8"/>
  <c r="W687" i="8"/>
  <c r="AA687" i="8" s="1"/>
  <c r="M687" i="8"/>
  <c r="J687" i="8"/>
  <c r="K687" i="8" s="1"/>
  <c r="AE213" i="8"/>
  <c r="AD213" i="8"/>
  <c r="AH212" i="8"/>
  <c r="N212" i="8" s="1"/>
  <c r="Y687" i="8" l="1"/>
  <c r="AI687" i="8"/>
  <c r="AJ687" i="8" s="1"/>
  <c r="AK687" i="8" s="1"/>
  <c r="U687" i="8"/>
  <c r="V687" i="8" s="1"/>
  <c r="AQ687" i="8"/>
  <c r="R687" i="8" s="1"/>
  <c r="F688" i="8"/>
  <c r="G688" i="8" s="1"/>
  <c r="H688" i="8" s="1"/>
  <c r="I688" i="8"/>
  <c r="B688" i="8"/>
  <c r="AF213" i="8"/>
  <c r="AB214" i="8"/>
  <c r="AC214" i="8" s="1"/>
  <c r="AP687" i="8" l="1"/>
  <c r="AM687" i="8"/>
  <c r="P687" i="8" s="1"/>
  <c r="J688" i="8"/>
  <c r="K688" i="8" s="1"/>
  <c r="U688" i="8" s="1"/>
  <c r="V688" i="8" s="1"/>
  <c r="M688" i="8"/>
  <c r="T688" i="8"/>
  <c r="X688" i="8" s="1"/>
  <c r="C688" i="8"/>
  <c r="AG688" i="8"/>
  <c r="Y688" i="8"/>
  <c r="E689" i="8"/>
  <c r="AN688" i="8"/>
  <c r="AO688" i="8" s="1"/>
  <c r="AQ688" i="8" s="1"/>
  <c r="R688" i="8" s="1"/>
  <c r="W688" i="8"/>
  <c r="AA688" i="8" s="1"/>
  <c r="AL688" i="8"/>
  <c r="D688" i="8"/>
  <c r="AE214" i="8"/>
  <c r="AD214" i="8"/>
  <c r="AH213" i="8"/>
  <c r="N213" i="8" s="1"/>
  <c r="L19" i="2" s="1"/>
  <c r="AP688" i="8" l="1"/>
  <c r="AI688" i="8"/>
  <c r="AJ688" i="8" s="1"/>
  <c r="AK688" i="8" s="1"/>
  <c r="I689" i="8"/>
  <c r="F689" i="8"/>
  <c r="G689" i="8" s="1"/>
  <c r="H689" i="8" s="1"/>
  <c r="B689" i="8"/>
  <c r="AF214" i="8"/>
  <c r="AB215" i="8"/>
  <c r="AC215" i="8" s="1"/>
  <c r="J689" i="8" l="1"/>
  <c r="K689" i="8" s="1"/>
  <c r="AM688" i="8"/>
  <c r="P688" i="8" s="1"/>
  <c r="M689" i="8"/>
  <c r="W689" i="8"/>
  <c r="AA689" i="8" s="1"/>
  <c r="AL689" i="8"/>
  <c r="D689" i="8"/>
  <c r="E690" i="8"/>
  <c r="T689" i="8"/>
  <c r="X689" i="8" s="1"/>
  <c r="C689" i="8"/>
  <c r="AN689" i="8"/>
  <c r="AO689" i="8" s="1"/>
  <c r="AQ689" i="8" s="1"/>
  <c r="AG689" i="8"/>
  <c r="AE215" i="8"/>
  <c r="AD215" i="8"/>
  <c r="AH214" i="8"/>
  <c r="N214" i="8" s="1"/>
  <c r="R689" i="8" l="1"/>
  <c r="AP689" i="8"/>
  <c r="AI689" i="8"/>
  <c r="AJ689" i="8" s="1"/>
  <c r="AK689" i="8" s="1"/>
  <c r="U689" i="8"/>
  <c r="V689" i="8" s="1"/>
  <c r="Y689" i="8"/>
  <c r="B690" i="8"/>
  <c r="I690" i="8"/>
  <c r="F690" i="8"/>
  <c r="G690" i="8" s="1"/>
  <c r="H690" i="8" s="1"/>
  <c r="AF215" i="8"/>
  <c r="AB216" i="8"/>
  <c r="AC216" i="8" s="1"/>
  <c r="E691" i="8" l="1"/>
  <c r="AN690" i="8"/>
  <c r="D690" i="8"/>
  <c r="T690" i="8"/>
  <c r="Y690" i="8" s="1"/>
  <c r="C690" i="8"/>
  <c r="AL690" i="8"/>
  <c r="AG690" i="8"/>
  <c r="AO690" i="8"/>
  <c r="AQ690" i="8" s="1"/>
  <c r="W690" i="8"/>
  <c r="AA690" i="8" s="1"/>
  <c r="J690" i="8"/>
  <c r="K690" i="8" s="1"/>
  <c r="AM689" i="8"/>
  <c r="P689" i="8" s="1"/>
  <c r="M690" i="8"/>
  <c r="AH215" i="8"/>
  <c r="N215" i="8" s="1"/>
  <c r="AE216" i="8"/>
  <c r="AD216" i="8"/>
  <c r="R690" i="8" l="1"/>
  <c r="AP690" i="8"/>
  <c r="AI690" i="8"/>
  <c r="AJ690" i="8" s="1"/>
  <c r="AK690" i="8" s="1"/>
  <c r="AM690" i="8" s="1"/>
  <c r="P690" i="8" s="1"/>
  <c r="U690" i="8"/>
  <c r="V690" i="8" s="1"/>
  <c r="B691" i="8"/>
  <c r="I691" i="8"/>
  <c r="F691" i="8"/>
  <c r="G691" i="8" s="1"/>
  <c r="H691" i="8" s="1"/>
  <c r="X690" i="8"/>
  <c r="AF216" i="8"/>
  <c r="AB217" i="8"/>
  <c r="AC217" i="8" s="1"/>
  <c r="J691" i="8" l="1"/>
  <c r="K691" i="8" s="1"/>
  <c r="AL691" i="8"/>
  <c r="AG691" i="8"/>
  <c r="Y691" i="8"/>
  <c r="AN691" i="8"/>
  <c r="AO691" i="8" s="1"/>
  <c r="W691" i="8"/>
  <c r="AA691" i="8" s="1"/>
  <c r="D691" i="8"/>
  <c r="E692" i="8"/>
  <c r="C691" i="8"/>
  <c r="T691" i="8"/>
  <c r="X691" i="8" s="1"/>
  <c r="M691" i="8"/>
  <c r="AE217" i="8"/>
  <c r="AD217" i="8"/>
  <c r="AH216" i="8"/>
  <c r="N216" i="8" s="1"/>
  <c r="U691" i="8" l="1"/>
  <c r="V691" i="8" s="1"/>
  <c r="AI691" i="8"/>
  <c r="AJ691" i="8" s="1"/>
  <c r="AK691" i="8" s="1"/>
  <c r="AM691" i="8" s="1"/>
  <c r="P691" i="8" s="1"/>
  <c r="AQ691" i="8"/>
  <c r="F692" i="8"/>
  <c r="G692" i="8" s="1"/>
  <c r="H692" i="8" s="1"/>
  <c r="I692" i="8"/>
  <c r="B692" i="8"/>
  <c r="AF217" i="8"/>
  <c r="AB218" i="8"/>
  <c r="AC218" i="8" s="1"/>
  <c r="M692" i="8" l="1"/>
  <c r="J692" i="8"/>
  <c r="K692" i="8" s="1"/>
  <c r="R691" i="8"/>
  <c r="AP691" i="8"/>
  <c r="T692" i="8"/>
  <c r="X692" i="8" s="1"/>
  <c r="C692" i="8"/>
  <c r="AG692" i="8"/>
  <c r="Y692" i="8"/>
  <c r="E693" i="8"/>
  <c r="AN692" i="8"/>
  <c r="W692" i="8"/>
  <c r="AA692" i="8" s="1"/>
  <c r="AL692" i="8"/>
  <c r="D692" i="8"/>
  <c r="AE218" i="8"/>
  <c r="AD218" i="8"/>
  <c r="AH217" i="8"/>
  <c r="N217" i="8" s="1"/>
  <c r="AI692" i="8" l="1"/>
  <c r="AJ692" i="8" s="1"/>
  <c r="AK692" i="8" s="1"/>
  <c r="U692" i="8"/>
  <c r="V692" i="8" s="1"/>
  <c r="I693" i="8"/>
  <c r="F693" i="8"/>
  <c r="G693" i="8" s="1"/>
  <c r="H693" i="8" s="1"/>
  <c r="B693" i="8"/>
  <c r="AO692" i="8"/>
  <c r="AQ692" i="8" s="1"/>
  <c r="AF218" i="8"/>
  <c r="AB219" i="8"/>
  <c r="AC219" i="8" s="1"/>
  <c r="AM692" i="8" l="1"/>
  <c r="P692" i="8" s="1"/>
  <c r="R692" i="8"/>
  <c r="AP692" i="8"/>
  <c r="M693" i="8"/>
  <c r="K59" i="2" s="1"/>
  <c r="J693" i="8"/>
  <c r="K693" i="8" s="1"/>
  <c r="W693" i="8"/>
  <c r="AA693" i="8" s="1"/>
  <c r="AL693" i="8"/>
  <c r="D693" i="8"/>
  <c r="AN693" i="8"/>
  <c r="AO693" i="8" s="1"/>
  <c r="AQ693" i="8" s="1"/>
  <c r="T693" i="8"/>
  <c r="X693" i="8" s="1"/>
  <c r="C693" i="8"/>
  <c r="Y242" i="8" s="1"/>
  <c r="AG693" i="8"/>
  <c r="E694" i="8"/>
  <c r="Y693" i="8"/>
  <c r="AE219" i="8"/>
  <c r="AH218" i="8"/>
  <c r="N218" i="8" s="1"/>
  <c r="AD219" i="8"/>
  <c r="R693" i="8" l="1"/>
  <c r="N59" i="2" s="1"/>
  <c r="AP693" i="8"/>
  <c r="U693" i="8"/>
  <c r="V693" i="8" s="1"/>
  <c r="AI693" i="8"/>
  <c r="AJ693" i="8" s="1"/>
  <c r="AK693" i="8" s="1"/>
  <c r="AM693" i="8" s="1"/>
  <c r="P693" i="8" s="1"/>
  <c r="M59" i="2" s="1"/>
  <c r="Z245" i="8"/>
  <c r="Z244" i="8"/>
  <c r="Z247" i="8"/>
  <c r="Z246" i="8"/>
  <c r="Z251" i="8"/>
  <c r="Z252" i="8"/>
  <c r="Z242" i="8"/>
  <c r="Z250" i="8"/>
  <c r="Z243" i="8"/>
  <c r="Z249" i="8"/>
  <c r="Z248" i="8"/>
  <c r="Z253" i="8"/>
  <c r="B694" i="8"/>
  <c r="I694" i="8"/>
  <c r="F694" i="8"/>
  <c r="G694" i="8" s="1"/>
  <c r="H694" i="8" s="1"/>
  <c r="AF219" i="8"/>
  <c r="AB220" i="8"/>
  <c r="AC220" i="8" s="1"/>
  <c r="M694" i="8" l="1"/>
  <c r="J694" i="8"/>
  <c r="K694" i="8" s="1"/>
  <c r="E695" i="8"/>
  <c r="AN694" i="8"/>
  <c r="D694" i="8"/>
  <c r="T694" i="8"/>
  <c r="X694" i="8" s="1"/>
  <c r="C694" i="8"/>
  <c r="Y694" i="8"/>
  <c r="W694" i="8"/>
  <c r="AA694" i="8" s="1"/>
  <c r="AG694" i="8"/>
  <c r="AL694" i="8"/>
  <c r="AH219" i="8"/>
  <c r="N219" i="8" s="1"/>
  <c r="AE220" i="8"/>
  <c r="AD220" i="8"/>
  <c r="AI694" i="8" l="1"/>
  <c r="AJ694" i="8" s="1"/>
  <c r="AK694" i="8" s="1"/>
  <c r="AM694" i="8" s="1"/>
  <c r="P694" i="8" s="1"/>
  <c r="U694" i="8"/>
  <c r="V694" i="8" s="1"/>
  <c r="AO694" i="8"/>
  <c r="AQ694" i="8" s="1"/>
  <c r="B695" i="8"/>
  <c r="I695" i="8"/>
  <c r="F695" i="8"/>
  <c r="G695" i="8" s="1"/>
  <c r="H695" i="8" s="1"/>
  <c r="AF220" i="8"/>
  <c r="AB221" i="8"/>
  <c r="AC221" i="8" s="1"/>
  <c r="J695" i="8" l="1"/>
  <c r="K695" i="8" s="1"/>
  <c r="E696" i="8"/>
  <c r="AN695" i="8"/>
  <c r="AL695" i="8"/>
  <c r="AO695" i="8"/>
  <c r="AQ695" i="8" s="1"/>
  <c r="AG695" i="8"/>
  <c r="D695" i="8"/>
  <c r="C695" i="8"/>
  <c r="W695" i="8"/>
  <c r="AA695" i="8" s="1"/>
  <c r="T695" i="8"/>
  <c r="Y695" i="8" s="1"/>
  <c r="M695" i="8"/>
  <c r="R694" i="8"/>
  <c r="AP694" i="8"/>
  <c r="AE221" i="8"/>
  <c r="AD221" i="8"/>
  <c r="AH220" i="8"/>
  <c r="N220" i="8" s="1"/>
  <c r="R695" i="8" l="1"/>
  <c r="AP695" i="8"/>
  <c r="U695" i="8"/>
  <c r="V695" i="8" s="1"/>
  <c r="AI695" i="8"/>
  <c r="AJ695" i="8" s="1"/>
  <c r="AK695" i="8" s="1"/>
  <c r="X695" i="8"/>
  <c r="B696" i="8"/>
  <c r="F696" i="8"/>
  <c r="G696" i="8" s="1"/>
  <c r="H696" i="8" s="1"/>
  <c r="I696" i="8"/>
  <c r="AF221" i="8"/>
  <c r="AB222" i="8"/>
  <c r="AC222" i="8" s="1"/>
  <c r="AM695" i="8" l="1"/>
  <c r="P695" i="8" s="1"/>
  <c r="J696" i="8"/>
  <c r="K696" i="8" s="1"/>
  <c r="M696" i="8"/>
  <c r="AL696" i="8"/>
  <c r="T696" i="8"/>
  <c r="Y696" i="8" s="1"/>
  <c r="C696" i="8"/>
  <c r="AO696" i="8"/>
  <c r="AG696" i="8"/>
  <c r="E697" i="8"/>
  <c r="AN696" i="8"/>
  <c r="W696" i="8"/>
  <c r="AA696" i="8" s="1"/>
  <c r="D696" i="8"/>
  <c r="AE222" i="8"/>
  <c r="AD222" i="8"/>
  <c r="AH221" i="8"/>
  <c r="N221" i="8" s="1"/>
  <c r="AQ696" i="8" l="1"/>
  <c r="R696" i="8" s="1"/>
  <c r="X696" i="8"/>
  <c r="U696" i="8"/>
  <c r="V696" i="8" s="1"/>
  <c r="AI696" i="8"/>
  <c r="AJ696" i="8" s="1"/>
  <c r="AK696" i="8" s="1"/>
  <c r="I697" i="8"/>
  <c r="F697" i="8"/>
  <c r="G697" i="8" s="1"/>
  <c r="H697" i="8" s="1"/>
  <c r="B697" i="8"/>
  <c r="AP696" i="8"/>
  <c r="AF222" i="8"/>
  <c r="AB223" i="8"/>
  <c r="AC223" i="8" s="1"/>
  <c r="AM696" i="8" l="1"/>
  <c r="P696" i="8" s="1"/>
  <c r="J697" i="8"/>
  <c r="K697" i="8" s="1"/>
  <c r="T697" i="8"/>
  <c r="X697" i="8" s="1"/>
  <c r="C697" i="8"/>
  <c r="AG697" i="8"/>
  <c r="Y697" i="8"/>
  <c r="W697" i="8"/>
  <c r="AA697" i="8" s="1"/>
  <c r="AL697" i="8"/>
  <c r="D697" i="8"/>
  <c r="E698" i="8"/>
  <c r="AN697" i="8"/>
  <c r="AO697" i="8" s="1"/>
  <c r="M697" i="8"/>
  <c r="AE223" i="8"/>
  <c r="AD223" i="8"/>
  <c r="AH222" i="8"/>
  <c r="N222" i="8" s="1"/>
  <c r="U697" i="8" l="1"/>
  <c r="V697" i="8" s="1"/>
  <c r="AI697" i="8"/>
  <c r="AJ697" i="8" s="1"/>
  <c r="AK697" i="8" s="1"/>
  <c r="AQ697" i="8"/>
  <c r="I698" i="8"/>
  <c r="F698" i="8"/>
  <c r="G698" i="8" s="1"/>
  <c r="H698" i="8" s="1"/>
  <c r="B698" i="8"/>
  <c r="AF223" i="8"/>
  <c r="AB224" i="8"/>
  <c r="AC224" i="8" s="1"/>
  <c r="AM697" i="8" l="1"/>
  <c r="P697" i="8" s="1"/>
  <c r="J698" i="8"/>
  <c r="K698" i="8" s="1"/>
  <c r="U698" i="8" s="1"/>
  <c r="V698" i="8" s="1"/>
  <c r="E699" i="8"/>
  <c r="AN698" i="8"/>
  <c r="AO698" i="8" s="1"/>
  <c r="W698" i="8"/>
  <c r="AA698" i="8" s="1"/>
  <c r="D698" i="8"/>
  <c r="T698" i="8"/>
  <c r="X698" i="8" s="1"/>
  <c r="C698" i="8"/>
  <c r="AL698" i="8"/>
  <c r="AG698" i="8"/>
  <c r="M698" i="8"/>
  <c r="R697" i="8"/>
  <c r="AP697" i="8"/>
  <c r="AH223" i="8"/>
  <c r="N223" i="8" s="1"/>
  <c r="AE224" i="8"/>
  <c r="AD224" i="8"/>
  <c r="AI698" i="8" l="1"/>
  <c r="AJ698" i="8" s="1"/>
  <c r="AK698" i="8" s="1"/>
  <c r="AM698" i="8" s="1"/>
  <c r="P698" i="8" s="1"/>
  <c r="B699" i="8"/>
  <c r="I699" i="8"/>
  <c r="F699" i="8"/>
  <c r="G699" i="8" s="1"/>
  <c r="H699" i="8" s="1"/>
  <c r="AQ698" i="8"/>
  <c r="AF224" i="8"/>
  <c r="AB225" i="8"/>
  <c r="AC225" i="8" s="1"/>
  <c r="R698" i="8" l="1"/>
  <c r="AP698" i="8"/>
  <c r="M699" i="8"/>
  <c r="J699" i="8"/>
  <c r="K699" i="8" s="1"/>
  <c r="E700" i="8"/>
  <c r="AN699" i="8"/>
  <c r="AL699" i="8"/>
  <c r="D699" i="8"/>
  <c r="AG699" i="8"/>
  <c r="W699" i="8"/>
  <c r="AA699" i="8" s="1"/>
  <c r="T699" i="8"/>
  <c r="X699" i="8" s="1"/>
  <c r="C699" i="8"/>
  <c r="AE225" i="8"/>
  <c r="AD225" i="8"/>
  <c r="AH224" i="8"/>
  <c r="N224" i="8" s="1"/>
  <c r="Y699" i="8" l="1"/>
  <c r="AI699" i="8"/>
  <c r="AJ699" i="8" s="1"/>
  <c r="AK699" i="8" s="1"/>
  <c r="AM699" i="8" s="1"/>
  <c r="P699" i="8" s="1"/>
  <c r="U699" i="8"/>
  <c r="V699" i="8" s="1"/>
  <c r="B700" i="8"/>
  <c r="F700" i="8"/>
  <c r="G700" i="8" s="1"/>
  <c r="H700" i="8" s="1"/>
  <c r="I700" i="8"/>
  <c r="AO699" i="8"/>
  <c r="AQ699" i="8" s="1"/>
  <c r="AF225" i="8"/>
  <c r="AB226" i="8"/>
  <c r="AC226" i="8" s="1"/>
  <c r="R699" i="8" l="1"/>
  <c r="AP699" i="8"/>
  <c r="J700" i="8"/>
  <c r="K700" i="8" s="1"/>
  <c r="M700" i="8"/>
  <c r="AL700" i="8"/>
  <c r="T700" i="8"/>
  <c r="Y700" i="8" s="1"/>
  <c r="C700" i="8"/>
  <c r="AO700" i="8"/>
  <c r="AG700" i="8"/>
  <c r="E701" i="8"/>
  <c r="AN700" i="8"/>
  <c r="W700" i="8"/>
  <c r="AA700" i="8" s="1"/>
  <c r="D700" i="8"/>
  <c r="AH225" i="8"/>
  <c r="N225" i="8" s="1"/>
  <c r="L20" i="2" s="1"/>
  <c r="AE226" i="8"/>
  <c r="AD226" i="8"/>
  <c r="X700" i="8" l="1"/>
  <c r="AQ700" i="8"/>
  <c r="R700" i="8" s="1"/>
  <c r="U700" i="8"/>
  <c r="V700" i="8" s="1"/>
  <c r="AI700" i="8"/>
  <c r="AJ700" i="8" s="1"/>
  <c r="AK700" i="8" s="1"/>
  <c r="I701" i="8"/>
  <c r="F701" i="8"/>
  <c r="G701" i="8" s="1"/>
  <c r="H701" i="8" s="1"/>
  <c r="B701" i="8"/>
  <c r="AF226" i="8"/>
  <c r="AB227" i="8"/>
  <c r="AC227" i="8" s="1"/>
  <c r="AP700" i="8" l="1"/>
  <c r="AM700" i="8"/>
  <c r="P700" i="8" s="1"/>
  <c r="T701" i="8"/>
  <c r="Y701" i="8" s="1"/>
  <c r="C701" i="8"/>
  <c r="AG701" i="8"/>
  <c r="W701" i="8"/>
  <c r="AA701" i="8" s="1"/>
  <c r="AL701" i="8"/>
  <c r="D701" i="8"/>
  <c r="AN701" i="8"/>
  <c r="E702" i="8"/>
  <c r="M701" i="8"/>
  <c r="J701" i="8"/>
  <c r="K701" i="8" s="1"/>
  <c r="AE227" i="8"/>
  <c r="AD227" i="8"/>
  <c r="AH226" i="8"/>
  <c r="N226" i="8" s="1"/>
  <c r="AI701" i="8" l="1"/>
  <c r="AJ701" i="8" s="1"/>
  <c r="AK701" i="8" s="1"/>
  <c r="AM701" i="8" s="1"/>
  <c r="P701" i="8" s="1"/>
  <c r="U701" i="8"/>
  <c r="V701" i="8" s="1"/>
  <c r="I702" i="8"/>
  <c r="F702" i="8"/>
  <c r="G702" i="8" s="1"/>
  <c r="H702" i="8" s="1"/>
  <c r="B702" i="8"/>
  <c r="X701" i="8"/>
  <c r="AO701" i="8"/>
  <c r="AQ701" i="8" s="1"/>
  <c r="AF227" i="8"/>
  <c r="AB228" i="8"/>
  <c r="AC228" i="8" s="1"/>
  <c r="R701" i="8" l="1"/>
  <c r="AP701" i="8"/>
  <c r="M702" i="8"/>
  <c r="E703" i="8"/>
  <c r="AN702" i="8"/>
  <c r="AO702" i="8" s="1"/>
  <c r="W702" i="8"/>
  <c r="AA702" i="8" s="1"/>
  <c r="D702" i="8"/>
  <c r="T702" i="8"/>
  <c r="X702" i="8" s="1"/>
  <c r="C702" i="8"/>
  <c r="AG702" i="8"/>
  <c r="AL702" i="8"/>
  <c r="J702" i="8"/>
  <c r="K702" i="8" s="1"/>
  <c r="AE228" i="8"/>
  <c r="AD228" i="8"/>
  <c r="AH227" i="8"/>
  <c r="N227" i="8" s="1"/>
  <c r="Y702" i="8" l="1"/>
  <c r="AQ702" i="8"/>
  <c r="R702" i="8" s="1"/>
  <c r="AI702" i="8"/>
  <c r="AJ702" i="8" s="1"/>
  <c r="AK702" i="8" s="1"/>
  <c r="U702" i="8"/>
  <c r="V702" i="8" s="1"/>
  <c r="B703" i="8"/>
  <c r="I703" i="8"/>
  <c r="F703" i="8"/>
  <c r="G703" i="8" s="1"/>
  <c r="H703" i="8" s="1"/>
  <c r="AF228" i="8"/>
  <c r="AB229" i="8"/>
  <c r="AC229" i="8" s="1"/>
  <c r="AP702" i="8" l="1"/>
  <c r="AM702" i="8"/>
  <c r="P702" i="8" s="1"/>
  <c r="AL703" i="8"/>
  <c r="D703" i="8"/>
  <c r="E704" i="8"/>
  <c r="T703" i="8"/>
  <c r="X703" i="8" s="1"/>
  <c r="AN703" i="8"/>
  <c r="AO703" i="8" s="1"/>
  <c r="AQ703" i="8" s="1"/>
  <c r="C703" i="8"/>
  <c r="AG703" i="8"/>
  <c r="W703" i="8"/>
  <c r="AA703" i="8" s="1"/>
  <c r="M703" i="8"/>
  <c r="J703" i="8"/>
  <c r="K703" i="8" s="1"/>
  <c r="AI703" i="8" s="1"/>
  <c r="AJ703" i="8" s="1"/>
  <c r="AK703" i="8" s="1"/>
  <c r="AH228" i="8"/>
  <c r="N228" i="8" s="1"/>
  <c r="AE229" i="8"/>
  <c r="AD229" i="8"/>
  <c r="Y703" i="8" l="1"/>
  <c r="R703" i="8"/>
  <c r="AP703" i="8"/>
  <c r="B704" i="8"/>
  <c r="F704" i="8"/>
  <c r="G704" i="8" s="1"/>
  <c r="H704" i="8" s="1"/>
  <c r="I704" i="8"/>
  <c r="U703" i="8"/>
  <c r="V703" i="8" s="1"/>
  <c r="AM703" i="8"/>
  <c r="P703" i="8" s="1"/>
  <c r="AF229" i="8"/>
  <c r="AB230" i="8"/>
  <c r="AC230" i="8" s="1"/>
  <c r="J704" i="8" l="1"/>
  <c r="K704" i="8" s="1"/>
  <c r="M704" i="8"/>
  <c r="E705" i="8"/>
  <c r="AN704" i="8"/>
  <c r="AO704" i="8" s="1"/>
  <c r="D704" i="8"/>
  <c r="T704" i="8"/>
  <c r="Y704" i="8" s="1"/>
  <c r="C704" i="8"/>
  <c r="AL704" i="8"/>
  <c r="AG704" i="8"/>
  <c r="W704" i="8"/>
  <c r="AA704" i="8" s="1"/>
  <c r="AE230" i="8"/>
  <c r="AH229" i="8"/>
  <c r="N229" i="8" s="1"/>
  <c r="AD230" i="8"/>
  <c r="U704" i="8" l="1"/>
  <c r="V704" i="8" s="1"/>
  <c r="AI704" i="8"/>
  <c r="AJ704" i="8" s="1"/>
  <c r="AK704" i="8" s="1"/>
  <c r="AQ704" i="8"/>
  <c r="X704" i="8"/>
  <c r="B705" i="8"/>
  <c r="I705" i="8"/>
  <c r="F705" i="8"/>
  <c r="G705" i="8" s="1"/>
  <c r="H705" i="8" s="1"/>
  <c r="AF230" i="8"/>
  <c r="AB231" i="8"/>
  <c r="AC231" i="8" s="1"/>
  <c r="AM704" i="8" l="1"/>
  <c r="P704" i="8" s="1"/>
  <c r="M705" i="8"/>
  <c r="K60" i="2" s="1"/>
  <c r="AL705" i="8"/>
  <c r="AG705" i="8"/>
  <c r="AN705" i="8"/>
  <c r="AO705" i="8" s="1"/>
  <c r="D705" i="8"/>
  <c r="T705" i="8"/>
  <c r="Y705" i="8" s="1"/>
  <c r="C705" i="8"/>
  <c r="Y254" i="8" s="1"/>
  <c r="E706" i="8"/>
  <c r="W705" i="8"/>
  <c r="AA705" i="8" s="1"/>
  <c r="J705" i="8"/>
  <c r="K705" i="8" s="1"/>
  <c r="U705" i="8" s="1"/>
  <c r="V705" i="8" s="1"/>
  <c r="R704" i="8"/>
  <c r="AP704" i="8"/>
  <c r="AE231" i="8"/>
  <c r="AD231" i="8"/>
  <c r="AH230" i="8"/>
  <c r="N230" i="8" s="1"/>
  <c r="X705" i="8" l="1"/>
  <c r="Z255" i="8"/>
  <c r="Z261" i="8"/>
  <c r="Z254" i="8"/>
  <c r="Z259" i="8"/>
  <c r="Z265" i="8"/>
  <c r="Z257" i="8"/>
  <c r="Z263" i="8"/>
  <c r="Z262" i="8"/>
  <c r="Z260" i="8"/>
  <c r="Z264" i="8"/>
  <c r="Z258" i="8"/>
  <c r="Z256" i="8"/>
  <c r="AQ705" i="8"/>
  <c r="AI705" i="8"/>
  <c r="AJ705" i="8" s="1"/>
  <c r="AK705" i="8" s="1"/>
  <c r="F706" i="8"/>
  <c r="G706" i="8" s="1"/>
  <c r="H706" i="8" s="1"/>
  <c r="I706" i="8"/>
  <c r="B706" i="8"/>
  <c r="AF231" i="8"/>
  <c r="AB232" i="8"/>
  <c r="AC232" i="8" s="1"/>
  <c r="AM705" i="8" l="1"/>
  <c r="P705" i="8" s="1"/>
  <c r="M60" i="2" s="1"/>
  <c r="T706" i="8"/>
  <c r="C706" i="8"/>
  <c r="AG706" i="8"/>
  <c r="Y706" i="8"/>
  <c r="E707" i="8"/>
  <c r="AN706" i="8"/>
  <c r="X706" i="8"/>
  <c r="W706" i="8"/>
  <c r="AA706" i="8" s="1"/>
  <c r="D706" i="8"/>
  <c r="AL706" i="8"/>
  <c r="R705" i="8"/>
  <c r="N60" i="2" s="1"/>
  <c r="AP705" i="8"/>
  <c r="J706" i="8"/>
  <c r="K706" i="8" s="1"/>
  <c r="M706" i="8"/>
  <c r="AE232" i="8"/>
  <c r="AH231" i="8"/>
  <c r="N231" i="8" s="1"/>
  <c r="AD232" i="8"/>
  <c r="AI706" i="8" l="1"/>
  <c r="AJ706" i="8" s="1"/>
  <c r="AK706" i="8" s="1"/>
  <c r="U706" i="8"/>
  <c r="V706" i="8" s="1"/>
  <c r="I707" i="8"/>
  <c r="F707" i="8"/>
  <c r="G707" i="8" s="1"/>
  <c r="H707" i="8" s="1"/>
  <c r="B707" i="8"/>
  <c r="AO706" i="8"/>
  <c r="AQ706" i="8" s="1"/>
  <c r="AF232" i="8"/>
  <c r="AB233" i="8"/>
  <c r="AC233" i="8" s="1"/>
  <c r="R706" i="8" l="1"/>
  <c r="AP706" i="8"/>
  <c r="W707" i="8"/>
  <c r="AA707" i="8" s="1"/>
  <c r="AL707" i="8"/>
  <c r="D707" i="8"/>
  <c r="AN707" i="8"/>
  <c r="AO707" i="8" s="1"/>
  <c r="T707" i="8"/>
  <c r="Y707" i="8" s="1"/>
  <c r="C707" i="8"/>
  <c r="AG707" i="8"/>
  <c r="E708" i="8"/>
  <c r="M707" i="8"/>
  <c r="J707" i="8"/>
  <c r="K707" i="8" s="1"/>
  <c r="U707" i="8" s="1"/>
  <c r="V707" i="8" s="1"/>
  <c r="AM706" i="8"/>
  <c r="P706" i="8" s="1"/>
  <c r="AE233" i="8"/>
  <c r="AH232" i="8"/>
  <c r="N232" i="8" s="1"/>
  <c r="AD233" i="8"/>
  <c r="X707" i="8" l="1"/>
  <c r="AQ707" i="8"/>
  <c r="R707" i="8" s="1"/>
  <c r="B708" i="8"/>
  <c r="I708" i="8"/>
  <c r="F708" i="8"/>
  <c r="G708" i="8" s="1"/>
  <c r="H708" i="8" s="1"/>
  <c r="AI707" i="8"/>
  <c r="AJ707" i="8" s="1"/>
  <c r="AK707" i="8" s="1"/>
  <c r="AF233" i="8"/>
  <c r="AB234" i="8"/>
  <c r="AC234" i="8" s="1"/>
  <c r="AP707" i="8" l="1"/>
  <c r="M708" i="8"/>
  <c r="J708" i="8"/>
  <c r="K708" i="8" s="1"/>
  <c r="E709" i="8"/>
  <c r="AN708" i="8"/>
  <c r="D708" i="8"/>
  <c r="T708" i="8"/>
  <c r="Y708" i="8" s="1"/>
  <c r="C708" i="8"/>
  <c r="AG708" i="8"/>
  <c r="W708" i="8"/>
  <c r="AA708" i="8" s="1"/>
  <c r="AL708" i="8"/>
  <c r="AM707" i="8"/>
  <c r="P707" i="8" s="1"/>
  <c r="AE234" i="8"/>
  <c r="AH233" i="8"/>
  <c r="N233" i="8" s="1"/>
  <c r="AD234" i="8"/>
  <c r="X708" i="8" l="1"/>
  <c r="AO708" i="8"/>
  <c r="AQ708" i="8" s="1"/>
  <c r="U708" i="8"/>
  <c r="V708" i="8" s="1"/>
  <c r="AI708" i="8"/>
  <c r="AJ708" i="8" s="1"/>
  <c r="AK708" i="8" s="1"/>
  <c r="B709" i="8"/>
  <c r="I709" i="8"/>
  <c r="F709" i="8"/>
  <c r="G709" i="8" s="1"/>
  <c r="H709" i="8" s="1"/>
  <c r="AF234" i="8"/>
  <c r="AB235" i="8"/>
  <c r="AC235" i="8" s="1"/>
  <c r="R708" i="8" l="1"/>
  <c r="AP708" i="8"/>
  <c r="AM708" i="8"/>
  <c r="P708" i="8" s="1"/>
  <c r="J709" i="8"/>
  <c r="K709" i="8" s="1"/>
  <c r="AL709" i="8"/>
  <c r="AG709" i="8"/>
  <c r="W709" i="8"/>
  <c r="AA709" i="8" s="1"/>
  <c r="T709" i="8"/>
  <c r="Y709" i="8" s="1"/>
  <c r="C709" i="8"/>
  <c r="E710" i="8"/>
  <c r="AN709" i="8"/>
  <c r="AO709" i="8" s="1"/>
  <c r="D709" i="8"/>
  <c r="M709" i="8"/>
  <c r="AE235" i="8"/>
  <c r="AH234" i="8"/>
  <c r="N234" i="8" s="1"/>
  <c r="AD235" i="8"/>
  <c r="AI709" i="8" l="1"/>
  <c r="AJ709" i="8" s="1"/>
  <c r="AK709" i="8" s="1"/>
  <c r="U709" i="8"/>
  <c r="V709" i="8" s="1"/>
  <c r="X709" i="8"/>
  <c r="AQ709" i="8"/>
  <c r="F710" i="8"/>
  <c r="G710" i="8" s="1"/>
  <c r="H710" i="8" s="1"/>
  <c r="I710" i="8"/>
  <c r="B710" i="8"/>
  <c r="AF235" i="8"/>
  <c r="AB236" i="8"/>
  <c r="AC236" i="8" s="1"/>
  <c r="T710" i="8" l="1"/>
  <c r="C710" i="8"/>
  <c r="AG710" i="8"/>
  <c r="E711" i="8"/>
  <c r="AN710" i="8"/>
  <c r="AO710" i="8" s="1"/>
  <c r="X710" i="8"/>
  <c r="W710" i="8"/>
  <c r="AA710" i="8" s="1"/>
  <c r="AL710" i="8"/>
  <c r="D710" i="8"/>
  <c r="M710" i="8"/>
  <c r="J710" i="8"/>
  <c r="K710" i="8" s="1"/>
  <c r="R709" i="8"/>
  <c r="AP709" i="8"/>
  <c r="AM709" i="8"/>
  <c r="P709" i="8" s="1"/>
  <c r="AE236" i="8"/>
  <c r="AH235" i="8"/>
  <c r="N235" i="8" s="1"/>
  <c r="AD236" i="8"/>
  <c r="U710" i="8" l="1"/>
  <c r="V710" i="8" s="1"/>
  <c r="AI710" i="8"/>
  <c r="AJ710" i="8" s="1"/>
  <c r="AK710" i="8" s="1"/>
  <c r="AM710" i="8" s="1"/>
  <c r="P710" i="8" s="1"/>
  <c r="AQ710" i="8"/>
  <c r="I711" i="8"/>
  <c r="F711" i="8"/>
  <c r="G711" i="8" s="1"/>
  <c r="H711" i="8" s="1"/>
  <c r="B711" i="8"/>
  <c r="AF236" i="8"/>
  <c r="AB237" i="8"/>
  <c r="AC237" i="8" s="1"/>
  <c r="M711" i="8" l="1"/>
  <c r="R710" i="8"/>
  <c r="AP710" i="8"/>
  <c r="J711" i="8"/>
  <c r="K711" i="8" s="1"/>
  <c r="W711" i="8"/>
  <c r="AA711" i="8" s="1"/>
  <c r="AL711" i="8"/>
  <c r="D711" i="8"/>
  <c r="E712" i="8"/>
  <c r="AN711" i="8"/>
  <c r="T711" i="8"/>
  <c r="Y711" i="8" s="1"/>
  <c r="C711" i="8"/>
  <c r="AG711" i="8"/>
  <c r="AE237" i="8"/>
  <c r="AH236" i="8"/>
  <c r="N236" i="8" s="1"/>
  <c r="AD237" i="8"/>
  <c r="X711" i="8" l="1"/>
  <c r="AO711" i="8"/>
  <c r="AQ711" i="8" s="1"/>
  <c r="U711" i="8"/>
  <c r="V711" i="8" s="1"/>
  <c r="AI711" i="8"/>
  <c r="AJ711" i="8" s="1"/>
  <c r="AK711" i="8" s="1"/>
  <c r="B712" i="8"/>
  <c r="F712" i="8"/>
  <c r="G712" i="8" s="1"/>
  <c r="H712" i="8" s="1"/>
  <c r="I712" i="8"/>
  <c r="AF237" i="8"/>
  <c r="AB238" i="8"/>
  <c r="AC238" i="8" s="1"/>
  <c r="AM711" i="8" l="1"/>
  <c r="P711" i="8" s="1"/>
  <c r="R711" i="8"/>
  <c r="AP711" i="8"/>
  <c r="J712" i="8"/>
  <c r="K712" i="8" s="1"/>
  <c r="M712" i="8"/>
  <c r="E713" i="8"/>
  <c r="AN712" i="8"/>
  <c r="X712" i="8"/>
  <c r="D712" i="8"/>
  <c r="T712" i="8"/>
  <c r="C712" i="8"/>
  <c r="Y712" i="8"/>
  <c r="W712" i="8"/>
  <c r="AA712" i="8" s="1"/>
  <c r="AL712" i="8"/>
  <c r="AG712" i="8"/>
  <c r="AE238" i="8"/>
  <c r="AH237" i="8"/>
  <c r="N237" i="8" s="1"/>
  <c r="L21" i="2" s="1"/>
  <c r="AD238" i="8"/>
  <c r="AO712" i="8" l="1"/>
  <c r="AQ712" i="8" s="1"/>
  <c r="AI712" i="8"/>
  <c r="AJ712" i="8" s="1"/>
  <c r="AK712" i="8" s="1"/>
  <c r="U712" i="8"/>
  <c r="V712" i="8" s="1"/>
  <c r="B713" i="8"/>
  <c r="I713" i="8"/>
  <c r="F713" i="8"/>
  <c r="G713" i="8" s="1"/>
  <c r="H713" i="8" s="1"/>
  <c r="AF238" i="8"/>
  <c r="AB239" i="8"/>
  <c r="AC239" i="8" s="1"/>
  <c r="R712" i="8" l="1"/>
  <c r="AP712" i="8"/>
  <c r="J713" i="8"/>
  <c r="K713" i="8" s="1"/>
  <c r="M713" i="8"/>
  <c r="AL713" i="8"/>
  <c r="AG713" i="8"/>
  <c r="AN713" i="8"/>
  <c r="AO713" i="8" s="1"/>
  <c r="AQ713" i="8" s="1"/>
  <c r="W713" i="8"/>
  <c r="AA713" i="8" s="1"/>
  <c r="D713" i="8"/>
  <c r="T713" i="8"/>
  <c r="X713" i="8" s="1"/>
  <c r="C713" i="8"/>
  <c r="E714" i="8"/>
  <c r="AM712" i="8"/>
  <c r="P712" i="8" s="1"/>
  <c r="AE239" i="8"/>
  <c r="AH238" i="8"/>
  <c r="N238" i="8" s="1"/>
  <c r="AD239" i="8"/>
  <c r="U713" i="8" l="1"/>
  <c r="V713" i="8" s="1"/>
  <c r="AI713" i="8"/>
  <c r="AJ713" i="8" s="1"/>
  <c r="AK713" i="8" s="1"/>
  <c r="AM713" i="8" s="1"/>
  <c r="P713" i="8" s="1"/>
  <c r="R713" i="8"/>
  <c r="AP713" i="8"/>
  <c r="Y713" i="8"/>
  <c r="F714" i="8"/>
  <c r="G714" i="8" s="1"/>
  <c r="H714" i="8" s="1"/>
  <c r="B714" i="8"/>
  <c r="I714" i="8"/>
  <c r="AF239" i="8"/>
  <c r="AB240" i="8"/>
  <c r="AC240" i="8" s="1"/>
  <c r="J714" i="8" l="1"/>
  <c r="K714" i="8" s="1"/>
  <c r="AG714" i="8"/>
  <c r="AN714" i="8"/>
  <c r="AO714" i="8" s="1"/>
  <c r="AQ714" i="8" s="1"/>
  <c r="T714" i="8"/>
  <c r="Y714" i="8" s="1"/>
  <c r="C714" i="8"/>
  <c r="X714" i="8"/>
  <c r="W714" i="8"/>
  <c r="AA714" i="8" s="1"/>
  <c r="D714" i="8"/>
  <c r="AL714" i="8"/>
  <c r="E715" i="8"/>
  <c r="M714" i="8"/>
  <c r="AE240" i="8"/>
  <c r="AD240" i="8"/>
  <c r="AH239" i="8"/>
  <c r="N239" i="8" s="1"/>
  <c r="R714" i="8" l="1"/>
  <c r="AP714" i="8"/>
  <c r="U714" i="8"/>
  <c r="V714" i="8" s="1"/>
  <c r="AI714" i="8"/>
  <c r="AJ714" i="8" s="1"/>
  <c r="AK714" i="8" s="1"/>
  <c r="F715" i="8"/>
  <c r="G715" i="8" s="1"/>
  <c r="H715" i="8" s="1"/>
  <c r="I715" i="8"/>
  <c r="B715" i="8"/>
  <c r="AF240" i="8"/>
  <c r="AB241" i="8"/>
  <c r="AC241" i="8" s="1"/>
  <c r="E716" i="8" l="1"/>
  <c r="AN715" i="8"/>
  <c r="W715" i="8"/>
  <c r="AA715" i="8" s="1"/>
  <c r="AL715" i="8"/>
  <c r="T715" i="8"/>
  <c r="X715" i="8" s="1"/>
  <c r="D715" i="8"/>
  <c r="C715" i="8"/>
  <c r="Y715" i="8"/>
  <c r="AO715" i="8"/>
  <c r="AG715" i="8"/>
  <c r="J715" i="8"/>
  <c r="K715" i="8" s="1"/>
  <c r="M715" i="8"/>
  <c r="AM714" i="8"/>
  <c r="P714" i="8" s="1"/>
  <c r="AE241" i="8"/>
  <c r="AH240" i="8"/>
  <c r="N240" i="8" s="1"/>
  <c r="AD241" i="8"/>
  <c r="AQ715" i="8" l="1"/>
  <c r="R715" i="8" s="1"/>
  <c r="U715" i="8"/>
  <c r="V715" i="8" s="1"/>
  <c r="AI715" i="8"/>
  <c r="AJ715" i="8" s="1"/>
  <c r="AK715" i="8" s="1"/>
  <c r="AP715" i="8"/>
  <c r="I716" i="8"/>
  <c r="B716" i="8"/>
  <c r="F716" i="8"/>
  <c r="G716" i="8" s="1"/>
  <c r="H716" i="8" s="1"/>
  <c r="AF241" i="8"/>
  <c r="AB242" i="8"/>
  <c r="AC242" i="8" s="1"/>
  <c r="AM715" i="8" l="1"/>
  <c r="P715" i="8" s="1"/>
  <c r="E717" i="8"/>
  <c r="AN716" i="8"/>
  <c r="AL716" i="8"/>
  <c r="D716" i="8"/>
  <c r="T716" i="8"/>
  <c r="X716" i="8" s="1"/>
  <c r="C716" i="8"/>
  <c r="W716" i="8"/>
  <c r="AA716" i="8" s="1"/>
  <c r="AG716" i="8"/>
  <c r="M716" i="8"/>
  <c r="J716" i="8"/>
  <c r="K716" i="8" s="1"/>
  <c r="AE242" i="8"/>
  <c r="AD242" i="8"/>
  <c r="AH241" i="8"/>
  <c r="N241" i="8" s="1"/>
  <c r="AO716" i="8" l="1"/>
  <c r="AQ716" i="8" s="1"/>
  <c r="U716" i="8"/>
  <c r="V716" i="8" s="1"/>
  <c r="AI716" i="8"/>
  <c r="AJ716" i="8" s="1"/>
  <c r="AK716" i="8" s="1"/>
  <c r="Y716" i="8"/>
  <c r="B717" i="8"/>
  <c r="I717" i="8"/>
  <c r="F717" i="8"/>
  <c r="G717" i="8" s="1"/>
  <c r="H717" i="8" s="1"/>
  <c r="AF242" i="8"/>
  <c r="AB243" i="8"/>
  <c r="AC243" i="8" s="1"/>
  <c r="AM716" i="8" l="1"/>
  <c r="P716" i="8" s="1"/>
  <c r="R716" i="8"/>
  <c r="AP716" i="8"/>
  <c r="AL717" i="8"/>
  <c r="T717" i="8"/>
  <c r="C717" i="8"/>
  <c r="Y266" i="8" s="1"/>
  <c r="AN717" i="8"/>
  <c r="AO717" i="8" s="1"/>
  <c r="AQ717" i="8" s="1"/>
  <c r="X717" i="8"/>
  <c r="W717" i="8"/>
  <c r="AA717" i="8" s="1"/>
  <c r="AG717" i="8"/>
  <c r="E718" i="8"/>
  <c r="D717" i="8"/>
  <c r="Y717" i="8"/>
  <c r="M717" i="8"/>
  <c r="K61" i="2" s="1"/>
  <c r="J717" i="8"/>
  <c r="K717" i="8" s="1"/>
  <c r="AE243" i="8"/>
  <c r="AD243" i="8"/>
  <c r="AH242" i="8"/>
  <c r="N242" i="8" s="1"/>
  <c r="U717" i="8" l="1"/>
  <c r="V717" i="8" s="1"/>
  <c r="AI717" i="8"/>
  <c r="AJ717" i="8" s="1"/>
  <c r="AK717" i="8" s="1"/>
  <c r="AM717" i="8" s="1"/>
  <c r="P717" i="8" s="1"/>
  <c r="M61" i="2" s="1"/>
  <c r="R717" i="8"/>
  <c r="N61" i="2" s="1"/>
  <c r="AP717" i="8"/>
  <c r="I718" i="8"/>
  <c r="B718" i="8"/>
  <c r="F718" i="8"/>
  <c r="G718" i="8" s="1"/>
  <c r="H718" i="8" s="1"/>
  <c r="Z271" i="8"/>
  <c r="Z268" i="8"/>
  <c r="Z266" i="8"/>
  <c r="Z274" i="8"/>
  <c r="Z277" i="8"/>
  <c r="Z270" i="8"/>
  <c r="Z273" i="8"/>
  <c r="Z267" i="8"/>
  <c r="Z275" i="8"/>
  <c r="Z276" i="8"/>
  <c r="Z272" i="8"/>
  <c r="Z269" i="8"/>
  <c r="AF243" i="8"/>
  <c r="AB244" i="8"/>
  <c r="AC244" i="8" s="1"/>
  <c r="T718" i="8" l="1"/>
  <c r="Y718" i="8" s="1"/>
  <c r="C718" i="8"/>
  <c r="AG718" i="8"/>
  <c r="E719" i="8"/>
  <c r="AN718" i="8"/>
  <c r="AO718" i="8" s="1"/>
  <c r="AQ718" i="8" s="1"/>
  <c r="W718" i="8"/>
  <c r="AA718" i="8" s="1"/>
  <c r="AL718" i="8"/>
  <c r="D718" i="8"/>
  <c r="M718" i="8"/>
  <c r="J718" i="8"/>
  <c r="K718" i="8" s="1"/>
  <c r="AE244" i="8"/>
  <c r="AH243" i="8"/>
  <c r="N243" i="8" s="1"/>
  <c r="AD244" i="8"/>
  <c r="U718" i="8" l="1"/>
  <c r="V718" i="8" s="1"/>
  <c r="AI718" i="8"/>
  <c r="AJ718" i="8" s="1"/>
  <c r="AK718" i="8" s="1"/>
  <c r="X718" i="8"/>
  <c r="R718" i="8"/>
  <c r="AP718" i="8"/>
  <c r="I719" i="8"/>
  <c r="F719" i="8"/>
  <c r="G719" i="8" s="1"/>
  <c r="H719" i="8" s="1"/>
  <c r="B719" i="8"/>
  <c r="AF244" i="8"/>
  <c r="AB245" i="8"/>
  <c r="AC245" i="8" s="1"/>
  <c r="AM718" i="8" l="1"/>
  <c r="P718" i="8" s="1"/>
  <c r="M719" i="8"/>
  <c r="J719" i="8"/>
  <c r="K719" i="8" s="1"/>
  <c r="E720" i="8"/>
  <c r="AN719" i="8"/>
  <c r="W719" i="8"/>
  <c r="AA719" i="8" s="1"/>
  <c r="AL719" i="8"/>
  <c r="AO719" i="8"/>
  <c r="AQ719" i="8" s="1"/>
  <c r="T719" i="8"/>
  <c r="Y719" i="8" s="1"/>
  <c r="C719" i="8"/>
  <c r="AG719" i="8"/>
  <c r="D719" i="8"/>
  <c r="AE245" i="8"/>
  <c r="AD245" i="8"/>
  <c r="AH244" i="8"/>
  <c r="N244" i="8" s="1"/>
  <c r="AI719" i="8" l="1"/>
  <c r="AJ719" i="8" s="1"/>
  <c r="AK719" i="8" s="1"/>
  <c r="U719" i="8"/>
  <c r="V719" i="8" s="1"/>
  <c r="R719" i="8"/>
  <c r="AP719" i="8"/>
  <c r="I720" i="8"/>
  <c r="B720" i="8"/>
  <c r="F720" i="8"/>
  <c r="G720" i="8" s="1"/>
  <c r="H720" i="8" s="1"/>
  <c r="AM719" i="8"/>
  <c r="P719" i="8" s="1"/>
  <c r="X719" i="8"/>
  <c r="AF245" i="8"/>
  <c r="AB246" i="8"/>
  <c r="AC246" i="8" s="1"/>
  <c r="AN720" i="8" l="1"/>
  <c r="E721" i="8"/>
  <c r="W720" i="8"/>
  <c r="AA720" i="8" s="1"/>
  <c r="AL720" i="8"/>
  <c r="D720" i="8"/>
  <c r="T720" i="8"/>
  <c r="X720" i="8" s="1"/>
  <c r="C720" i="8"/>
  <c r="AG720" i="8"/>
  <c r="AO720" i="8"/>
  <c r="AQ720" i="8" s="1"/>
  <c r="J720" i="8"/>
  <c r="K720" i="8" s="1"/>
  <c r="U720" i="8" s="1"/>
  <c r="V720" i="8" s="1"/>
  <c r="M720" i="8"/>
  <c r="AE246" i="8"/>
  <c r="AH245" i="8"/>
  <c r="N245" i="8" s="1"/>
  <c r="AD246" i="8"/>
  <c r="R720" i="8" l="1"/>
  <c r="AP720" i="8"/>
  <c r="AI720" i="8"/>
  <c r="AJ720" i="8" s="1"/>
  <c r="AK720" i="8" s="1"/>
  <c r="F721" i="8"/>
  <c r="G721" i="8" s="1"/>
  <c r="H721" i="8" s="1"/>
  <c r="B721" i="8"/>
  <c r="I721" i="8"/>
  <c r="Y720" i="8"/>
  <c r="AF246" i="8"/>
  <c r="AB247" i="8"/>
  <c r="AC247" i="8" s="1"/>
  <c r="AM720" i="8" l="1"/>
  <c r="P720" i="8" s="1"/>
  <c r="D721" i="8"/>
  <c r="AG721" i="8"/>
  <c r="AN721" i="8"/>
  <c r="C721" i="8"/>
  <c r="AL721" i="8"/>
  <c r="X721" i="8"/>
  <c r="E722" i="8"/>
  <c r="W721" i="8"/>
  <c r="AA721" i="8" s="1"/>
  <c r="T721" i="8"/>
  <c r="Y721" i="8" s="1"/>
  <c r="J721" i="8"/>
  <c r="K721" i="8" s="1"/>
  <c r="M721" i="8"/>
  <c r="AE247" i="8"/>
  <c r="AD247" i="8"/>
  <c r="AH246" i="8"/>
  <c r="N246" i="8" s="1"/>
  <c r="U721" i="8" l="1"/>
  <c r="V721" i="8" s="1"/>
  <c r="AI721" i="8"/>
  <c r="AJ721" i="8" s="1"/>
  <c r="AK721" i="8" s="1"/>
  <c r="AO721" i="8"/>
  <c r="AQ721" i="8" s="1"/>
  <c r="B722" i="8"/>
  <c r="F722" i="8"/>
  <c r="G722" i="8" s="1"/>
  <c r="H722" i="8" s="1"/>
  <c r="I722" i="8"/>
  <c r="AF247" i="8"/>
  <c r="AB248" i="8"/>
  <c r="AC248" i="8" s="1"/>
  <c r="R721" i="8" l="1"/>
  <c r="AP721" i="8"/>
  <c r="AM721" i="8"/>
  <c r="P721" i="8" s="1"/>
  <c r="E723" i="8"/>
  <c r="AN722" i="8"/>
  <c r="AO722" i="8" s="1"/>
  <c r="AQ722" i="8" s="1"/>
  <c r="W722" i="8"/>
  <c r="AA722" i="8" s="1"/>
  <c r="AL722" i="8"/>
  <c r="AG722" i="8"/>
  <c r="T722" i="8"/>
  <c r="X722" i="8" s="1"/>
  <c r="C722" i="8"/>
  <c r="D722" i="8"/>
  <c r="M722" i="8"/>
  <c r="J722" i="8"/>
  <c r="K722" i="8" s="1"/>
  <c r="AE248" i="8"/>
  <c r="AH247" i="8"/>
  <c r="N247" i="8" s="1"/>
  <c r="AD248" i="8"/>
  <c r="AI722" i="8" l="1"/>
  <c r="AJ722" i="8" s="1"/>
  <c r="AK722" i="8" s="1"/>
  <c r="U722" i="8"/>
  <c r="V722" i="8" s="1"/>
  <c r="R722" i="8"/>
  <c r="AP722" i="8"/>
  <c r="I723" i="8"/>
  <c r="F723" i="8"/>
  <c r="G723" i="8" s="1"/>
  <c r="H723" i="8" s="1"/>
  <c r="B723" i="8"/>
  <c r="AF248" i="8"/>
  <c r="AB249" i="8"/>
  <c r="AC249" i="8" s="1"/>
  <c r="AM722" i="8" l="1"/>
  <c r="P722" i="8" s="1"/>
  <c r="AG723" i="8"/>
  <c r="AL723" i="8"/>
  <c r="D723" i="8"/>
  <c r="E724" i="8"/>
  <c r="W723" i="8"/>
  <c r="AA723" i="8" s="1"/>
  <c r="T723" i="8"/>
  <c r="Y723" i="8" s="1"/>
  <c r="C723" i="8"/>
  <c r="AN723" i="8"/>
  <c r="AO723" i="8" s="1"/>
  <c r="AQ723" i="8" s="1"/>
  <c r="M723" i="8"/>
  <c r="J723" i="8"/>
  <c r="K723" i="8" s="1"/>
  <c r="AE249" i="8"/>
  <c r="AD249" i="8"/>
  <c r="AH248" i="8"/>
  <c r="N248" i="8" s="1"/>
  <c r="X723" i="8" l="1"/>
  <c r="R723" i="8"/>
  <c r="AP723" i="8"/>
  <c r="U723" i="8"/>
  <c r="V723" i="8" s="1"/>
  <c r="AI723" i="8"/>
  <c r="AJ723" i="8" s="1"/>
  <c r="AK723" i="8" s="1"/>
  <c r="F724" i="8"/>
  <c r="G724" i="8" s="1"/>
  <c r="H724" i="8" s="1"/>
  <c r="B724" i="8"/>
  <c r="I724" i="8"/>
  <c r="AF249" i="8"/>
  <c r="AB250" i="8"/>
  <c r="AC250" i="8" s="1"/>
  <c r="AM723" i="8" l="1"/>
  <c r="P723" i="8" s="1"/>
  <c r="M724" i="8"/>
  <c r="J724" i="8"/>
  <c r="K724" i="8" s="1"/>
  <c r="W724" i="8"/>
  <c r="AA724" i="8" s="1"/>
  <c r="T724" i="8"/>
  <c r="Y724" i="8" s="1"/>
  <c r="C724" i="8"/>
  <c r="D724" i="8"/>
  <c r="AN724" i="8"/>
  <c r="AO724" i="8" s="1"/>
  <c r="AQ724" i="8" s="1"/>
  <c r="AL724" i="8"/>
  <c r="AG724" i="8"/>
  <c r="E725" i="8"/>
  <c r="AE250" i="8"/>
  <c r="AD250" i="8"/>
  <c r="AH249" i="8"/>
  <c r="N249" i="8" s="1"/>
  <c r="L22" i="2" s="1"/>
  <c r="X724" i="8" l="1"/>
  <c r="R724" i="8"/>
  <c r="AP724" i="8"/>
  <c r="U724" i="8"/>
  <c r="V724" i="8" s="1"/>
  <c r="AI724" i="8"/>
  <c r="AJ724" i="8" s="1"/>
  <c r="AK724" i="8" s="1"/>
  <c r="I725" i="8"/>
  <c r="B725" i="8"/>
  <c r="F725" i="8"/>
  <c r="G725" i="8" s="1"/>
  <c r="H725" i="8" s="1"/>
  <c r="AF250" i="8"/>
  <c r="AB251" i="8"/>
  <c r="AC251" i="8" s="1"/>
  <c r="AM724" i="8" l="1"/>
  <c r="P724" i="8" s="1"/>
  <c r="D725" i="8"/>
  <c r="AG725" i="8"/>
  <c r="AN725" i="8"/>
  <c r="AO725" i="8" s="1"/>
  <c r="AL725" i="8"/>
  <c r="W725" i="8"/>
  <c r="AA725" i="8" s="1"/>
  <c r="T725" i="8"/>
  <c r="Y725" i="8" s="1"/>
  <c r="E726" i="8"/>
  <c r="C725" i="8"/>
  <c r="M725" i="8"/>
  <c r="J725" i="8"/>
  <c r="K725" i="8" s="1"/>
  <c r="AE251" i="8"/>
  <c r="AD251" i="8"/>
  <c r="AH250" i="8"/>
  <c r="N250" i="8" s="1"/>
  <c r="X725" i="8" l="1"/>
  <c r="U725" i="8"/>
  <c r="V725" i="8" s="1"/>
  <c r="AI725" i="8"/>
  <c r="AJ725" i="8" s="1"/>
  <c r="AK725" i="8" s="1"/>
  <c r="AQ725" i="8"/>
  <c r="I726" i="8"/>
  <c r="F726" i="8"/>
  <c r="G726" i="8" s="1"/>
  <c r="H726" i="8" s="1"/>
  <c r="B726" i="8"/>
  <c r="AF251" i="8"/>
  <c r="AB252" i="8"/>
  <c r="AC252" i="8" s="1"/>
  <c r="AM725" i="8" l="1"/>
  <c r="P725" i="8" s="1"/>
  <c r="M726" i="8"/>
  <c r="J726" i="8"/>
  <c r="K726" i="8" s="1"/>
  <c r="R725" i="8"/>
  <c r="AP725" i="8"/>
  <c r="D726" i="8"/>
  <c r="W726" i="8"/>
  <c r="AA726" i="8" s="1"/>
  <c r="C726" i="8"/>
  <c r="AL726" i="8"/>
  <c r="AN726" i="8"/>
  <c r="AO726" i="8" s="1"/>
  <c r="AQ726" i="8" s="1"/>
  <c r="E727" i="8"/>
  <c r="AG726" i="8"/>
  <c r="T726" i="8"/>
  <c r="Y726" i="8" s="1"/>
  <c r="AE252" i="8"/>
  <c r="AH251" i="8"/>
  <c r="N251" i="8" s="1"/>
  <c r="AD252" i="8"/>
  <c r="X726" i="8" l="1"/>
  <c r="U726" i="8"/>
  <c r="V726" i="8" s="1"/>
  <c r="AI726" i="8"/>
  <c r="AJ726" i="8" s="1"/>
  <c r="AK726" i="8" s="1"/>
  <c r="AM726" i="8" s="1"/>
  <c r="P726" i="8" s="1"/>
  <c r="R726" i="8"/>
  <c r="AP726" i="8"/>
  <c r="B727" i="8"/>
  <c r="I727" i="8"/>
  <c r="F727" i="8"/>
  <c r="G727" i="8" s="1"/>
  <c r="H727" i="8" s="1"/>
  <c r="AF252" i="8"/>
  <c r="AB253" i="8"/>
  <c r="AC253" i="8" s="1"/>
  <c r="W727" i="8" l="1"/>
  <c r="AA727" i="8" s="1"/>
  <c r="D727" i="8"/>
  <c r="AN727" i="8"/>
  <c r="C727" i="8"/>
  <c r="AL727" i="8"/>
  <c r="AG727" i="8"/>
  <c r="T727" i="8"/>
  <c r="X727" i="8" s="1"/>
  <c r="E728" i="8"/>
  <c r="M727" i="8"/>
  <c r="J727" i="8"/>
  <c r="K727" i="8" s="1"/>
  <c r="AE253" i="8"/>
  <c r="AH252" i="8"/>
  <c r="N252" i="8" s="1"/>
  <c r="AD253" i="8"/>
  <c r="Y727" i="8" l="1"/>
  <c r="AI727" i="8"/>
  <c r="AJ727" i="8" s="1"/>
  <c r="AK727" i="8" s="1"/>
  <c r="AM727" i="8" s="1"/>
  <c r="P727" i="8" s="1"/>
  <c r="U727" i="8"/>
  <c r="V727" i="8" s="1"/>
  <c r="B728" i="8"/>
  <c r="F728" i="8"/>
  <c r="G728" i="8" s="1"/>
  <c r="H728" i="8" s="1"/>
  <c r="I728" i="8"/>
  <c r="AO727" i="8"/>
  <c r="AQ727" i="8" s="1"/>
  <c r="AF253" i="8"/>
  <c r="AB254" i="8"/>
  <c r="AC254" i="8" s="1"/>
  <c r="R727" i="8" l="1"/>
  <c r="AP727" i="8"/>
  <c r="M728" i="8"/>
  <c r="T728" i="8"/>
  <c r="Y728" i="8" s="1"/>
  <c r="AG728" i="8"/>
  <c r="W728" i="8"/>
  <c r="AA728" i="8" s="1"/>
  <c r="AN728" i="8"/>
  <c r="AO728" i="8" s="1"/>
  <c r="AQ728" i="8" s="1"/>
  <c r="C728" i="8"/>
  <c r="E729" i="8"/>
  <c r="D728" i="8"/>
  <c r="AL728" i="8"/>
  <c r="J728" i="8"/>
  <c r="K728" i="8" s="1"/>
  <c r="AE254" i="8"/>
  <c r="AD254" i="8"/>
  <c r="AH253" i="8"/>
  <c r="N253" i="8" s="1"/>
  <c r="AI728" i="8" l="1"/>
  <c r="AJ728" i="8" s="1"/>
  <c r="AK728" i="8" s="1"/>
  <c r="U728" i="8"/>
  <c r="V728" i="8" s="1"/>
  <c r="R728" i="8"/>
  <c r="AP728" i="8"/>
  <c r="I729" i="8"/>
  <c r="F729" i="8"/>
  <c r="G729" i="8" s="1"/>
  <c r="H729" i="8" s="1"/>
  <c r="B729" i="8"/>
  <c r="X728" i="8"/>
  <c r="AF254" i="8"/>
  <c r="AB255" i="8"/>
  <c r="AC255" i="8" s="1"/>
  <c r="AM728" i="8" l="1"/>
  <c r="P728" i="8" s="1"/>
  <c r="W729" i="8"/>
  <c r="AA729" i="8" s="1"/>
  <c r="T729" i="8"/>
  <c r="X729" i="8" s="1"/>
  <c r="AN729" i="8"/>
  <c r="AO729" i="8" s="1"/>
  <c r="AQ729" i="8" s="1"/>
  <c r="Y729" i="8"/>
  <c r="AL729" i="8"/>
  <c r="D729" i="8"/>
  <c r="C729" i="8"/>
  <c r="Y278" i="8" s="1"/>
  <c r="E730" i="8"/>
  <c r="AG729" i="8"/>
  <c r="M729" i="8"/>
  <c r="K62" i="2" s="1"/>
  <c r="J729" i="8"/>
  <c r="K729" i="8" s="1"/>
  <c r="AE255" i="8"/>
  <c r="AH254" i="8"/>
  <c r="N254" i="8" s="1"/>
  <c r="AD255" i="8"/>
  <c r="U729" i="8" l="1"/>
  <c r="V729" i="8" s="1"/>
  <c r="AI729" i="8"/>
  <c r="AJ729" i="8" s="1"/>
  <c r="AK729" i="8" s="1"/>
  <c r="AM729" i="8" s="1"/>
  <c r="P729" i="8" s="1"/>
  <c r="M62" i="2" s="1"/>
  <c r="R729" i="8"/>
  <c r="N62" i="2" s="1"/>
  <c r="AP729" i="8"/>
  <c r="Z288" i="8"/>
  <c r="Z280" i="8"/>
  <c r="Z289" i="8"/>
  <c r="Z278" i="8"/>
  <c r="Z282" i="8"/>
  <c r="Z286" i="8"/>
  <c r="Z281" i="8"/>
  <c r="Z287" i="8"/>
  <c r="Z285" i="8"/>
  <c r="Z284" i="8"/>
  <c r="Z283" i="8"/>
  <c r="Z279" i="8"/>
  <c r="B730" i="8"/>
  <c r="I730" i="8"/>
  <c r="F730" i="8"/>
  <c r="G730" i="8" s="1"/>
  <c r="H730" i="8" s="1"/>
  <c r="AF255" i="8"/>
  <c r="AB256" i="8"/>
  <c r="AC256" i="8" s="1"/>
  <c r="J730" i="8" l="1"/>
  <c r="K730" i="8" s="1"/>
  <c r="E731" i="8"/>
  <c r="AN730" i="8"/>
  <c r="D730" i="8"/>
  <c r="T730" i="8"/>
  <c r="X730" i="8" s="1"/>
  <c r="AO730" i="8"/>
  <c r="AQ730" i="8" s="1"/>
  <c r="AL730" i="8"/>
  <c r="C730" i="8"/>
  <c r="AG730" i="8"/>
  <c r="W730" i="8"/>
  <c r="AA730" i="8" s="1"/>
  <c r="M730" i="8"/>
  <c r="AE256" i="8"/>
  <c r="AH255" i="8"/>
  <c r="N255" i="8" s="1"/>
  <c r="AD256" i="8"/>
  <c r="Y730" i="8" l="1"/>
  <c r="R730" i="8"/>
  <c r="AP730" i="8"/>
  <c r="AI730" i="8"/>
  <c r="AJ730" i="8" s="1"/>
  <c r="AK730" i="8" s="1"/>
  <c r="U730" i="8"/>
  <c r="V730" i="8" s="1"/>
  <c r="B731" i="8"/>
  <c r="I731" i="8"/>
  <c r="F731" i="8"/>
  <c r="G731" i="8" s="1"/>
  <c r="H731" i="8" s="1"/>
  <c r="AF256" i="8"/>
  <c r="AB257" i="8"/>
  <c r="AC257" i="8" s="1"/>
  <c r="AL731" i="8" l="1"/>
  <c r="C731" i="8"/>
  <c r="T731" i="8"/>
  <c r="X731" i="8" s="1"/>
  <c r="E732" i="8"/>
  <c r="AN731" i="8"/>
  <c r="AO731" i="8" s="1"/>
  <c r="AQ731" i="8" s="1"/>
  <c r="W731" i="8"/>
  <c r="AA731" i="8" s="1"/>
  <c r="D731" i="8"/>
  <c r="AG731" i="8"/>
  <c r="M731" i="8"/>
  <c r="AM730" i="8"/>
  <c r="P730" i="8" s="1"/>
  <c r="J731" i="8"/>
  <c r="K731" i="8" s="1"/>
  <c r="AE257" i="8"/>
  <c r="AH256" i="8"/>
  <c r="N256" i="8" s="1"/>
  <c r="AD257" i="8"/>
  <c r="Y731" i="8" l="1"/>
  <c r="R731" i="8"/>
  <c r="AP731" i="8"/>
  <c r="U731" i="8"/>
  <c r="V731" i="8" s="1"/>
  <c r="AI731" i="8"/>
  <c r="AJ731" i="8" s="1"/>
  <c r="AK731" i="8" s="1"/>
  <c r="I732" i="8"/>
  <c r="B732" i="8"/>
  <c r="F732" i="8"/>
  <c r="G732" i="8" s="1"/>
  <c r="H732" i="8" s="1"/>
  <c r="AF257" i="8"/>
  <c r="AB258" i="8"/>
  <c r="AC258" i="8" s="1"/>
  <c r="AM731" i="8" l="1"/>
  <c r="P731" i="8" s="1"/>
  <c r="M732" i="8"/>
  <c r="T732" i="8"/>
  <c r="Y732" i="8" s="1"/>
  <c r="C732" i="8"/>
  <c r="AG732" i="8"/>
  <c r="D732" i="8"/>
  <c r="W732" i="8"/>
  <c r="AA732" i="8" s="1"/>
  <c r="AL732" i="8"/>
  <c r="E733" i="8"/>
  <c r="AN732" i="8"/>
  <c r="J732" i="8"/>
  <c r="K732" i="8" s="1"/>
  <c r="AI732" i="8" s="1"/>
  <c r="AJ732" i="8" s="1"/>
  <c r="AK732" i="8" s="1"/>
  <c r="AE258" i="8"/>
  <c r="AD258" i="8"/>
  <c r="AH257" i="8"/>
  <c r="N257" i="8" s="1"/>
  <c r="X732" i="8" l="1"/>
  <c r="U732" i="8"/>
  <c r="V732" i="8" s="1"/>
  <c r="AO732" i="8"/>
  <c r="AQ732" i="8" s="1"/>
  <c r="I733" i="8"/>
  <c r="F733" i="8"/>
  <c r="G733" i="8" s="1"/>
  <c r="H733" i="8" s="1"/>
  <c r="B733" i="8"/>
  <c r="AM732" i="8"/>
  <c r="P732" i="8" s="1"/>
  <c r="AF258" i="8"/>
  <c r="AB259" i="8"/>
  <c r="AC259" i="8" s="1"/>
  <c r="R732" i="8" l="1"/>
  <c r="AP732" i="8"/>
  <c r="M733" i="8"/>
  <c r="J733" i="8"/>
  <c r="K733" i="8" s="1"/>
  <c r="W733" i="8"/>
  <c r="AA733" i="8" s="1"/>
  <c r="D733" i="8"/>
  <c r="AL733" i="8"/>
  <c r="Y733" i="8"/>
  <c r="AG733" i="8"/>
  <c r="E734" i="8"/>
  <c r="AN733" i="8"/>
  <c r="AO733" i="8" s="1"/>
  <c r="AQ733" i="8" s="1"/>
  <c r="T733" i="8"/>
  <c r="X733" i="8" s="1"/>
  <c r="C733" i="8"/>
  <c r="AE259" i="8"/>
  <c r="AD259" i="8"/>
  <c r="AH258" i="8"/>
  <c r="N258" i="8" s="1"/>
  <c r="R733" i="8" l="1"/>
  <c r="AP733" i="8"/>
  <c r="U733" i="8"/>
  <c r="V733" i="8" s="1"/>
  <c r="AI733" i="8"/>
  <c r="AJ733" i="8" s="1"/>
  <c r="AK733" i="8" s="1"/>
  <c r="B734" i="8"/>
  <c r="F734" i="8"/>
  <c r="G734" i="8" s="1"/>
  <c r="H734" i="8" s="1"/>
  <c r="I734" i="8"/>
  <c r="AF259" i="8"/>
  <c r="AB260" i="8"/>
  <c r="AC260" i="8" s="1"/>
  <c r="AM733" i="8" l="1"/>
  <c r="P733" i="8" s="1"/>
  <c r="M734" i="8"/>
  <c r="J734" i="8"/>
  <c r="K734" i="8" s="1"/>
  <c r="E735" i="8"/>
  <c r="AN734" i="8"/>
  <c r="AO734" i="8" s="1"/>
  <c r="X734" i="8"/>
  <c r="D734" i="8"/>
  <c r="AG734" i="8"/>
  <c r="T734" i="8"/>
  <c r="C734" i="8"/>
  <c r="AL734" i="8"/>
  <c r="W734" i="8"/>
  <c r="AA734" i="8" s="1"/>
  <c r="AE260" i="8"/>
  <c r="AH259" i="8"/>
  <c r="N259" i="8" s="1"/>
  <c r="AD260" i="8"/>
  <c r="U734" i="8" l="1"/>
  <c r="V734" i="8" s="1"/>
  <c r="AI734" i="8"/>
  <c r="AJ734" i="8" s="1"/>
  <c r="AK734" i="8" s="1"/>
  <c r="B735" i="8"/>
  <c r="I735" i="8"/>
  <c r="F735" i="8"/>
  <c r="G735" i="8" s="1"/>
  <c r="H735" i="8" s="1"/>
  <c r="AQ734" i="8"/>
  <c r="AF260" i="8"/>
  <c r="AB261" i="8"/>
  <c r="AC261" i="8" s="1"/>
  <c r="AM734" i="8" l="1"/>
  <c r="P734" i="8" s="1"/>
  <c r="M735" i="8"/>
  <c r="AL735" i="8"/>
  <c r="AG735" i="8"/>
  <c r="E736" i="8"/>
  <c r="W735" i="8"/>
  <c r="AA735" i="8" s="1"/>
  <c r="D735" i="8"/>
  <c r="C735" i="8"/>
  <c r="AN735" i="8"/>
  <c r="AO735" i="8" s="1"/>
  <c r="T735" i="8"/>
  <c r="Y735" i="8" s="1"/>
  <c r="J735" i="8"/>
  <c r="K735" i="8" s="1"/>
  <c r="R734" i="8"/>
  <c r="AP734" i="8"/>
  <c r="AE261" i="8"/>
  <c r="AD261" i="8"/>
  <c r="AH260" i="8"/>
  <c r="N260" i="8" s="1"/>
  <c r="X735" i="8" l="1"/>
  <c r="AQ735" i="8"/>
  <c r="R735" i="8" s="1"/>
  <c r="AI735" i="8"/>
  <c r="AJ735" i="8" s="1"/>
  <c r="AK735" i="8" s="1"/>
  <c r="U735" i="8"/>
  <c r="V735" i="8" s="1"/>
  <c r="AP735" i="8"/>
  <c r="F736" i="8"/>
  <c r="G736" i="8" s="1"/>
  <c r="H736" i="8" s="1"/>
  <c r="I736" i="8"/>
  <c r="B736" i="8"/>
  <c r="AF261" i="8"/>
  <c r="AB262" i="8"/>
  <c r="AC262" i="8" s="1"/>
  <c r="AM735" i="8" l="1"/>
  <c r="P735" i="8" s="1"/>
  <c r="M736" i="8"/>
  <c r="T736" i="8"/>
  <c r="Y736" i="8" s="1"/>
  <c r="C736" i="8"/>
  <c r="AG736" i="8"/>
  <c r="W736" i="8"/>
  <c r="AA736" i="8" s="1"/>
  <c r="AN736" i="8"/>
  <c r="AO736" i="8" s="1"/>
  <c r="AQ736" i="8" s="1"/>
  <c r="AL736" i="8"/>
  <c r="E737" i="8"/>
  <c r="D736" i="8"/>
  <c r="J736" i="8"/>
  <c r="K736" i="8" s="1"/>
  <c r="AE262" i="8"/>
  <c r="AH261" i="8"/>
  <c r="N261" i="8" s="1"/>
  <c r="L23" i="2" s="1"/>
  <c r="AD262" i="8"/>
  <c r="R736" i="8" l="1"/>
  <c r="AP736" i="8"/>
  <c r="U736" i="8"/>
  <c r="V736" i="8" s="1"/>
  <c r="AI736" i="8"/>
  <c r="AJ736" i="8" s="1"/>
  <c r="AK736" i="8" s="1"/>
  <c r="X736" i="8"/>
  <c r="I737" i="8"/>
  <c r="F737" i="8"/>
  <c r="G737" i="8" s="1"/>
  <c r="H737" i="8" s="1"/>
  <c r="B737" i="8"/>
  <c r="AF262" i="8"/>
  <c r="AB263" i="8"/>
  <c r="AC263" i="8" s="1"/>
  <c r="M737" i="8" l="1"/>
  <c r="J737" i="8"/>
  <c r="K737" i="8" s="1"/>
  <c r="W737" i="8"/>
  <c r="AA737" i="8" s="1"/>
  <c r="D737" i="8"/>
  <c r="E738" i="8"/>
  <c r="C737" i="8"/>
  <c r="T737" i="8"/>
  <c r="Y737" i="8" s="1"/>
  <c r="AG737" i="8"/>
  <c r="AN737" i="8"/>
  <c r="AO737" i="8" s="1"/>
  <c r="AL737" i="8"/>
  <c r="AM736" i="8"/>
  <c r="P736" i="8" s="1"/>
  <c r="AE263" i="8"/>
  <c r="AH262" i="8"/>
  <c r="N262" i="8" s="1"/>
  <c r="AD263" i="8"/>
  <c r="AQ737" i="8" l="1"/>
  <c r="R737" i="8" s="1"/>
  <c r="AI737" i="8"/>
  <c r="AJ737" i="8" s="1"/>
  <c r="AK737" i="8" s="1"/>
  <c r="U737" i="8"/>
  <c r="V737" i="8" s="1"/>
  <c r="X737" i="8"/>
  <c r="AP737" i="8"/>
  <c r="B738" i="8"/>
  <c r="F738" i="8"/>
  <c r="G738" i="8" s="1"/>
  <c r="H738" i="8" s="1"/>
  <c r="I738" i="8"/>
  <c r="AF263" i="8"/>
  <c r="AB264" i="8"/>
  <c r="AC264" i="8" s="1"/>
  <c r="AE264" i="8" s="1"/>
  <c r="AM737" i="8" l="1"/>
  <c r="P737" i="8" s="1"/>
  <c r="E739" i="8"/>
  <c r="AN738" i="8"/>
  <c r="AO738" i="8" s="1"/>
  <c r="AQ738" i="8" s="1"/>
  <c r="R738" i="8" s="1"/>
  <c r="D738" i="8"/>
  <c r="AL738" i="8"/>
  <c r="AG738" i="8"/>
  <c r="T738" i="8"/>
  <c r="X738" i="8" s="1"/>
  <c r="C738" i="8"/>
  <c r="W738" i="8"/>
  <c r="AA738" i="8" s="1"/>
  <c r="J738" i="8"/>
  <c r="K738" i="8" s="1"/>
  <c r="U738" i="8" s="1"/>
  <c r="V738" i="8" s="1"/>
  <c r="M738" i="8"/>
  <c r="AB265" i="8"/>
  <c r="AC265" i="8" s="1"/>
  <c r="AH263" i="8"/>
  <c r="N263" i="8" s="1"/>
  <c r="AD264" i="8"/>
  <c r="AI738" i="8" l="1"/>
  <c r="AJ738" i="8" s="1"/>
  <c r="AK738" i="8" s="1"/>
  <c r="AM738" i="8" s="1"/>
  <c r="P738" i="8" s="1"/>
  <c r="B739" i="8"/>
  <c r="I739" i="8"/>
  <c r="F739" i="8"/>
  <c r="G739" i="8" s="1"/>
  <c r="H739" i="8" s="1"/>
  <c r="AP738" i="8"/>
  <c r="Y738" i="8"/>
  <c r="AD265" i="8"/>
  <c r="AF264" i="8"/>
  <c r="AE265" i="8"/>
  <c r="J739" i="8" l="1"/>
  <c r="K739" i="8" s="1"/>
  <c r="M739" i="8"/>
  <c r="AL739" i="8"/>
  <c r="AG739" i="8"/>
  <c r="D739" i="8"/>
  <c r="C739" i="8"/>
  <c r="AN739" i="8"/>
  <c r="AO739" i="8" s="1"/>
  <c r="AQ739" i="8" s="1"/>
  <c r="T739" i="8"/>
  <c r="Y739" i="8" s="1"/>
  <c r="E740" i="8"/>
  <c r="W739" i="8"/>
  <c r="AA739" i="8" s="1"/>
  <c r="AB266" i="8"/>
  <c r="AC266" i="8" s="1"/>
  <c r="AH264" i="8"/>
  <c r="N264" i="8" s="1"/>
  <c r="AF265" i="8"/>
  <c r="AI739" i="8" l="1"/>
  <c r="AJ739" i="8" s="1"/>
  <c r="AK739" i="8" s="1"/>
  <c r="U739" i="8"/>
  <c r="V739" i="8" s="1"/>
  <c r="R739" i="8"/>
  <c r="AP739" i="8"/>
  <c r="F740" i="8"/>
  <c r="G740" i="8" s="1"/>
  <c r="H740" i="8" s="1"/>
  <c r="I740" i="8"/>
  <c r="B740" i="8"/>
  <c r="AD266" i="8"/>
  <c r="AF266" i="8" s="1"/>
  <c r="X739" i="8"/>
  <c r="AH265" i="8"/>
  <c r="N265" i="8" s="1"/>
  <c r="AE266" i="8"/>
  <c r="AM739" i="8" l="1"/>
  <c r="P739" i="8" s="1"/>
  <c r="M740" i="8"/>
  <c r="T740" i="8"/>
  <c r="X740" i="8" s="1"/>
  <c r="C740" i="8"/>
  <c r="AG740" i="8"/>
  <c r="Y740" i="8"/>
  <c r="W740" i="8"/>
  <c r="AA740" i="8" s="1"/>
  <c r="D740" i="8"/>
  <c r="AN740" i="8"/>
  <c r="AL740" i="8"/>
  <c r="E741" i="8"/>
  <c r="J740" i="8"/>
  <c r="K740" i="8" s="1"/>
  <c r="U740" i="8" s="1"/>
  <c r="V740" i="8" s="1"/>
  <c r="AH266" i="8"/>
  <c r="N266" i="8" s="1"/>
  <c r="AB267" i="8"/>
  <c r="AI740" i="8" l="1"/>
  <c r="AJ740" i="8" s="1"/>
  <c r="AK740" i="8" s="1"/>
  <c r="AM740" i="8" s="1"/>
  <c r="P740" i="8" s="1"/>
  <c r="AO740" i="8"/>
  <c r="AQ740" i="8" s="1"/>
  <c r="I741" i="8"/>
  <c r="F741" i="8"/>
  <c r="G741" i="8" s="1"/>
  <c r="H741" i="8" s="1"/>
  <c r="M741" i="8" s="1"/>
  <c r="K63" i="2" s="1"/>
  <c r="B741" i="8"/>
  <c r="E742" i="8" s="1"/>
  <c r="AC267" i="8"/>
  <c r="AD267" i="8" s="1"/>
  <c r="F742" i="8" l="1"/>
  <c r="G742" i="8" s="1"/>
  <c r="H742" i="8" s="1"/>
  <c r="B742" i="8"/>
  <c r="I742" i="8"/>
  <c r="AE267" i="8"/>
  <c r="AB268" i="8" s="1"/>
  <c r="AC268" i="8" s="1"/>
  <c r="R740" i="8"/>
  <c r="AP740" i="8"/>
  <c r="J741" i="8"/>
  <c r="K741" i="8" s="1"/>
  <c r="W741" i="8"/>
  <c r="AA741" i="8" s="1"/>
  <c r="D741" i="8"/>
  <c r="C741" i="8"/>
  <c r="AN741" i="8"/>
  <c r="AO741" i="8" s="1"/>
  <c r="AG741" i="8"/>
  <c r="T741" i="8"/>
  <c r="X741" i="8" s="1"/>
  <c r="AL741" i="8"/>
  <c r="Y741" i="8"/>
  <c r="AF267" i="8"/>
  <c r="AI741" i="8" l="1"/>
  <c r="AJ741" i="8" s="1"/>
  <c r="AK741" i="8" s="1"/>
  <c r="AM741" i="8" s="1"/>
  <c r="P741" i="8" s="1"/>
  <c r="M63" i="2" s="1"/>
  <c r="U741" i="8"/>
  <c r="V741" i="8" s="1"/>
  <c r="J742" i="8"/>
  <c r="K742" i="8" s="1"/>
  <c r="E743" i="8"/>
  <c r="AG742" i="8"/>
  <c r="T742" i="8"/>
  <c r="Y742" i="8" s="1"/>
  <c r="D742" i="8"/>
  <c r="W742" i="8"/>
  <c r="AA742" i="8" s="1"/>
  <c r="C742" i="8"/>
  <c r="AL742" i="8"/>
  <c r="M742" i="8"/>
  <c r="Y290" i="8"/>
  <c r="AQ741" i="8"/>
  <c r="AH267" i="8"/>
  <c r="N267" i="8" s="1"/>
  <c r="AD268" i="8"/>
  <c r="AE268" i="8"/>
  <c r="X742" i="8" l="1"/>
  <c r="U742" i="8"/>
  <c r="V742" i="8" s="1"/>
  <c r="AI742" i="8"/>
  <c r="AJ742" i="8" s="1"/>
  <c r="AK742" i="8" s="1"/>
  <c r="AM742" i="8" s="1"/>
  <c r="P742" i="8" s="1"/>
  <c r="AN742" i="8"/>
  <c r="AO742" i="8" s="1"/>
  <c r="F743" i="8"/>
  <c r="G743" i="8" s="1"/>
  <c r="H743" i="8" s="1"/>
  <c r="M743" i="8" s="1"/>
  <c r="B743" i="8"/>
  <c r="I743" i="8"/>
  <c r="R741" i="8"/>
  <c r="N63" i="2" s="1"/>
  <c r="AP741" i="8"/>
  <c r="Z300" i="8"/>
  <c r="Z301" i="8"/>
  <c r="Z294" i="8"/>
  <c r="Z295" i="8"/>
  <c r="Z299" i="8"/>
  <c r="Z296" i="8"/>
  <c r="Z293" i="8"/>
  <c r="Z298" i="8"/>
  <c r="Z297" i="8"/>
  <c r="Z290" i="8"/>
  <c r="Z292" i="8"/>
  <c r="Z291" i="8"/>
  <c r="AB269" i="8"/>
  <c r="AC269" i="8" s="1"/>
  <c r="AF268" i="8"/>
  <c r="W743" i="8" l="1"/>
  <c r="AA743" i="8" s="1"/>
  <c r="D743" i="8"/>
  <c r="AG743" i="8"/>
  <c r="C743" i="8"/>
  <c r="AL743" i="8"/>
  <c r="E744" i="8"/>
  <c r="T743" i="8"/>
  <c r="X743" i="8" s="1"/>
  <c r="J743" i="8"/>
  <c r="K743" i="8" s="1"/>
  <c r="AQ742" i="8"/>
  <c r="AD269" i="8"/>
  <c r="AH268" i="8"/>
  <c r="N268" i="8" s="1"/>
  <c r="AF269" i="8"/>
  <c r="AE269" i="8"/>
  <c r="Y743" i="8" l="1"/>
  <c r="AI743" i="8"/>
  <c r="AJ743" i="8" s="1"/>
  <c r="AK743" i="8" s="1"/>
  <c r="AM743" i="8" s="1"/>
  <c r="P743" i="8" s="1"/>
  <c r="U743" i="8"/>
  <c r="V743" i="8" s="1"/>
  <c r="R742" i="8"/>
  <c r="AP742" i="8"/>
  <c r="F744" i="8"/>
  <c r="G744" i="8" s="1"/>
  <c r="H744" i="8" s="1"/>
  <c r="M744" i="8" s="1"/>
  <c r="B744" i="8"/>
  <c r="I744" i="8"/>
  <c r="AN743" i="8"/>
  <c r="AH269" i="8"/>
  <c r="N269" i="8" s="1"/>
  <c r="AB270" i="8"/>
  <c r="AO743" i="8" l="1"/>
  <c r="AQ743" i="8" s="1"/>
  <c r="J744" i="8"/>
  <c r="K744" i="8" s="1"/>
  <c r="W744" i="8"/>
  <c r="AA744" i="8" s="1"/>
  <c r="T744" i="8"/>
  <c r="Y744" i="8" s="1"/>
  <c r="AG744" i="8"/>
  <c r="E745" i="8"/>
  <c r="C744" i="8"/>
  <c r="AL744" i="8"/>
  <c r="D744" i="8"/>
  <c r="AC270" i="8"/>
  <c r="AE270" i="8" s="1"/>
  <c r="AD270" i="8" l="1"/>
  <c r="U744" i="8"/>
  <c r="V744" i="8" s="1"/>
  <c r="AI744" i="8"/>
  <c r="AJ744" i="8" s="1"/>
  <c r="AK744" i="8" s="1"/>
  <c r="R743" i="8"/>
  <c r="AP743" i="8"/>
  <c r="AN744" i="8"/>
  <c r="AO744" i="8" s="1"/>
  <c r="AQ744" i="8" s="1"/>
  <c r="F745" i="8"/>
  <c r="G745" i="8" s="1"/>
  <c r="H745" i="8" s="1"/>
  <c r="M745" i="8" s="1"/>
  <c r="B745" i="8"/>
  <c r="I745" i="8"/>
  <c r="X744" i="8"/>
  <c r="AF270" i="8"/>
  <c r="AB271" i="8"/>
  <c r="AC271" i="8" s="1"/>
  <c r="AM744" i="8" l="1"/>
  <c r="P744" i="8" s="1"/>
  <c r="R744" i="8"/>
  <c r="AP744" i="8"/>
  <c r="J745" i="8"/>
  <c r="K745" i="8" s="1"/>
  <c r="AN745" i="8"/>
  <c r="AO745" i="8" s="1"/>
  <c r="AQ745" i="8" s="1"/>
  <c r="D745" i="8"/>
  <c r="T745" i="8"/>
  <c r="X745" i="8" s="1"/>
  <c r="C745" i="8"/>
  <c r="W745" i="8"/>
  <c r="AA745" i="8" s="1"/>
  <c r="AG745" i="8"/>
  <c r="AL745" i="8"/>
  <c r="E746" i="8"/>
  <c r="AE271" i="8"/>
  <c r="AH270" i="8"/>
  <c r="N270" i="8" s="1"/>
  <c r="AD271" i="8"/>
  <c r="Y745" i="8" l="1"/>
  <c r="AI745" i="8"/>
  <c r="AJ745" i="8" s="1"/>
  <c r="AK745" i="8" s="1"/>
  <c r="AM745" i="8" s="1"/>
  <c r="P745" i="8" s="1"/>
  <c r="U745" i="8"/>
  <c r="V745" i="8" s="1"/>
  <c r="R745" i="8"/>
  <c r="AP745" i="8"/>
  <c r="F746" i="8"/>
  <c r="G746" i="8" s="1"/>
  <c r="H746" i="8" s="1"/>
  <c r="M746" i="8" s="1"/>
  <c r="B746" i="8"/>
  <c r="I746" i="8"/>
  <c r="AF271" i="8"/>
  <c r="AB272" i="8"/>
  <c r="AC272" i="8" s="1"/>
  <c r="J746" i="8" l="1"/>
  <c r="K746" i="8" s="1"/>
  <c r="C746" i="8"/>
  <c r="W746" i="8"/>
  <c r="AA746" i="8" s="1"/>
  <c r="D746" i="8"/>
  <c r="AG746" i="8"/>
  <c r="AN746" i="8"/>
  <c r="T746" i="8"/>
  <c r="X746" i="8" s="1"/>
  <c r="E747" i="8"/>
  <c r="AL746" i="8"/>
  <c r="AE272" i="8"/>
  <c r="AH271" i="8"/>
  <c r="N271" i="8" s="1"/>
  <c r="AD272" i="8"/>
  <c r="AO746" i="8" l="1"/>
  <c r="AQ746" i="8" s="1"/>
  <c r="AI746" i="8"/>
  <c r="AJ746" i="8" s="1"/>
  <c r="AK746" i="8" s="1"/>
  <c r="U746" i="8"/>
  <c r="V746" i="8" s="1"/>
  <c r="F747" i="8"/>
  <c r="G747" i="8" s="1"/>
  <c r="H747" i="8" s="1"/>
  <c r="M747" i="8" s="1"/>
  <c r="B747" i="8"/>
  <c r="I747" i="8"/>
  <c r="AF272" i="8"/>
  <c r="AB273" i="8"/>
  <c r="AC273" i="8" s="1"/>
  <c r="R746" i="8" l="1"/>
  <c r="AP746" i="8"/>
  <c r="J747" i="8"/>
  <c r="K747" i="8" s="1"/>
  <c r="AL747" i="8"/>
  <c r="W747" i="8"/>
  <c r="AA747" i="8" s="1"/>
  <c r="D747" i="8"/>
  <c r="C747" i="8"/>
  <c r="E748" i="8"/>
  <c r="AG747" i="8"/>
  <c r="T747" i="8"/>
  <c r="AN747" i="8"/>
  <c r="AO747" i="8" s="1"/>
  <c r="Y747" i="8"/>
  <c r="X747" i="8"/>
  <c r="AM746" i="8"/>
  <c r="P746" i="8" s="1"/>
  <c r="AE273" i="8"/>
  <c r="AD273" i="8"/>
  <c r="AH272" i="8"/>
  <c r="N272" i="8" s="1"/>
  <c r="AQ747" i="8" l="1"/>
  <c r="R747" i="8" s="1"/>
  <c r="AI747" i="8"/>
  <c r="AJ747" i="8" s="1"/>
  <c r="AK747" i="8" s="1"/>
  <c r="U747" i="8"/>
  <c r="V747" i="8" s="1"/>
  <c r="B748" i="8"/>
  <c r="I748" i="8"/>
  <c r="F748" i="8"/>
  <c r="G748" i="8" s="1"/>
  <c r="H748" i="8" s="1"/>
  <c r="M748" i="8" s="1"/>
  <c r="AF273" i="8"/>
  <c r="AB274" i="8"/>
  <c r="AC274" i="8" s="1"/>
  <c r="AP747" i="8" l="1"/>
  <c r="AM747" i="8"/>
  <c r="P747" i="8" s="1"/>
  <c r="J748" i="8"/>
  <c r="K748" i="8" s="1"/>
  <c r="E749" i="8"/>
  <c r="D748" i="8"/>
  <c r="AL748" i="8"/>
  <c r="W748" i="8"/>
  <c r="AA748" i="8" s="1"/>
  <c r="C748" i="8"/>
  <c r="AG748" i="8"/>
  <c r="AN748" i="8"/>
  <c r="AO748" i="8" s="1"/>
  <c r="T748" i="8"/>
  <c r="X748" i="8" s="1"/>
  <c r="AE274" i="8"/>
  <c r="AH273" i="8"/>
  <c r="N273" i="8" s="1"/>
  <c r="L24" i="2" s="1"/>
  <c r="AD274" i="8"/>
  <c r="AI748" i="8" l="1"/>
  <c r="AJ748" i="8" s="1"/>
  <c r="AK748" i="8" s="1"/>
  <c r="AM748" i="8" s="1"/>
  <c r="P748" i="8" s="1"/>
  <c r="U748" i="8"/>
  <c r="V748" i="8" s="1"/>
  <c r="AQ748" i="8"/>
  <c r="Y748" i="8"/>
  <c r="I749" i="8"/>
  <c r="F749" i="8"/>
  <c r="G749" i="8" s="1"/>
  <c r="H749" i="8" s="1"/>
  <c r="M749" i="8" s="1"/>
  <c r="B749" i="8"/>
  <c r="AF274" i="8"/>
  <c r="AB275" i="8"/>
  <c r="AC275" i="8" s="1"/>
  <c r="J749" i="8" l="1"/>
  <c r="K749" i="8" s="1"/>
  <c r="D749" i="8"/>
  <c r="E750" i="8"/>
  <c r="T749" i="8"/>
  <c r="X749" i="8" s="1"/>
  <c r="C749" i="8"/>
  <c r="Y749" i="8"/>
  <c r="AL749" i="8"/>
  <c r="W749" i="8"/>
  <c r="AA749" i="8" s="1"/>
  <c r="AG749" i="8"/>
  <c r="AN749" i="8"/>
  <c r="AO749" i="8" s="1"/>
  <c r="R748" i="8"/>
  <c r="AP748" i="8"/>
  <c r="AE275" i="8"/>
  <c r="AH274" i="8"/>
  <c r="N274" i="8" s="1"/>
  <c r="AD275" i="8"/>
  <c r="U749" i="8" l="1"/>
  <c r="V749" i="8" s="1"/>
  <c r="AI749" i="8"/>
  <c r="AJ749" i="8" s="1"/>
  <c r="AK749" i="8" s="1"/>
  <c r="AM749" i="8" s="1"/>
  <c r="P749" i="8" s="1"/>
  <c r="AQ749" i="8"/>
  <c r="B750" i="8"/>
  <c r="I750" i="8"/>
  <c r="F750" i="8"/>
  <c r="G750" i="8" s="1"/>
  <c r="H750" i="8" s="1"/>
  <c r="M750" i="8" s="1"/>
  <c r="AF275" i="8"/>
  <c r="AB276" i="8"/>
  <c r="AC276" i="8" s="1"/>
  <c r="J750" i="8" l="1"/>
  <c r="K750" i="8" s="1"/>
  <c r="R749" i="8"/>
  <c r="AP749" i="8"/>
  <c r="W750" i="8"/>
  <c r="AA750" i="8" s="1"/>
  <c r="AG750" i="8"/>
  <c r="AL750" i="8"/>
  <c r="C750" i="8"/>
  <c r="D750" i="8"/>
  <c r="T750" i="8"/>
  <c r="Y750" i="8" s="1"/>
  <c r="AN750" i="8"/>
  <c r="E751" i="8"/>
  <c r="AE276" i="8"/>
  <c r="AH275" i="8"/>
  <c r="N275" i="8" s="1"/>
  <c r="AD276" i="8"/>
  <c r="AI750" i="8" l="1"/>
  <c r="AJ750" i="8" s="1"/>
  <c r="AK750" i="8" s="1"/>
  <c r="AM750" i="8" s="1"/>
  <c r="P750" i="8" s="1"/>
  <c r="U750" i="8"/>
  <c r="V750" i="8" s="1"/>
  <c r="AO750" i="8"/>
  <c r="AQ750" i="8" s="1"/>
  <c r="B751" i="8"/>
  <c r="I751" i="8"/>
  <c r="F751" i="8"/>
  <c r="G751" i="8" s="1"/>
  <c r="H751" i="8" s="1"/>
  <c r="M751" i="8" s="1"/>
  <c r="X750" i="8"/>
  <c r="AF276" i="8"/>
  <c r="AB277" i="8"/>
  <c r="AC277" i="8" s="1"/>
  <c r="R750" i="8" l="1"/>
  <c r="AP750" i="8"/>
  <c r="J751" i="8"/>
  <c r="K751" i="8" s="1"/>
  <c r="T751" i="8"/>
  <c r="X751" i="8" s="1"/>
  <c r="W751" i="8"/>
  <c r="AA751" i="8" s="1"/>
  <c r="AG751" i="8"/>
  <c r="E752" i="8"/>
  <c r="C751" i="8"/>
  <c r="AL751" i="8"/>
  <c r="D751" i="8"/>
  <c r="AN751" i="8"/>
  <c r="AO751" i="8" s="1"/>
  <c r="AQ751" i="8" s="1"/>
  <c r="AH276" i="8"/>
  <c r="N276" i="8" s="1"/>
  <c r="AE277" i="8"/>
  <c r="AD277" i="8"/>
  <c r="Y751" i="8" l="1"/>
  <c r="R751" i="8"/>
  <c r="AP751" i="8"/>
  <c r="AI751" i="8"/>
  <c r="AJ751" i="8" s="1"/>
  <c r="AK751" i="8" s="1"/>
  <c r="U751" i="8"/>
  <c r="V751" i="8" s="1"/>
  <c r="I752" i="8"/>
  <c r="B752" i="8"/>
  <c r="F752" i="8"/>
  <c r="G752" i="8" s="1"/>
  <c r="H752" i="8" s="1"/>
  <c r="M752" i="8" s="1"/>
  <c r="AF277" i="8"/>
  <c r="AB278" i="8"/>
  <c r="AC278" i="8" s="1"/>
  <c r="J752" i="8" l="1"/>
  <c r="K752" i="8" s="1"/>
  <c r="T752" i="8"/>
  <c r="AN752" i="8"/>
  <c r="AO752" i="8" s="1"/>
  <c r="AG752" i="8"/>
  <c r="C752" i="8"/>
  <c r="Y752" i="8"/>
  <c r="W752" i="8"/>
  <c r="AA752" i="8" s="1"/>
  <c r="E753" i="8"/>
  <c r="D752" i="8"/>
  <c r="AL752" i="8"/>
  <c r="X752" i="8"/>
  <c r="AM751" i="8"/>
  <c r="P751" i="8" s="1"/>
  <c r="AE278" i="8"/>
  <c r="AH277" i="8"/>
  <c r="N277" i="8" s="1"/>
  <c r="AD278" i="8"/>
  <c r="AQ752" i="8" l="1"/>
  <c r="R752" i="8" s="1"/>
  <c r="U752" i="8"/>
  <c r="V752" i="8" s="1"/>
  <c r="AI752" i="8"/>
  <c r="AJ752" i="8" s="1"/>
  <c r="AK752" i="8" s="1"/>
  <c r="AP752" i="8"/>
  <c r="B753" i="8"/>
  <c r="I753" i="8"/>
  <c r="F753" i="8"/>
  <c r="G753" i="8" s="1"/>
  <c r="H753" i="8" s="1"/>
  <c r="M753" i="8" s="1"/>
  <c r="K64" i="2" s="1"/>
  <c r="AF278" i="8"/>
  <c r="AB279" i="8"/>
  <c r="AC279" i="8" s="1"/>
  <c r="AM752" i="8" l="1"/>
  <c r="P752" i="8" s="1"/>
  <c r="E754" i="8"/>
  <c r="D753" i="8"/>
  <c r="T753" i="8"/>
  <c r="X753" i="8" s="1"/>
  <c r="C753" i="8"/>
  <c r="Y302" i="8" s="1"/>
  <c r="AN753" i="8"/>
  <c r="AO753" i="8" s="1"/>
  <c r="AL753" i="8"/>
  <c r="AG753" i="8"/>
  <c r="W753" i="8"/>
  <c r="AA753" i="8" s="1"/>
  <c r="Y753" i="8"/>
  <c r="J753" i="8"/>
  <c r="K753" i="8" s="1"/>
  <c r="AH278" i="8"/>
  <c r="N278" i="8" s="1"/>
  <c r="AE279" i="8"/>
  <c r="AD279" i="8"/>
  <c r="AI753" i="8" l="1"/>
  <c r="AJ753" i="8" s="1"/>
  <c r="AK753" i="8" s="1"/>
  <c r="U753" i="8"/>
  <c r="V753" i="8" s="1"/>
  <c r="AQ753" i="8"/>
  <c r="B754" i="8"/>
  <c r="F754" i="8"/>
  <c r="G754" i="8" s="1"/>
  <c r="H754" i="8" s="1"/>
  <c r="M754" i="8" s="1"/>
  <c r="I754" i="8"/>
  <c r="Z311" i="8"/>
  <c r="Z306" i="8"/>
  <c r="Z302" i="8"/>
  <c r="Z307" i="8"/>
  <c r="Z312" i="8"/>
  <c r="Z308" i="8"/>
  <c r="Z309" i="8"/>
  <c r="Z303" i="8"/>
  <c r="Z313" i="8"/>
  <c r="Z305" i="8"/>
  <c r="Z304" i="8"/>
  <c r="Z310" i="8"/>
  <c r="AF279" i="8"/>
  <c r="AB280" i="8"/>
  <c r="AC280" i="8" s="1"/>
  <c r="AM753" i="8" l="1"/>
  <c r="P753" i="8" s="1"/>
  <c r="M64" i="2" s="1"/>
  <c r="C754" i="8"/>
  <c r="W754" i="8"/>
  <c r="AA754" i="8" s="1"/>
  <c r="AG754" i="8"/>
  <c r="AN754" i="8"/>
  <c r="AO754" i="8" s="1"/>
  <c r="T754" i="8"/>
  <c r="Y754" i="8" s="1"/>
  <c r="AL754" i="8"/>
  <c r="E755" i="8"/>
  <c r="D754" i="8"/>
  <c r="R753" i="8"/>
  <c r="N64" i="2" s="1"/>
  <c r="AP753" i="8"/>
  <c r="J754" i="8"/>
  <c r="K754" i="8" s="1"/>
  <c r="AE280" i="8"/>
  <c r="AH279" i="8"/>
  <c r="N279" i="8" s="1"/>
  <c r="AD280" i="8"/>
  <c r="AQ754" i="8" l="1"/>
  <c r="R754" i="8" s="1"/>
  <c r="X754" i="8"/>
  <c r="AI754" i="8"/>
  <c r="AJ754" i="8" s="1"/>
  <c r="AK754" i="8" s="1"/>
  <c r="AM754" i="8" s="1"/>
  <c r="P754" i="8" s="1"/>
  <c r="U754" i="8"/>
  <c r="V754" i="8" s="1"/>
  <c r="AP754" i="8"/>
  <c r="F755" i="8"/>
  <c r="G755" i="8" s="1"/>
  <c r="H755" i="8" s="1"/>
  <c r="M755" i="8" s="1"/>
  <c r="B755" i="8"/>
  <c r="I755" i="8"/>
  <c r="AF280" i="8"/>
  <c r="AB281" i="8"/>
  <c r="AC281" i="8" s="1"/>
  <c r="J755" i="8" l="1"/>
  <c r="K755" i="8" s="1"/>
  <c r="AL755" i="8"/>
  <c r="AG755" i="8"/>
  <c r="C755" i="8"/>
  <c r="T755" i="8"/>
  <c r="X755" i="8" s="1"/>
  <c r="W755" i="8"/>
  <c r="AA755" i="8" s="1"/>
  <c r="AN755" i="8"/>
  <c r="AO755" i="8" s="1"/>
  <c r="AQ755" i="8" s="1"/>
  <c r="D755" i="8"/>
  <c r="E756" i="8"/>
  <c r="AH280" i="8"/>
  <c r="N280" i="8" s="1"/>
  <c r="AE281" i="8"/>
  <c r="AD281" i="8"/>
  <c r="R755" i="8" l="1"/>
  <c r="AP755" i="8"/>
  <c r="AI755" i="8"/>
  <c r="AJ755" i="8" s="1"/>
  <c r="AK755" i="8" s="1"/>
  <c r="AM755" i="8" s="1"/>
  <c r="P755" i="8" s="1"/>
  <c r="U755" i="8"/>
  <c r="V755" i="8" s="1"/>
  <c r="Y755" i="8"/>
  <c r="B756" i="8"/>
  <c r="F756" i="8"/>
  <c r="G756" i="8" s="1"/>
  <c r="H756" i="8" s="1"/>
  <c r="M756" i="8" s="1"/>
  <c r="I756" i="8"/>
  <c r="AF281" i="8"/>
  <c r="AB282" i="8"/>
  <c r="AC282" i="8" s="1"/>
  <c r="D756" i="8" l="1"/>
  <c r="AG756" i="8"/>
  <c r="T756" i="8"/>
  <c r="X756" i="8" s="1"/>
  <c r="W756" i="8"/>
  <c r="AA756" i="8" s="1"/>
  <c r="AN756" i="8"/>
  <c r="AO756" i="8" s="1"/>
  <c r="Y756" i="8"/>
  <c r="AL756" i="8"/>
  <c r="E757" i="8"/>
  <c r="C756" i="8"/>
  <c r="J756" i="8"/>
  <c r="K756" i="8" s="1"/>
  <c r="AE282" i="8"/>
  <c r="AD282" i="8"/>
  <c r="AH281" i="8"/>
  <c r="N281" i="8" s="1"/>
  <c r="AI756" i="8" l="1"/>
  <c r="AJ756" i="8" s="1"/>
  <c r="AK756" i="8" s="1"/>
  <c r="U756" i="8"/>
  <c r="V756" i="8" s="1"/>
  <c r="AQ756" i="8"/>
  <c r="F757" i="8"/>
  <c r="G757" i="8" s="1"/>
  <c r="H757" i="8" s="1"/>
  <c r="M757" i="8" s="1"/>
  <c r="I757" i="8"/>
  <c r="B757" i="8"/>
  <c r="AM756" i="8"/>
  <c r="P756" i="8" s="1"/>
  <c r="AF282" i="8"/>
  <c r="AB283" i="8"/>
  <c r="AC283" i="8" s="1"/>
  <c r="R756" i="8" l="1"/>
  <c r="AP756" i="8"/>
  <c r="AG757" i="8"/>
  <c r="W757" i="8"/>
  <c r="AA757" i="8" s="1"/>
  <c r="AN757" i="8"/>
  <c r="AL757" i="8"/>
  <c r="AO757" i="8"/>
  <c r="D757" i="8"/>
  <c r="T757" i="8"/>
  <c r="Y757" i="8" s="1"/>
  <c r="E758" i="8"/>
  <c r="C757" i="8"/>
  <c r="J757" i="8"/>
  <c r="K757" i="8" s="1"/>
  <c r="AE283" i="8"/>
  <c r="AD283" i="8"/>
  <c r="AH282" i="8"/>
  <c r="N282" i="8" s="1"/>
  <c r="AQ757" i="8" l="1"/>
  <c r="R757" i="8" s="1"/>
  <c r="AI757" i="8"/>
  <c r="AJ757" i="8" s="1"/>
  <c r="AK757" i="8" s="1"/>
  <c r="U757" i="8"/>
  <c r="V757" i="8" s="1"/>
  <c r="X757" i="8"/>
  <c r="AP757" i="8"/>
  <c r="F758" i="8"/>
  <c r="G758" i="8" s="1"/>
  <c r="H758" i="8" s="1"/>
  <c r="M758" i="8" s="1"/>
  <c r="B758" i="8"/>
  <c r="I758" i="8"/>
  <c r="AF283" i="8"/>
  <c r="AB284" i="8"/>
  <c r="AC284" i="8" s="1"/>
  <c r="AM757" i="8" l="1"/>
  <c r="P757" i="8" s="1"/>
  <c r="W758" i="8"/>
  <c r="AA758" i="8" s="1"/>
  <c r="C758" i="8"/>
  <c r="AG758" i="8"/>
  <c r="AL758" i="8"/>
  <c r="E759" i="8"/>
  <c r="T758" i="8"/>
  <c r="X758" i="8" s="1"/>
  <c r="D758" i="8"/>
  <c r="AN758" i="8"/>
  <c r="AO758" i="8" s="1"/>
  <c r="AQ758" i="8" s="1"/>
  <c r="J758" i="8"/>
  <c r="K758" i="8" s="1"/>
  <c r="AE284" i="8"/>
  <c r="AD284" i="8"/>
  <c r="AH283" i="8"/>
  <c r="N283" i="8" s="1"/>
  <c r="R758" i="8" l="1"/>
  <c r="AP758" i="8"/>
  <c r="AI758" i="8"/>
  <c r="AJ758" i="8" s="1"/>
  <c r="AK758" i="8" s="1"/>
  <c r="U758" i="8"/>
  <c r="V758" i="8" s="1"/>
  <c r="B759" i="8"/>
  <c r="F759" i="8"/>
  <c r="G759" i="8" s="1"/>
  <c r="H759" i="8" s="1"/>
  <c r="M759" i="8" s="1"/>
  <c r="I759" i="8"/>
  <c r="AF284" i="8"/>
  <c r="AB285" i="8"/>
  <c r="AC285" i="8" s="1"/>
  <c r="AM758" i="8" l="1"/>
  <c r="P758" i="8" s="1"/>
  <c r="J759" i="8"/>
  <c r="K759" i="8" s="1"/>
  <c r="AN759" i="8"/>
  <c r="AO759" i="8" s="1"/>
  <c r="AQ759" i="8" s="1"/>
  <c r="T759" i="8"/>
  <c r="X759" i="8" s="1"/>
  <c r="W759" i="8"/>
  <c r="AA759" i="8" s="1"/>
  <c r="AG759" i="8"/>
  <c r="Y759" i="8"/>
  <c r="D759" i="8"/>
  <c r="C759" i="8"/>
  <c r="E760" i="8"/>
  <c r="AL759" i="8"/>
  <c r="AH284" i="8"/>
  <c r="N284" i="8" s="1"/>
  <c r="AE285" i="8"/>
  <c r="AD285" i="8"/>
  <c r="R759" i="8" l="1"/>
  <c r="AP759" i="8"/>
  <c r="AI759" i="8"/>
  <c r="AJ759" i="8" s="1"/>
  <c r="AK759" i="8" s="1"/>
  <c r="U759" i="8"/>
  <c r="V759" i="8" s="1"/>
  <c r="B760" i="8"/>
  <c r="F760" i="8"/>
  <c r="G760" i="8" s="1"/>
  <c r="H760" i="8" s="1"/>
  <c r="M760" i="8" s="1"/>
  <c r="I760" i="8"/>
  <c r="AF285" i="8"/>
  <c r="AB286" i="8"/>
  <c r="AC286" i="8" s="1"/>
  <c r="AM759" i="8" l="1"/>
  <c r="P759" i="8" s="1"/>
  <c r="E761" i="8"/>
  <c r="AN760" i="8"/>
  <c r="AO760" i="8" s="1"/>
  <c r="W760" i="8"/>
  <c r="AA760" i="8" s="1"/>
  <c r="AG760" i="8"/>
  <c r="C760" i="8"/>
  <c r="D760" i="8"/>
  <c r="AL760" i="8"/>
  <c r="T760" i="8"/>
  <c r="Y760" i="8" s="1"/>
  <c r="J760" i="8"/>
  <c r="K760" i="8" s="1"/>
  <c r="AE286" i="8"/>
  <c r="AD286" i="8"/>
  <c r="AH285" i="8"/>
  <c r="N285" i="8" s="1"/>
  <c r="L25" i="2" s="1"/>
  <c r="AQ760" i="8" l="1"/>
  <c r="U760" i="8"/>
  <c r="V760" i="8" s="1"/>
  <c r="AI760" i="8"/>
  <c r="AJ760" i="8" s="1"/>
  <c r="AK760" i="8" s="1"/>
  <c r="R760" i="8"/>
  <c r="AP760" i="8"/>
  <c r="X760" i="8"/>
  <c r="I761" i="8"/>
  <c r="F761" i="8"/>
  <c r="G761" i="8" s="1"/>
  <c r="H761" i="8" s="1"/>
  <c r="M761" i="8" s="1"/>
  <c r="B761" i="8"/>
  <c r="AF286" i="8"/>
  <c r="AB287" i="8"/>
  <c r="AC287" i="8" s="1"/>
  <c r="AM760" i="8" l="1"/>
  <c r="P760" i="8" s="1"/>
  <c r="J761" i="8"/>
  <c r="K761" i="8" s="1"/>
  <c r="D761" i="8"/>
  <c r="C761" i="8"/>
  <c r="Y761" i="8"/>
  <c r="AN761" i="8"/>
  <c r="AO761" i="8" s="1"/>
  <c r="W761" i="8"/>
  <c r="AA761" i="8" s="1"/>
  <c r="AG761" i="8"/>
  <c r="AL761" i="8"/>
  <c r="E762" i="8"/>
  <c r="T761" i="8"/>
  <c r="X761" i="8" s="1"/>
  <c r="AE287" i="8"/>
  <c r="AD287" i="8"/>
  <c r="AH286" i="8"/>
  <c r="N286" i="8" s="1"/>
  <c r="U761" i="8" l="1"/>
  <c r="V761" i="8" s="1"/>
  <c r="AI761" i="8"/>
  <c r="AJ761" i="8" s="1"/>
  <c r="AK761" i="8" s="1"/>
  <c r="AM761" i="8" s="1"/>
  <c r="P761" i="8" s="1"/>
  <c r="AQ761" i="8"/>
  <c r="F762" i="8"/>
  <c r="G762" i="8" s="1"/>
  <c r="H762" i="8" s="1"/>
  <c r="M762" i="8" s="1"/>
  <c r="B762" i="8"/>
  <c r="I762" i="8"/>
  <c r="AF287" i="8"/>
  <c r="AB288" i="8"/>
  <c r="AC288" i="8" s="1"/>
  <c r="R761" i="8" l="1"/>
  <c r="AP761" i="8"/>
  <c r="J762" i="8"/>
  <c r="K762" i="8" s="1"/>
  <c r="W762" i="8"/>
  <c r="AA762" i="8" s="1"/>
  <c r="C762" i="8"/>
  <c r="AG762" i="8"/>
  <c r="AO762" i="8"/>
  <c r="T762" i="8"/>
  <c r="Y762" i="8" s="1"/>
  <c r="AL762" i="8"/>
  <c r="E763" i="8"/>
  <c r="D762" i="8"/>
  <c r="AN762" i="8"/>
  <c r="AE288" i="8"/>
  <c r="AH287" i="8"/>
  <c r="N287" i="8" s="1"/>
  <c r="AD288" i="8"/>
  <c r="AQ762" i="8" l="1"/>
  <c r="R762" i="8" s="1"/>
  <c r="AP762" i="8"/>
  <c r="U762" i="8"/>
  <c r="V762" i="8" s="1"/>
  <c r="AI762" i="8"/>
  <c r="AJ762" i="8" s="1"/>
  <c r="AK762" i="8" s="1"/>
  <c r="X762" i="8"/>
  <c r="I763" i="8"/>
  <c r="F763" i="8"/>
  <c r="G763" i="8" s="1"/>
  <c r="H763" i="8" s="1"/>
  <c r="M763" i="8" s="1"/>
  <c r="B763" i="8"/>
  <c r="AF288" i="8"/>
  <c r="AB289" i="8"/>
  <c r="AC289" i="8" s="1"/>
  <c r="AM762" i="8" l="1"/>
  <c r="P762" i="8" s="1"/>
  <c r="J763" i="8"/>
  <c r="K763" i="8" s="1"/>
  <c r="D763" i="8"/>
  <c r="E764" i="8"/>
  <c r="AL763" i="8"/>
  <c r="AG763" i="8"/>
  <c r="W763" i="8"/>
  <c r="AA763" i="8" s="1"/>
  <c r="AN763" i="8"/>
  <c r="AO763" i="8" s="1"/>
  <c r="T763" i="8"/>
  <c r="Y763" i="8" s="1"/>
  <c r="C763" i="8"/>
  <c r="AE289" i="8"/>
  <c r="AD289" i="8"/>
  <c r="AH288" i="8"/>
  <c r="N288" i="8" s="1"/>
  <c r="U763" i="8" l="1"/>
  <c r="V763" i="8" s="1"/>
  <c r="AI763" i="8"/>
  <c r="AJ763" i="8" s="1"/>
  <c r="AK763" i="8" s="1"/>
  <c r="AQ763" i="8"/>
  <c r="X763" i="8"/>
  <c r="B764" i="8"/>
  <c r="F764" i="8"/>
  <c r="G764" i="8" s="1"/>
  <c r="H764" i="8" s="1"/>
  <c r="M764" i="8" s="1"/>
  <c r="I764" i="8"/>
  <c r="AF289" i="8"/>
  <c r="AB290" i="8"/>
  <c r="AC290" i="8" s="1"/>
  <c r="AG764" i="8" l="1"/>
  <c r="AL764" i="8"/>
  <c r="C764" i="8"/>
  <c r="W764" i="8"/>
  <c r="AA764" i="8" s="1"/>
  <c r="E765" i="8"/>
  <c r="T764" i="8"/>
  <c r="Y764" i="8" s="1"/>
  <c r="AN764" i="8"/>
  <c r="AO764" i="8" s="1"/>
  <c r="AQ764" i="8" s="1"/>
  <c r="D764" i="8"/>
  <c r="R763" i="8"/>
  <c r="AP763" i="8"/>
  <c r="J764" i="8"/>
  <c r="K764" i="8" s="1"/>
  <c r="AM763" i="8"/>
  <c r="P763" i="8" s="1"/>
  <c r="AE290" i="8"/>
  <c r="AH289" i="8"/>
  <c r="N289" i="8" s="1"/>
  <c r="AD290" i="8"/>
  <c r="X764" i="8" l="1"/>
  <c r="AI764" i="8"/>
  <c r="AJ764" i="8" s="1"/>
  <c r="AK764" i="8" s="1"/>
  <c r="AM764" i="8" s="1"/>
  <c r="P764" i="8" s="1"/>
  <c r="U764" i="8"/>
  <c r="V764" i="8" s="1"/>
  <c r="R764" i="8"/>
  <c r="AP764" i="8"/>
  <c r="I765" i="8"/>
  <c r="F765" i="8"/>
  <c r="G765" i="8" s="1"/>
  <c r="H765" i="8" s="1"/>
  <c r="M765" i="8" s="1"/>
  <c r="K65" i="2" s="1"/>
  <c r="B765" i="8"/>
  <c r="AF290" i="8"/>
  <c r="AB291" i="8"/>
  <c r="AC291" i="8" s="1"/>
  <c r="AN765" i="8" l="1"/>
  <c r="D765" i="8"/>
  <c r="E766" i="8"/>
  <c r="AG765" i="8"/>
  <c r="T765" i="8"/>
  <c r="X765" i="8" s="1"/>
  <c r="AL765" i="8"/>
  <c r="C765" i="8"/>
  <c r="Y314" i="8" s="1"/>
  <c r="W765" i="8"/>
  <c r="AA765" i="8" s="1"/>
  <c r="J765" i="8"/>
  <c r="K765" i="8" s="1"/>
  <c r="AE291" i="8"/>
  <c r="AH290" i="8"/>
  <c r="N290" i="8" s="1"/>
  <c r="AD291" i="8"/>
  <c r="Y765" i="8" l="1"/>
  <c r="U765" i="8"/>
  <c r="V765" i="8" s="1"/>
  <c r="AI765" i="8"/>
  <c r="AJ765" i="8" s="1"/>
  <c r="AK765" i="8" s="1"/>
  <c r="AM765" i="8" s="1"/>
  <c r="P765" i="8" s="1"/>
  <c r="M65" i="2" s="1"/>
  <c r="F766" i="8"/>
  <c r="G766" i="8" s="1"/>
  <c r="H766" i="8" s="1"/>
  <c r="M766" i="8" s="1"/>
  <c r="B766" i="8"/>
  <c r="I766" i="8"/>
  <c r="AO765" i="8"/>
  <c r="AQ765" i="8" s="1"/>
  <c r="Z317" i="8"/>
  <c r="Z324" i="8"/>
  <c r="Z325" i="8"/>
  <c r="Z320" i="8"/>
  <c r="Z322" i="8"/>
  <c r="Z315" i="8"/>
  <c r="Z319" i="8"/>
  <c r="Z316" i="8"/>
  <c r="Z321" i="8"/>
  <c r="Z314" i="8"/>
  <c r="Z323" i="8"/>
  <c r="Z318" i="8"/>
  <c r="AF291" i="8"/>
  <c r="AB292" i="8"/>
  <c r="AC292" i="8" s="1"/>
  <c r="R765" i="8" l="1"/>
  <c r="N65" i="2" s="1"/>
  <c r="AP765" i="8"/>
  <c r="J766" i="8"/>
  <c r="K766" i="8" s="1"/>
  <c r="T766" i="8"/>
  <c r="X766" i="8" s="1"/>
  <c r="E767" i="8"/>
  <c r="D766" i="8"/>
  <c r="AN766" i="8"/>
  <c r="AO766" i="8" s="1"/>
  <c r="C766" i="8"/>
  <c r="AL766" i="8"/>
  <c r="W766" i="8"/>
  <c r="AA766" i="8" s="1"/>
  <c r="AG766" i="8"/>
  <c r="AE292" i="8"/>
  <c r="AD292" i="8"/>
  <c r="AH291" i="8"/>
  <c r="N291" i="8" s="1"/>
  <c r="AI766" i="8" l="1"/>
  <c r="AJ766" i="8" s="1"/>
  <c r="AK766" i="8" s="1"/>
  <c r="AM766" i="8" s="1"/>
  <c r="P766" i="8" s="1"/>
  <c r="U766" i="8"/>
  <c r="V766" i="8" s="1"/>
  <c r="AQ766" i="8"/>
  <c r="Y766" i="8"/>
  <c r="I767" i="8"/>
  <c r="B767" i="8"/>
  <c r="F767" i="8"/>
  <c r="G767" i="8" s="1"/>
  <c r="H767" i="8" s="1"/>
  <c r="M767" i="8" s="1"/>
  <c r="AF292" i="8"/>
  <c r="AB293" i="8"/>
  <c r="AC293" i="8" s="1"/>
  <c r="R766" i="8" l="1"/>
  <c r="AP766" i="8"/>
  <c r="D767" i="8"/>
  <c r="AN767" i="8"/>
  <c r="AO767" i="8" s="1"/>
  <c r="E768" i="8"/>
  <c r="W767" i="8"/>
  <c r="AA767" i="8" s="1"/>
  <c r="C767" i="8"/>
  <c r="AL767" i="8"/>
  <c r="AG767" i="8"/>
  <c r="T767" i="8"/>
  <c r="Y767" i="8" s="1"/>
  <c r="J767" i="8"/>
  <c r="K767" i="8" s="1"/>
  <c r="AE293" i="8"/>
  <c r="AD293" i="8"/>
  <c r="AH292" i="8"/>
  <c r="N292" i="8" s="1"/>
  <c r="X767" i="8" l="1"/>
  <c r="U767" i="8"/>
  <c r="V767" i="8" s="1"/>
  <c r="AI767" i="8"/>
  <c r="AJ767" i="8" s="1"/>
  <c r="AK767" i="8" s="1"/>
  <c r="AQ767" i="8"/>
  <c r="F768" i="8"/>
  <c r="G768" i="8" s="1"/>
  <c r="H768" i="8" s="1"/>
  <c r="M768" i="8" s="1"/>
  <c r="I768" i="8"/>
  <c r="B768" i="8"/>
  <c r="AF293" i="8"/>
  <c r="AB294" i="8"/>
  <c r="AC294" i="8" s="1"/>
  <c r="AM767" i="8" l="1"/>
  <c r="P767" i="8" s="1"/>
  <c r="J768" i="8"/>
  <c r="K768" i="8" s="1"/>
  <c r="R767" i="8"/>
  <c r="AP767" i="8"/>
  <c r="W768" i="8"/>
  <c r="AA768" i="8" s="1"/>
  <c r="D768" i="8"/>
  <c r="E769" i="8"/>
  <c r="T768" i="8"/>
  <c r="X768" i="8" s="1"/>
  <c r="AN768" i="8"/>
  <c r="AO768" i="8" s="1"/>
  <c r="AQ768" i="8" s="1"/>
  <c r="AG768" i="8"/>
  <c r="AL768" i="8"/>
  <c r="C768" i="8"/>
  <c r="AE294" i="8"/>
  <c r="AD294" i="8"/>
  <c r="AH293" i="8"/>
  <c r="N293" i="8" s="1"/>
  <c r="Y768" i="8" l="1"/>
  <c r="R768" i="8"/>
  <c r="AP768" i="8"/>
  <c r="U768" i="8"/>
  <c r="V768" i="8" s="1"/>
  <c r="AI768" i="8"/>
  <c r="AJ768" i="8" s="1"/>
  <c r="AK768" i="8" s="1"/>
  <c r="F769" i="8"/>
  <c r="G769" i="8" s="1"/>
  <c r="H769" i="8" s="1"/>
  <c r="M769" i="8" s="1"/>
  <c r="I769" i="8"/>
  <c r="B769" i="8"/>
  <c r="AF294" i="8"/>
  <c r="AB295" i="8"/>
  <c r="AC295" i="8" s="1"/>
  <c r="J769" i="8" l="1"/>
  <c r="K769" i="8" s="1"/>
  <c r="AM768" i="8"/>
  <c r="P768" i="8" s="1"/>
  <c r="AN769" i="8"/>
  <c r="AO769" i="8" s="1"/>
  <c r="T769" i="8"/>
  <c r="Y769" i="8" s="1"/>
  <c r="AL769" i="8"/>
  <c r="X769" i="8"/>
  <c r="D769" i="8"/>
  <c r="E770" i="8"/>
  <c r="W769" i="8"/>
  <c r="AA769" i="8" s="1"/>
  <c r="C769" i="8"/>
  <c r="AG769" i="8"/>
  <c r="AE295" i="8"/>
  <c r="AD295" i="8"/>
  <c r="AH294" i="8"/>
  <c r="N294" i="8" s="1"/>
  <c r="AI769" i="8" l="1"/>
  <c r="AJ769" i="8" s="1"/>
  <c r="AK769" i="8" s="1"/>
  <c r="AM769" i="8" s="1"/>
  <c r="P769" i="8" s="1"/>
  <c r="U769" i="8"/>
  <c r="V769" i="8" s="1"/>
  <c r="F770" i="8"/>
  <c r="G770" i="8" s="1"/>
  <c r="H770" i="8" s="1"/>
  <c r="M770" i="8" s="1"/>
  <c r="B770" i="8"/>
  <c r="I770" i="8"/>
  <c r="AQ769" i="8"/>
  <c r="AF295" i="8"/>
  <c r="AB296" i="8"/>
  <c r="AC296" i="8" s="1"/>
  <c r="J770" i="8" l="1"/>
  <c r="K770" i="8" s="1"/>
  <c r="W770" i="8"/>
  <c r="AA770" i="8" s="1"/>
  <c r="AN770" i="8"/>
  <c r="C770" i="8"/>
  <c r="T770" i="8"/>
  <c r="X770" i="8" s="1"/>
  <c r="E771" i="8"/>
  <c r="AL770" i="8"/>
  <c r="AG770" i="8"/>
  <c r="D770" i="8"/>
  <c r="R769" i="8"/>
  <c r="AP769" i="8"/>
  <c r="AH295" i="8"/>
  <c r="N295" i="8" s="1"/>
  <c r="AE296" i="8"/>
  <c r="AD296" i="8"/>
  <c r="U770" i="8" l="1"/>
  <c r="V770" i="8" s="1"/>
  <c r="AI770" i="8"/>
  <c r="AJ770" i="8" s="1"/>
  <c r="AK770" i="8" s="1"/>
  <c r="I771" i="8"/>
  <c r="F771" i="8"/>
  <c r="G771" i="8" s="1"/>
  <c r="H771" i="8" s="1"/>
  <c r="M771" i="8" s="1"/>
  <c r="B771" i="8"/>
  <c r="AO770" i="8"/>
  <c r="AQ770" i="8" s="1"/>
  <c r="AF296" i="8"/>
  <c r="AB297" i="8"/>
  <c r="AC297" i="8" s="1"/>
  <c r="R770" i="8" l="1"/>
  <c r="AP770" i="8"/>
  <c r="J771" i="8"/>
  <c r="K771" i="8" s="1"/>
  <c r="AM770" i="8"/>
  <c r="P770" i="8" s="1"/>
  <c r="D771" i="8"/>
  <c r="W771" i="8"/>
  <c r="AA771" i="8" s="1"/>
  <c r="C771" i="8"/>
  <c r="E772" i="8"/>
  <c r="AL771" i="8"/>
  <c r="AG771" i="8"/>
  <c r="T771" i="8"/>
  <c r="X771" i="8" s="1"/>
  <c r="Y771" i="8"/>
  <c r="AN771" i="8"/>
  <c r="AO771" i="8" s="1"/>
  <c r="AH296" i="8"/>
  <c r="N296" i="8" s="1"/>
  <c r="AE297" i="8"/>
  <c r="AD297" i="8"/>
  <c r="AQ771" i="8" l="1"/>
  <c r="R771" i="8" s="1"/>
  <c r="U771" i="8"/>
  <c r="V771" i="8" s="1"/>
  <c r="AI771" i="8"/>
  <c r="AJ771" i="8" s="1"/>
  <c r="AK771" i="8" s="1"/>
  <c r="AM771" i="8" s="1"/>
  <c r="P771" i="8" s="1"/>
  <c r="AP771" i="8"/>
  <c r="B772" i="8"/>
  <c r="I772" i="8"/>
  <c r="F772" i="8"/>
  <c r="G772" i="8" s="1"/>
  <c r="H772" i="8" s="1"/>
  <c r="M772" i="8" s="1"/>
  <c r="AF297" i="8"/>
  <c r="AB298" i="8"/>
  <c r="AC298" i="8" s="1"/>
  <c r="J772" i="8" l="1"/>
  <c r="K772" i="8" s="1"/>
  <c r="D772" i="8"/>
  <c r="E773" i="8"/>
  <c r="T772" i="8"/>
  <c r="Y772" i="8" s="1"/>
  <c r="W772" i="8"/>
  <c r="AA772" i="8" s="1"/>
  <c r="AN772" i="8"/>
  <c r="AG772" i="8"/>
  <c r="AL772" i="8"/>
  <c r="C772" i="8"/>
  <c r="AH297" i="8"/>
  <c r="N297" i="8" s="1"/>
  <c r="L26" i="2" s="1"/>
  <c r="AE298" i="8"/>
  <c r="AD298" i="8"/>
  <c r="U772" i="8" l="1"/>
  <c r="V772" i="8" s="1"/>
  <c r="AI772" i="8"/>
  <c r="AJ772" i="8" s="1"/>
  <c r="AK772" i="8" s="1"/>
  <c r="AM772" i="8" s="1"/>
  <c r="P772" i="8" s="1"/>
  <c r="I773" i="8"/>
  <c r="B773" i="8"/>
  <c r="F773" i="8"/>
  <c r="G773" i="8" s="1"/>
  <c r="H773" i="8" s="1"/>
  <c r="M773" i="8" s="1"/>
  <c r="AO772" i="8"/>
  <c r="AQ772" i="8" s="1"/>
  <c r="X772" i="8"/>
  <c r="AF298" i="8"/>
  <c r="AB299" i="8"/>
  <c r="AC299" i="8" s="1"/>
  <c r="R772" i="8" l="1"/>
  <c r="AP772" i="8"/>
  <c r="AN773" i="8"/>
  <c r="T773" i="8"/>
  <c r="Y773" i="8" s="1"/>
  <c r="W773" i="8"/>
  <c r="AA773" i="8" s="1"/>
  <c r="AL773" i="8"/>
  <c r="E774" i="8"/>
  <c r="C773" i="8"/>
  <c r="D773" i="8"/>
  <c r="AG773" i="8"/>
  <c r="J773" i="8"/>
  <c r="K773" i="8" s="1"/>
  <c r="AE299" i="8"/>
  <c r="AH298" i="8"/>
  <c r="N298" i="8" s="1"/>
  <c r="AD299" i="8"/>
  <c r="X773" i="8" l="1"/>
  <c r="AO773" i="8"/>
  <c r="AQ773" i="8" s="1"/>
  <c r="AI773" i="8"/>
  <c r="AJ773" i="8" s="1"/>
  <c r="AK773" i="8" s="1"/>
  <c r="AM773" i="8" s="1"/>
  <c r="P773" i="8" s="1"/>
  <c r="U773" i="8"/>
  <c r="V773" i="8" s="1"/>
  <c r="F774" i="8"/>
  <c r="G774" i="8" s="1"/>
  <c r="H774" i="8" s="1"/>
  <c r="M774" i="8" s="1"/>
  <c r="B774" i="8"/>
  <c r="I774" i="8"/>
  <c r="AF299" i="8"/>
  <c r="AB300" i="8"/>
  <c r="AC300" i="8" s="1"/>
  <c r="R773" i="8" l="1"/>
  <c r="AP773" i="8"/>
  <c r="W774" i="8"/>
  <c r="AA774" i="8" s="1"/>
  <c r="C774" i="8"/>
  <c r="Y774" i="8"/>
  <c r="AG774" i="8"/>
  <c r="D774" i="8"/>
  <c r="X774" i="8"/>
  <c r="AL774" i="8"/>
  <c r="E775" i="8"/>
  <c r="AN774" i="8"/>
  <c r="AO774" i="8" s="1"/>
  <c r="AQ774" i="8" s="1"/>
  <c r="T774" i="8"/>
  <c r="J774" i="8"/>
  <c r="K774" i="8" s="1"/>
  <c r="AE300" i="8"/>
  <c r="AD300" i="8"/>
  <c r="AH299" i="8"/>
  <c r="N299" i="8" s="1"/>
  <c r="U774" i="8" l="1"/>
  <c r="V774" i="8" s="1"/>
  <c r="AI774" i="8"/>
  <c r="AJ774" i="8" s="1"/>
  <c r="AK774" i="8" s="1"/>
  <c r="AM774" i="8" s="1"/>
  <c r="P774" i="8" s="1"/>
  <c r="R774" i="8"/>
  <c r="AP774" i="8"/>
  <c r="I775" i="8"/>
  <c r="F775" i="8"/>
  <c r="G775" i="8" s="1"/>
  <c r="H775" i="8" s="1"/>
  <c r="M775" i="8" s="1"/>
  <c r="B775" i="8"/>
  <c r="AF300" i="8"/>
  <c r="AB301" i="8"/>
  <c r="AC301" i="8" s="1"/>
  <c r="J775" i="8" l="1"/>
  <c r="K775" i="8" s="1"/>
  <c r="AL775" i="8"/>
  <c r="AG775" i="8"/>
  <c r="Y775" i="8"/>
  <c r="E776" i="8"/>
  <c r="C775" i="8"/>
  <c r="W775" i="8"/>
  <c r="AA775" i="8" s="1"/>
  <c r="D775" i="8"/>
  <c r="T775" i="8"/>
  <c r="X775" i="8" s="1"/>
  <c r="AN775" i="8"/>
  <c r="AO775" i="8" s="1"/>
  <c r="AE301" i="8"/>
  <c r="AH300" i="8"/>
  <c r="N300" i="8" s="1"/>
  <c r="AD301" i="8"/>
  <c r="AQ775" i="8" l="1"/>
  <c r="R775" i="8" s="1"/>
  <c r="AP775" i="8"/>
  <c r="AI775" i="8"/>
  <c r="AJ775" i="8" s="1"/>
  <c r="AK775" i="8" s="1"/>
  <c r="U775" i="8"/>
  <c r="V775" i="8" s="1"/>
  <c r="B776" i="8"/>
  <c r="F776" i="8"/>
  <c r="G776" i="8" s="1"/>
  <c r="H776" i="8" s="1"/>
  <c r="M776" i="8" s="1"/>
  <c r="I776" i="8"/>
  <c r="AF301" i="8"/>
  <c r="AB302" i="8"/>
  <c r="AC302" i="8" s="1"/>
  <c r="AM775" i="8" l="1"/>
  <c r="P775" i="8" s="1"/>
  <c r="AG776" i="8"/>
  <c r="C776" i="8"/>
  <c r="W776" i="8"/>
  <c r="AA776" i="8" s="1"/>
  <c r="AL776" i="8"/>
  <c r="AN776" i="8"/>
  <c r="AO776" i="8" s="1"/>
  <c r="AQ776" i="8" s="1"/>
  <c r="E777" i="8"/>
  <c r="T776" i="8"/>
  <c r="Y776" i="8" s="1"/>
  <c r="D776" i="8"/>
  <c r="J776" i="8"/>
  <c r="K776" i="8" s="1"/>
  <c r="AI776" i="8" s="1"/>
  <c r="AJ776" i="8" s="1"/>
  <c r="AK776" i="8" s="1"/>
  <c r="AE302" i="8"/>
  <c r="AH301" i="8"/>
  <c r="N301" i="8" s="1"/>
  <c r="AD302" i="8"/>
  <c r="X776" i="8" l="1"/>
  <c r="R776" i="8"/>
  <c r="AP776" i="8"/>
  <c r="U776" i="8"/>
  <c r="V776" i="8" s="1"/>
  <c r="AM776" i="8"/>
  <c r="P776" i="8" s="1"/>
  <c r="I777" i="8"/>
  <c r="F777" i="8"/>
  <c r="G777" i="8" s="1"/>
  <c r="H777" i="8" s="1"/>
  <c r="M777" i="8" s="1"/>
  <c r="K66" i="2" s="1"/>
  <c r="B777" i="8"/>
  <c r="AF302" i="8"/>
  <c r="AB303" i="8"/>
  <c r="AC303" i="8" s="1"/>
  <c r="J777" i="8" l="1"/>
  <c r="K777" i="8" s="1"/>
  <c r="AG777" i="8"/>
  <c r="AN777" i="8"/>
  <c r="C777" i="8"/>
  <c r="Y326" i="8" s="1"/>
  <c r="W777" i="8"/>
  <c r="AA777" i="8" s="1"/>
  <c r="E778" i="8"/>
  <c r="D777" i="8"/>
  <c r="AL777" i="8"/>
  <c r="T777" i="8"/>
  <c r="Y777" i="8" s="1"/>
  <c r="AE303" i="8"/>
  <c r="AD303" i="8"/>
  <c r="AH302" i="8"/>
  <c r="N302" i="8" s="1"/>
  <c r="X777" i="8" l="1"/>
  <c r="AO777" i="8"/>
  <c r="AQ777" i="8" s="1"/>
  <c r="U777" i="8"/>
  <c r="V777" i="8" s="1"/>
  <c r="AI777" i="8"/>
  <c r="AJ777" i="8" s="1"/>
  <c r="AK777" i="8" s="1"/>
  <c r="F778" i="8"/>
  <c r="G778" i="8" s="1"/>
  <c r="H778" i="8" s="1"/>
  <c r="M778" i="8" s="1"/>
  <c r="B778" i="8"/>
  <c r="I778" i="8"/>
  <c r="Z330" i="8"/>
  <c r="Z332" i="8"/>
  <c r="Z337" i="8"/>
  <c r="Z336" i="8"/>
  <c r="Z335" i="8"/>
  <c r="Z331" i="8"/>
  <c r="Z329" i="8"/>
  <c r="Z327" i="8"/>
  <c r="Z328" i="8"/>
  <c r="Z334" i="8"/>
  <c r="Z333" i="8"/>
  <c r="Z326" i="8"/>
  <c r="AF303" i="8"/>
  <c r="AB304" i="8"/>
  <c r="AC304" i="8" s="1"/>
  <c r="R777" i="8" l="1"/>
  <c r="N66" i="2" s="1"/>
  <c r="AP777" i="8"/>
  <c r="AM777" i="8"/>
  <c r="P777" i="8" s="1"/>
  <c r="M66" i="2" s="1"/>
  <c r="J778" i="8"/>
  <c r="K778" i="8" s="1"/>
  <c r="AN778" i="8"/>
  <c r="Y778" i="8"/>
  <c r="X778" i="8"/>
  <c r="E779" i="8"/>
  <c r="D778" i="8"/>
  <c r="C778" i="8"/>
  <c r="W778" i="8"/>
  <c r="AA778" i="8" s="1"/>
  <c r="AO778" i="8"/>
  <c r="AQ778" i="8" s="1"/>
  <c r="T778" i="8"/>
  <c r="AG778" i="8"/>
  <c r="AL778" i="8"/>
  <c r="AE304" i="8"/>
  <c r="AH303" i="8"/>
  <c r="N303" i="8" s="1"/>
  <c r="AD304" i="8"/>
  <c r="R778" i="8" l="1"/>
  <c r="AP778" i="8"/>
  <c r="U778" i="8"/>
  <c r="V778" i="8" s="1"/>
  <c r="AI778" i="8"/>
  <c r="AJ778" i="8" s="1"/>
  <c r="AK778" i="8" s="1"/>
  <c r="F779" i="8"/>
  <c r="G779" i="8" s="1"/>
  <c r="H779" i="8" s="1"/>
  <c r="M779" i="8" s="1"/>
  <c r="B779" i="8"/>
  <c r="I779" i="8"/>
  <c r="AF304" i="8"/>
  <c r="AB305" i="8"/>
  <c r="AC305" i="8" s="1"/>
  <c r="AM778" i="8" l="1"/>
  <c r="P778" i="8" s="1"/>
  <c r="J779" i="8"/>
  <c r="K779" i="8" s="1"/>
  <c r="AG779" i="8"/>
  <c r="E780" i="8"/>
  <c r="AN779" i="8"/>
  <c r="AO779" i="8" s="1"/>
  <c r="AL779" i="8"/>
  <c r="C779" i="8"/>
  <c r="D779" i="8"/>
  <c r="T779" i="8"/>
  <c r="X779" i="8" s="1"/>
  <c r="W779" i="8"/>
  <c r="AA779" i="8" s="1"/>
  <c r="AE305" i="8"/>
  <c r="AD305" i="8"/>
  <c r="AH304" i="8"/>
  <c r="N304" i="8" s="1"/>
  <c r="AQ779" i="8" l="1"/>
  <c r="R779" i="8" s="1"/>
  <c r="AI779" i="8"/>
  <c r="AJ779" i="8" s="1"/>
  <c r="AK779" i="8" s="1"/>
  <c r="U779" i="8"/>
  <c r="V779" i="8" s="1"/>
  <c r="AP779" i="8"/>
  <c r="B780" i="8"/>
  <c r="F780" i="8"/>
  <c r="G780" i="8" s="1"/>
  <c r="H780" i="8" s="1"/>
  <c r="M780" i="8" s="1"/>
  <c r="I780" i="8"/>
  <c r="Y779" i="8"/>
  <c r="AF305" i="8"/>
  <c r="AB306" i="8"/>
  <c r="AC306" i="8" s="1"/>
  <c r="AM779" i="8" l="1"/>
  <c r="P779" i="8" s="1"/>
  <c r="J780" i="8"/>
  <c r="K780" i="8" s="1"/>
  <c r="C780" i="8"/>
  <c r="E781" i="8"/>
  <c r="AN780" i="8"/>
  <c r="AG780" i="8"/>
  <c r="AO780" i="8"/>
  <c r="AQ780" i="8" s="1"/>
  <c r="D780" i="8"/>
  <c r="AL780" i="8"/>
  <c r="T780" i="8"/>
  <c r="Y780" i="8" s="1"/>
  <c r="W780" i="8"/>
  <c r="AA780" i="8" s="1"/>
  <c r="AE306" i="8"/>
  <c r="AH305" i="8"/>
  <c r="N305" i="8" s="1"/>
  <c r="AD306" i="8"/>
  <c r="R780" i="8" l="1"/>
  <c r="AP780" i="8"/>
  <c r="AI780" i="8"/>
  <c r="AJ780" i="8" s="1"/>
  <c r="AK780" i="8" s="1"/>
  <c r="U780" i="8"/>
  <c r="V780" i="8" s="1"/>
  <c r="X780" i="8"/>
  <c r="B781" i="8"/>
  <c r="I781" i="8"/>
  <c r="F781" i="8"/>
  <c r="G781" i="8" s="1"/>
  <c r="H781" i="8" s="1"/>
  <c r="M781" i="8" s="1"/>
  <c r="AF306" i="8"/>
  <c r="AB307" i="8"/>
  <c r="AC307" i="8" s="1"/>
  <c r="E782" i="8" l="1"/>
  <c r="D781" i="8"/>
  <c r="AN781" i="8"/>
  <c r="AL781" i="8"/>
  <c r="AG781" i="8"/>
  <c r="T781" i="8"/>
  <c r="X781" i="8" s="1"/>
  <c r="W781" i="8"/>
  <c r="AA781" i="8" s="1"/>
  <c r="C781" i="8"/>
  <c r="J781" i="8"/>
  <c r="K781" i="8" s="1"/>
  <c r="AI781" i="8" s="1"/>
  <c r="AJ781" i="8" s="1"/>
  <c r="AK781" i="8" s="1"/>
  <c r="AM780" i="8"/>
  <c r="P780" i="8" s="1"/>
  <c r="AE307" i="8"/>
  <c r="AH306" i="8"/>
  <c r="N306" i="8" s="1"/>
  <c r="AD307" i="8"/>
  <c r="Y781" i="8" l="1"/>
  <c r="AM781" i="8"/>
  <c r="P781" i="8" s="1"/>
  <c r="U781" i="8"/>
  <c r="V781" i="8" s="1"/>
  <c r="I782" i="8"/>
  <c r="F782" i="8"/>
  <c r="G782" i="8" s="1"/>
  <c r="H782" i="8" s="1"/>
  <c r="M782" i="8" s="1"/>
  <c r="B782" i="8"/>
  <c r="AO781" i="8"/>
  <c r="AQ781" i="8" s="1"/>
  <c r="AF307" i="8"/>
  <c r="AB308" i="8"/>
  <c r="AC308" i="8" s="1"/>
  <c r="R781" i="8" l="1"/>
  <c r="AP781" i="8"/>
  <c r="J782" i="8"/>
  <c r="K782" i="8" s="1"/>
  <c r="AL782" i="8"/>
  <c r="AG782" i="8"/>
  <c r="T782" i="8"/>
  <c r="X782" i="8" s="1"/>
  <c r="D782" i="8"/>
  <c r="C782" i="8"/>
  <c r="E783" i="8"/>
  <c r="AN782" i="8"/>
  <c r="AO782" i="8" s="1"/>
  <c r="W782" i="8"/>
  <c r="AA782" i="8" s="1"/>
  <c r="AH307" i="8"/>
  <c r="N307" i="8" s="1"/>
  <c r="AE308" i="8"/>
  <c r="AD308" i="8"/>
  <c r="U782" i="8" l="1"/>
  <c r="V782" i="8" s="1"/>
  <c r="AI782" i="8"/>
  <c r="AJ782" i="8" s="1"/>
  <c r="AK782" i="8" s="1"/>
  <c r="AM782" i="8" s="1"/>
  <c r="P782" i="8" s="1"/>
  <c r="AQ782" i="8"/>
  <c r="F783" i="8"/>
  <c r="G783" i="8" s="1"/>
  <c r="H783" i="8" s="1"/>
  <c r="M783" i="8" s="1"/>
  <c r="B783" i="8"/>
  <c r="I783" i="8"/>
  <c r="AF308" i="8"/>
  <c r="AB309" i="8"/>
  <c r="AC309" i="8" s="1"/>
  <c r="R782" i="8" l="1"/>
  <c r="AP782" i="8"/>
  <c r="W783" i="8"/>
  <c r="AA783" i="8" s="1"/>
  <c r="AL783" i="8"/>
  <c r="T783" i="8"/>
  <c r="Y783" i="8" s="1"/>
  <c r="AN783" i="8"/>
  <c r="C783" i="8"/>
  <c r="E784" i="8"/>
  <c r="AG783" i="8"/>
  <c r="D783" i="8"/>
  <c r="J783" i="8"/>
  <c r="K783" i="8" s="1"/>
  <c r="AE309" i="8"/>
  <c r="AH308" i="8"/>
  <c r="N308" i="8" s="1"/>
  <c r="AD309" i="8"/>
  <c r="AO783" i="8" l="1"/>
  <c r="AQ783" i="8" s="1"/>
  <c r="U783" i="8"/>
  <c r="V783" i="8" s="1"/>
  <c r="AI783" i="8"/>
  <c r="AJ783" i="8" s="1"/>
  <c r="AK783" i="8" s="1"/>
  <c r="X783" i="8"/>
  <c r="B784" i="8"/>
  <c r="I784" i="8"/>
  <c r="F784" i="8"/>
  <c r="G784" i="8" s="1"/>
  <c r="H784" i="8" s="1"/>
  <c r="M784" i="8" s="1"/>
  <c r="AF309" i="8"/>
  <c r="AB310" i="8"/>
  <c r="AC310" i="8" s="1"/>
  <c r="AM783" i="8" l="1"/>
  <c r="P783" i="8" s="1"/>
  <c r="R783" i="8"/>
  <c r="AP783" i="8"/>
  <c r="W784" i="8"/>
  <c r="AA784" i="8" s="1"/>
  <c r="E785" i="8"/>
  <c r="AL784" i="8"/>
  <c r="AG784" i="8"/>
  <c r="AN784" i="8"/>
  <c r="D784" i="8"/>
  <c r="T784" i="8"/>
  <c r="Y784" i="8" s="1"/>
  <c r="C784" i="8"/>
  <c r="J784" i="8"/>
  <c r="K784" i="8" s="1"/>
  <c r="AI784" i="8" s="1"/>
  <c r="AJ784" i="8" s="1"/>
  <c r="AK784" i="8" s="1"/>
  <c r="AE310" i="8"/>
  <c r="AH309" i="8"/>
  <c r="N309" i="8" s="1"/>
  <c r="L27" i="2" s="1"/>
  <c r="AD310" i="8"/>
  <c r="AM784" i="8" l="1"/>
  <c r="P784" i="8" s="1"/>
  <c r="U784" i="8"/>
  <c r="V784" i="8" s="1"/>
  <c r="AO784" i="8"/>
  <c r="AQ784" i="8" s="1"/>
  <c r="X784" i="8"/>
  <c r="B785" i="8"/>
  <c r="I785" i="8"/>
  <c r="F785" i="8"/>
  <c r="G785" i="8" s="1"/>
  <c r="H785" i="8" s="1"/>
  <c r="M785" i="8" s="1"/>
  <c r="AF310" i="8"/>
  <c r="AB311" i="8"/>
  <c r="AC311" i="8" s="1"/>
  <c r="R784" i="8" l="1"/>
  <c r="AP784" i="8"/>
  <c r="J785" i="8"/>
  <c r="K785" i="8" s="1"/>
  <c r="E786" i="8"/>
  <c r="D785" i="8"/>
  <c r="AN785" i="8"/>
  <c r="AO785" i="8" s="1"/>
  <c r="AQ785" i="8" s="1"/>
  <c r="AG785" i="8"/>
  <c r="X785" i="8"/>
  <c r="AL785" i="8"/>
  <c r="W785" i="8"/>
  <c r="AA785" i="8" s="1"/>
  <c r="T785" i="8"/>
  <c r="Y785" i="8" s="1"/>
  <c r="C785" i="8"/>
  <c r="AE311" i="8"/>
  <c r="AD311" i="8"/>
  <c r="AH310" i="8"/>
  <c r="N310" i="8" s="1"/>
  <c r="R785" i="8" l="1"/>
  <c r="AP785" i="8"/>
  <c r="AI785" i="8"/>
  <c r="AJ785" i="8" s="1"/>
  <c r="AK785" i="8" s="1"/>
  <c r="U785" i="8"/>
  <c r="V785" i="8" s="1"/>
  <c r="I786" i="8"/>
  <c r="F786" i="8"/>
  <c r="G786" i="8" s="1"/>
  <c r="H786" i="8" s="1"/>
  <c r="M786" i="8" s="1"/>
  <c r="B786" i="8"/>
  <c r="AF311" i="8"/>
  <c r="AB312" i="8"/>
  <c r="AC312" i="8" s="1"/>
  <c r="AN786" i="8" l="1"/>
  <c r="D786" i="8"/>
  <c r="W786" i="8"/>
  <c r="AA786" i="8" s="1"/>
  <c r="AO786" i="8"/>
  <c r="AL786" i="8"/>
  <c r="AG786" i="8"/>
  <c r="T786" i="8"/>
  <c r="X786" i="8" s="1"/>
  <c r="C786" i="8"/>
  <c r="E787" i="8"/>
  <c r="J786" i="8"/>
  <c r="K786" i="8" s="1"/>
  <c r="AM785" i="8"/>
  <c r="P785" i="8" s="1"/>
  <c r="AH311" i="8"/>
  <c r="N311" i="8" s="1"/>
  <c r="AE312" i="8"/>
  <c r="AD312" i="8"/>
  <c r="AQ786" i="8" l="1"/>
  <c r="R786" i="8" s="1"/>
  <c r="U786" i="8"/>
  <c r="V786" i="8" s="1"/>
  <c r="AI786" i="8"/>
  <c r="AJ786" i="8" s="1"/>
  <c r="AK786" i="8" s="1"/>
  <c r="AM786" i="8" s="1"/>
  <c r="P786" i="8" s="1"/>
  <c r="AP786" i="8"/>
  <c r="F787" i="8"/>
  <c r="G787" i="8" s="1"/>
  <c r="H787" i="8" s="1"/>
  <c r="M787" i="8" s="1"/>
  <c r="B787" i="8"/>
  <c r="I787" i="8"/>
  <c r="Y786" i="8"/>
  <c r="AF312" i="8"/>
  <c r="AB313" i="8"/>
  <c r="AC313" i="8" s="1"/>
  <c r="W787" i="8" l="1"/>
  <c r="AA787" i="8" s="1"/>
  <c r="T787" i="8"/>
  <c r="AL787" i="8"/>
  <c r="C787" i="8"/>
  <c r="X787" i="8"/>
  <c r="AG787" i="8"/>
  <c r="E788" i="8"/>
  <c r="AN787" i="8"/>
  <c r="AO787" i="8" s="1"/>
  <c r="D787" i="8"/>
  <c r="Y787" i="8"/>
  <c r="J787" i="8"/>
  <c r="K787" i="8" s="1"/>
  <c r="AI787" i="8" s="1"/>
  <c r="AJ787" i="8" s="1"/>
  <c r="AK787" i="8" s="1"/>
  <c r="AE313" i="8"/>
  <c r="AH312" i="8"/>
  <c r="N312" i="8" s="1"/>
  <c r="AD313" i="8"/>
  <c r="AQ787" i="8" l="1"/>
  <c r="R787" i="8" s="1"/>
  <c r="AP787" i="8"/>
  <c r="AM787" i="8"/>
  <c r="P787" i="8" s="1"/>
  <c r="U787" i="8"/>
  <c r="V787" i="8" s="1"/>
  <c r="B788" i="8"/>
  <c r="I788" i="8"/>
  <c r="F788" i="8"/>
  <c r="G788" i="8" s="1"/>
  <c r="H788" i="8" s="1"/>
  <c r="M788" i="8" s="1"/>
  <c r="AF313" i="8"/>
  <c r="AB314" i="8"/>
  <c r="AC314" i="8" s="1"/>
  <c r="E789" i="8" l="1"/>
  <c r="D788" i="8"/>
  <c r="AN788" i="8"/>
  <c r="AO788" i="8" s="1"/>
  <c r="AQ788" i="8" s="1"/>
  <c r="W788" i="8"/>
  <c r="AA788" i="8" s="1"/>
  <c r="AL788" i="8"/>
  <c r="T788" i="8"/>
  <c r="Y788" i="8" s="1"/>
  <c r="AG788" i="8"/>
  <c r="C788" i="8"/>
  <c r="J788" i="8"/>
  <c r="K788" i="8" s="1"/>
  <c r="AH313" i="8"/>
  <c r="N313" i="8" s="1"/>
  <c r="AE314" i="8"/>
  <c r="AD314" i="8"/>
  <c r="R788" i="8" l="1"/>
  <c r="AP788" i="8"/>
  <c r="U788" i="8"/>
  <c r="V788" i="8" s="1"/>
  <c r="AI788" i="8"/>
  <c r="AJ788" i="8" s="1"/>
  <c r="AK788" i="8" s="1"/>
  <c r="X788" i="8"/>
  <c r="F789" i="8"/>
  <c r="G789" i="8" s="1"/>
  <c r="H789" i="8" s="1"/>
  <c r="M789" i="8" s="1"/>
  <c r="K67" i="2" s="1"/>
  <c r="B789" i="8"/>
  <c r="I789" i="8"/>
  <c r="AF314" i="8"/>
  <c r="AB315" i="8"/>
  <c r="AC315" i="8" s="1"/>
  <c r="AM788" i="8" l="1"/>
  <c r="P788" i="8" s="1"/>
  <c r="J789" i="8"/>
  <c r="K789" i="8" s="1"/>
  <c r="AG789" i="8"/>
  <c r="Y789" i="8"/>
  <c r="C789" i="8"/>
  <c r="Y338" i="8" s="1"/>
  <c r="D789" i="8"/>
  <c r="W789" i="8"/>
  <c r="AA789" i="8" s="1"/>
  <c r="AL789" i="8"/>
  <c r="T789" i="8"/>
  <c r="X789" i="8" s="1"/>
  <c r="AN789" i="8"/>
  <c r="E790" i="8"/>
  <c r="AE315" i="8"/>
  <c r="AH314" i="8"/>
  <c r="N314" i="8" s="1"/>
  <c r="AD315" i="8"/>
  <c r="AI789" i="8" l="1"/>
  <c r="AJ789" i="8" s="1"/>
  <c r="AK789" i="8" s="1"/>
  <c r="AM789" i="8" s="1"/>
  <c r="P789" i="8" s="1"/>
  <c r="M67" i="2" s="1"/>
  <c r="U789" i="8"/>
  <c r="V789" i="8" s="1"/>
  <c r="Z342" i="8"/>
  <c r="Z344" i="8"/>
  <c r="Z339" i="8"/>
  <c r="Z346" i="8"/>
  <c r="Z345" i="8"/>
  <c r="Z349" i="8"/>
  <c r="Z347" i="8"/>
  <c r="Z341" i="8"/>
  <c r="Z348" i="8"/>
  <c r="Z343" i="8"/>
  <c r="Z340" i="8"/>
  <c r="Z338" i="8"/>
  <c r="AO789" i="8"/>
  <c r="AQ789" i="8" s="1"/>
  <c r="I790" i="8"/>
  <c r="F790" i="8"/>
  <c r="G790" i="8" s="1"/>
  <c r="H790" i="8" s="1"/>
  <c r="M790" i="8" s="1"/>
  <c r="B790" i="8"/>
  <c r="AF315" i="8"/>
  <c r="AB316" i="8"/>
  <c r="AC316" i="8" s="1"/>
  <c r="R789" i="8" l="1"/>
  <c r="N67" i="2" s="1"/>
  <c r="AP789" i="8"/>
  <c r="J790" i="8"/>
  <c r="K790" i="8" s="1"/>
  <c r="E791" i="8"/>
  <c r="T790" i="8"/>
  <c r="X790" i="8" s="1"/>
  <c r="AN790" i="8"/>
  <c r="C790" i="8"/>
  <c r="D790" i="8"/>
  <c r="AL790" i="8"/>
  <c r="AG790" i="8"/>
  <c r="W790" i="8"/>
  <c r="AA790" i="8" s="1"/>
  <c r="AE316" i="8"/>
  <c r="AD316" i="8"/>
  <c r="AH315" i="8"/>
  <c r="N315" i="8" s="1"/>
  <c r="AO790" i="8" l="1"/>
  <c r="AQ790" i="8" s="1"/>
  <c r="Y790" i="8"/>
  <c r="U790" i="8"/>
  <c r="V790" i="8" s="1"/>
  <c r="AI790" i="8"/>
  <c r="AJ790" i="8" s="1"/>
  <c r="AK790" i="8" s="1"/>
  <c r="I791" i="8"/>
  <c r="B791" i="8"/>
  <c r="F791" i="8"/>
  <c r="G791" i="8" s="1"/>
  <c r="H791" i="8" s="1"/>
  <c r="M791" i="8" s="1"/>
  <c r="AF316" i="8"/>
  <c r="AB317" i="8"/>
  <c r="AC317" i="8" s="1"/>
  <c r="R790" i="8" l="1"/>
  <c r="AP790" i="8"/>
  <c r="J791" i="8"/>
  <c r="K791" i="8" s="1"/>
  <c r="D791" i="8"/>
  <c r="W791" i="8"/>
  <c r="AA791" i="8" s="1"/>
  <c r="E792" i="8"/>
  <c r="AL791" i="8"/>
  <c r="T791" i="8"/>
  <c r="X791" i="8" s="1"/>
  <c r="C791" i="8"/>
  <c r="AG791" i="8"/>
  <c r="AN791" i="8"/>
  <c r="AO791" i="8" s="1"/>
  <c r="AM790" i="8"/>
  <c r="P790" i="8" s="1"/>
  <c r="AE317" i="8"/>
  <c r="AH316" i="8"/>
  <c r="N316" i="8" s="1"/>
  <c r="AD317" i="8"/>
  <c r="AQ791" i="8" l="1"/>
  <c r="R791" i="8" s="1"/>
  <c r="U791" i="8"/>
  <c r="V791" i="8" s="1"/>
  <c r="AI791" i="8"/>
  <c r="AJ791" i="8" s="1"/>
  <c r="AK791" i="8" s="1"/>
  <c r="AM791" i="8" s="1"/>
  <c r="P791" i="8" s="1"/>
  <c r="Y791" i="8"/>
  <c r="B792" i="8"/>
  <c r="I792" i="8"/>
  <c r="F792" i="8"/>
  <c r="G792" i="8" s="1"/>
  <c r="H792" i="8" s="1"/>
  <c r="M792" i="8" s="1"/>
  <c r="AP791" i="8"/>
  <c r="AF317" i="8"/>
  <c r="AB318" i="8"/>
  <c r="AC318" i="8" s="1"/>
  <c r="W792" i="8" l="1"/>
  <c r="AA792" i="8" s="1"/>
  <c r="E793" i="8"/>
  <c r="AN792" i="8"/>
  <c r="AO792" i="8" s="1"/>
  <c r="AQ792" i="8" s="1"/>
  <c r="D792" i="8"/>
  <c r="AL792" i="8"/>
  <c r="T792" i="8"/>
  <c r="X792" i="8" s="1"/>
  <c r="AG792" i="8"/>
  <c r="C792" i="8"/>
  <c r="J792" i="8"/>
  <c r="K792" i="8" s="1"/>
  <c r="AI792" i="8" s="1"/>
  <c r="AJ792" i="8" s="1"/>
  <c r="AK792" i="8" s="1"/>
  <c r="AE318" i="8"/>
  <c r="AD318" i="8"/>
  <c r="AH317" i="8"/>
  <c r="N317" i="8" s="1"/>
  <c r="R792" i="8" l="1"/>
  <c r="AP792" i="8"/>
  <c r="Y792" i="8"/>
  <c r="U792" i="8"/>
  <c r="V792" i="8" s="1"/>
  <c r="B793" i="8"/>
  <c r="I793" i="8"/>
  <c r="F793" i="8"/>
  <c r="G793" i="8" s="1"/>
  <c r="H793" i="8" s="1"/>
  <c r="M793" i="8" s="1"/>
  <c r="AM792" i="8"/>
  <c r="P792" i="8" s="1"/>
  <c r="AF318" i="8"/>
  <c r="AB319" i="8"/>
  <c r="AC319" i="8" s="1"/>
  <c r="AN793" i="8" l="1"/>
  <c r="D793" i="8"/>
  <c r="AG793" i="8"/>
  <c r="E794" i="8"/>
  <c r="T793" i="8"/>
  <c r="Y793" i="8" s="1"/>
  <c r="C793" i="8"/>
  <c r="AO793" i="8"/>
  <c r="AQ793" i="8" s="1"/>
  <c r="AL793" i="8"/>
  <c r="W793" i="8"/>
  <c r="AA793" i="8" s="1"/>
  <c r="J793" i="8"/>
  <c r="K793" i="8" s="1"/>
  <c r="AE319" i="8"/>
  <c r="AH318" i="8"/>
  <c r="N318" i="8" s="1"/>
  <c r="AD319" i="8"/>
  <c r="R793" i="8" l="1"/>
  <c r="AP793" i="8"/>
  <c r="U793" i="8"/>
  <c r="V793" i="8" s="1"/>
  <c r="AI793" i="8"/>
  <c r="AJ793" i="8" s="1"/>
  <c r="AK793" i="8" s="1"/>
  <c r="X793" i="8"/>
  <c r="F794" i="8"/>
  <c r="G794" i="8" s="1"/>
  <c r="H794" i="8" s="1"/>
  <c r="M794" i="8" s="1"/>
  <c r="B794" i="8"/>
  <c r="I794" i="8"/>
  <c r="AF319" i="8"/>
  <c r="AB320" i="8"/>
  <c r="AC320" i="8" s="1"/>
  <c r="AM793" i="8" l="1"/>
  <c r="P793" i="8" s="1"/>
  <c r="J794" i="8"/>
  <c r="K794" i="8" s="1"/>
  <c r="E795" i="8"/>
  <c r="C794" i="8"/>
  <c r="AG794" i="8"/>
  <c r="W794" i="8"/>
  <c r="AA794" i="8" s="1"/>
  <c r="D794" i="8"/>
  <c r="AL794" i="8"/>
  <c r="T794" i="8"/>
  <c r="X794" i="8" s="1"/>
  <c r="AN794" i="8"/>
  <c r="AO794" i="8" s="1"/>
  <c r="AE320" i="8"/>
  <c r="AD320" i="8"/>
  <c r="AH319" i="8"/>
  <c r="N319" i="8" s="1"/>
  <c r="AQ794" i="8" l="1"/>
  <c r="AI794" i="8"/>
  <c r="AJ794" i="8" s="1"/>
  <c r="AK794" i="8" s="1"/>
  <c r="U794" i="8"/>
  <c r="V794" i="8" s="1"/>
  <c r="I795" i="8"/>
  <c r="F795" i="8"/>
  <c r="G795" i="8" s="1"/>
  <c r="H795" i="8" s="1"/>
  <c r="M795" i="8" s="1"/>
  <c r="B795" i="8"/>
  <c r="AF320" i="8"/>
  <c r="AB321" i="8"/>
  <c r="AC321" i="8" s="1"/>
  <c r="R794" i="8" l="1"/>
  <c r="AP794" i="8"/>
  <c r="AL795" i="8"/>
  <c r="AG795" i="8"/>
  <c r="E796" i="8"/>
  <c r="T795" i="8"/>
  <c r="X795" i="8" s="1"/>
  <c r="C795" i="8"/>
  <c r="D795" i="8"/>
  <c r="W795" i="8"/>
  <c r="AA795" i="8" s="1"/>
  <c r="AN795" i="8"/>
  <c r="J795" i="8"/>
  <c r="K795" i="8" s="1"/>
  <c r="AM794" i="8"/>
  <c r="P794" i="8" s="1"/>
  <c r="AH320" i="8"/>
  <c r="N320" i="8" s="1"/>
  <c r="AE321" i="8"/>
  <c r="AD321" i="8"/>
  <c r="U795" i="8" l="1"/>
  <c r="V795" i="8" s="1"/>
  <c r="AI795" i="8"/>
  <c r="AJ795" i="8" s="1"/>
  <c r="AK795" i="8" s="1"/>
  <c r="AM795" i="8" s="1"/>
  <c r="P795" i="8" s="1"/>
  <c r="F796" i="8"/>
  <c r="G796" i="8" s="1"/>
  <c r="H796" i="8" s="1"/>
  <c r="M796" i="8" s="1"/>
  <c r="I796" i="8"/>
  <c r="B796" i="8"/>
  <c r="Y795" i="8"/>
  <c r="AO795" i="8"/>
  <c r="AQ795" i="8" s="1"/>
  <c r="AF321" i="8"/>
  <c r="AB322" i="8"/>
  <c r="AC322" i="8" s="1"/>
  <c r="R795" i="8" l="1"/>
  <c r="AP795" i="8"/>
  <c r="W796" i="8"/>
  <c r="AA796" i="8" s="1"/>
  <c r="AN796" i="8"/>
  <c r="AG796" i="8"/>
  <c r="D796" i="8"/>
  <c r="C796" i="8"/>
  <c r="AL796" i="8"/>
  <c r="T796" i="8"/>
  <c r="X796" i="8" s="1"/>
  <c r="Y796" i="8"/>
  <c r="E797" i="8"/>
  <c r="J796" i="8"/>
  <c r="K796" i="8" s="1"/>
  <c r="AH321" i="8"/>
  <c r="N321" i="8" s="1"/>
  <c r="L28" i="2" s="1"/>
  <c r="AE322" i="8"/>
  <c r="AD322" i="8"/>
  <c r="AI796" i="8" l="1"/>
  <c r="AJ796" i="8" s="1"/>
  <c r="AK796" i="8" s="1"/>
  <c r="AM796" i="8" s="1"/>
  <c r="P796" i="8" s="1"/>
  <c r="U796" i="8"/>
  <c r="V796" i="8" s="1"/>
  <c r="B797" i="8"/>
  <c r="I797" i="8"/>
  <c r="F797" i="8"/>
  <c r="G797" i="8" s="1"/>
  <c r="H797" i="8" s="1"/>
  <c r="M797" i="8" s="1"/>
  <c r="AO796" i="8"/>
  <c r="AQ796" i="8" s="1"/>
  <c r="AF322" i="8"/>
  <c r="AB323" i="8"/>
  <c r="AC323" i="8" s="1"/>
  <c r="R796" i="8" l="1"/>
  <c r="AP796" i="8"/>
  <c r="J797" i="8"/>
  <c r="K797" i="8" s="1"/>
  <c r="AL797" i="8"/>
  <c r="C797" i="8"/>
  <c r="AG797" i="8"/>
  <c r="Y797" i="8"/>
  <c r="E798" i="8"/>
  <c r="T797" i="8"/>
  <c r="W797" i="8"/>
  <c r="AA797" i="8" s="1"/>
  <c r="AN797" i="8"/>
  <c r="AO797" i="8" s="1"/>
  <c r="X797" i="8"/>
  <c r="D797" i="8"/>
  <c r="AH322" i="8"/>
  <c r="N322" i="8" s="1"/>
  <c r="AE323" i="8"/>
  <c r="AD323" i="8"/>
  <c r="AI797" i="8" l="1"/>
  <c r="AJ797" i="8" s="1"/>
  <c r="AK797" i="8" s="1"/>
  <c r="AM797" i="8" s="1"/>
  <c r="P797" i="8" s="1"/>
  <c r="U797" i="8"/>
  <c r="V797" i="8" s="1"/>
  <c r="AQ797" i="8"/>
  <c r="B798" i="8"/>
  <c r="F798" i="8"/>
  <c r="G798" i="8" s="1"/>
  <c r="H798" i="8" s="1"/>
  <c r="M798" i="8" s="1"/>
  <c r="I798" i="8"/>
  <c r="AF323" i="8"/>
  <c r="AB324" i="8"/>
  <c r="AC324" i="8" s="1"/>
  <c r="AG798" i="8" l="1"/>
  <c r="T798" i="8"/>
  <c r="X798" i="8" s="1"/>
  <c r="Y798" i="8"/>
  <c r="E799" i="8"/>
  <c r="AL798" i="8"/>
  <c r="C798" i="8"/>
  <c r="AN798" i="8"/>
  <c r="W798" i="8"/>
  <c r="AA798" i="8" s="1"/>
  <c r="D798" i="8"/>
  <c r="J798" i="8"/>
  <c r="K798" i="8" s="1"/>
  <c r="R797" i="8"/>
  <c r="AP797" i="8"/>
  <c r="AE324" i="8"/>
  <c r="AH323" i="8"/>
  <c r="N323" i="8" s="1"/>
  <c r="AD324" i="8"/>
  <c r="AI798" i="8" l="1"/>
  <c r="AJ798" i="8" s="1"/>
  <c r="AK798" i="8" s="1"/>
  <c r="U798" i="8"/>
  <c r="V798" i="8" s="1"/>
  <c r="B799" i="8"/>
  <c r="F799" i="8"/>
  <c r="G799" i="8" s="1"/>
  <c r="H799" i="8" s="1"/>
  <c r="M799" i="8" s="1"/>
  <c r="I799" i="8"/>
  <c r="AO798" i="8"/>
  <c r="AQ798" i="8" s="1"/>
  <c r="AM798" i="8"/>
  <c r="P798" i="8" s="1"/>
  <c r="AF324" i="8"/>
  <c r="AB325" i="8"/>
  <c r="AC325" i="8" s="1"/>
  <c r="R798" i="8" l="1"/>
  <c r="AP798" i="8"/>
  <c r="J799" i="8"/>
  <c r="K799" i="8" s="1"/>
  <c r="C799" i="8"/>
  <c r="E800" i="8"/>
  <c r="W799" i="8"/>
  <c r="AA799" i="8" s="1"/>
  <c r="AG799" i="8"/>
  <c r="Y799" i="8"/>
  <c r="AN799" i="8"/>
  <c r="AO799" i="8" s="1"/>
  <c r="AQ799" i="8" s="1"/>
  <c r="AL799" i="8"/>
  <c r="T799" i="8"/>
  <c r="X799" i="8" s="1"/>
  <c r="D799" i="8"/>
  <c r="AE325" i="8"/>
  <c r="AD325" i="8"/>
  <c r="AH324" i="8"/>
  <c r="N324" i="8" s="1"/>
  <c r="U799" i="8" l="1"/>
  <c r="V799" i="8" s="1"/>
  <c r="AI799" i="8"/>
  <c r="AJ799" i="8" s="1"/>
  <c r="AK799" i="8" s="1"/>
  <c r="AM799" i="8" s="1"/>
  <c r="P799" i="8" s="1"/>
  <c r="R799" i="8"/>
  <c r="AP799" i="8"/>
  <c r="I800" i="8"/>
  <c r="F800" i="8"/>
  <c r="G800" i="8" s="1"/>
  <c r="H800" i="8" s="1"/>
  <c r="M800" i="8" s="1"/>
  <c r="B800" i="8"/>
  <c r="AF325" i="8"/>
  <c r="AB326" i="8"/>
  <c r="AC326" i="8" s="1"/>
  <c r="C800" i="8" l="1"/>
  <c r="D800" i="8"/>
  <c r="E801" i="8"/>
  <c r="AN800" i="8"/>
  <c r="AO800" i="8" s="1"/>
  <c r="AQ800" i="8" s="1"/>
  <c r="W800" i="8"/>
  <c r="AA800" i="8" s="1"/>
  <c r="T800" i="8"/>
  <c r="X800" i="8" s="1"/>
  <c r="AG800" i="8"/>
  <c r="AL800" i="8"/>
  <c r="J800" i="8"/>
  <c r="K800" i="8" s="1"/>
  <c r="AE326" i="8"/>
  <c r="AH325" i="8"/>
  <c r="N325" i="8" s="1"/>
  <c r="AD326" i="8"/>
  <c r="Y800" i="8" l="1"/>
  <c r="R800" i="8"/>
  <c r="AP800" i="8"/>
  <c r="U800" i="8"/>
  <c r="V800" i="8" s="1"/>
  <c r="AI800" i="8"/>
  <c r="AJ800" i="8" s="1"/>
  <c r="AK800" i="8" s="1"/>
  <c r="B801" i="8"/>
  <c r="F801" i="8"/>
  <c r="G801" i="8" s="1"/>
  <c r="H801" i="8" s="1"/>
  <c r="M801" i="8" s="1"/>
  <c r="K68" i="2" s="1"/>
  <c r="I801" i="8"/>
  <c r="AF326" i="8"/>
  <c r="AB327" i="8"/>
  <c r="AC327" i="8" s="1"/>
  <c r="AM800" i="8" l="1"/>
  <c r="P800" i="8" s="1"/>
  <c r="J801" i="8"/>
  <c r="K801" i="8" s="1"/>
  <c r="D801" i="8"/>
  <c r="AG801" i="8"/>
  <c r="T801" i="8"/>
  <c r="X801" i="8" s="1"/>
  <c r="W801" i="8"/>
  <c r="AA801" i="8" s="1"/>
  <c r="AL801" i="8"/>
  <c r="E802" i="8"/>
  <c r="AN801" i="8"/>
  <c r="AO801" i="8" s="1"/>
  <c r="AQ801" i="8" s="1"/>
  <c r="C801" i="8"/>
  <c r="Y350" i="8" s="1"/>
  <c r="AE327" i="8"/>
  <c r="AD327" i="8"/>
  <c r="AH326" i="8"/>
  <c r="N326" i="8" s="1"/>
  <c r="Y801" i="8" l="1"/>
  <c r="R801" i="8"/>
  <c r="N68" i="2" s="1"/>
  <c r="AP801" i="8"/>
  <c r="AI801" i="8"/>
  <c r="AJ801" i="8" s="1"/>
  <c r="AK801" i="8" s="1"/>
  <c r="AM801" i="8" s="1"/>
  <c r="P801" i="8" s="1"/>
  <c r="M68" i="2" s="1"/>
  <c r="U801" i="8"/>
  <c r="V801" i="8" s="1"/>
  <c r="Z356" i="8"/>
  <c r="Z358" i="8"/>
  <c r="Z355" i="8"/>
  <c r="Z351" i="8"/>
  <c r="Z353" i="8"/>
  <c r="Z354" i="8"/>
  <c r="Z350" i="8"/>
  <c r="Z359" i="8"/>
  <c r="Z361" i="8"/>
  <c r="Z360" i="8"/>
  <c r="Z352" i="8"/>
  <c r="Z357" i="8"/>
  <c r="F802" i="8"/>
  <c r="G802" i="8" s="1"/>
  <c r="H802" i="8" s="1"/>
  <c r="M802" i="8" s="1"/>
  <c r="B802" i="8"/>
  <c r="I802" i="8"/>
  <c r="AF327" i="8"/>
  <c r="AB328" i="8"/>
  <c r="AC328" i="8" s="1"/>
  <c r="J802" i="8" l="1"/>
  <c r="K802" i="8" s="1"/>
  <c r="AL802" i="8"/>
  <c r="AN802" i="8"/>
  <c r="D802" i="8"/>
  <c r="AG802" i="8"/>
  <c r="X802" i="8"/>
  <c r="W802" i="8"/>
  <c r="AA802" i="8" s="1"/>
  <c r="C802" i="8"/>
  <c r="T802" i="8"/>
  <c r="Y802" i="8" s="1"/>
  <c r="E803" i="8"/>
  <c r="AO802" i="8"/>
  <c r="AQ802" i="8" s="1"/>
  <c r="AE328" i="8"/>
  <c r="AD328" i="8"/>
  <c r="AH327" i="8"/>
  <c r="N327" i="8" s="1"/>
  <c r="R802" i="8" l="1"/>
  <c r="AP802" i="8"/>
  <c r="U802" i="8"/>
  <c r="V802" i="8" s="1"/>
  <c r="AI802" i="8"/>
  <c r="AJ802" i="8" s="1"/>
  <c r="AK802" i="8" s="1"/>
  <c r="F803" i="8"/>
  <c r="G803" i="8" s="1"/>
  <c r="H803" i="8" s="1"/>
  <c r="M803" i="8" s="1"/>
  <c r="I803" i="8"/>
  <c r="B803" i="8"/>
  <c r="AF328" i="8"/>
  <c r="AB329" i="8"/>
  <c r="AC329" i="8" s="1"/>
  <c r="J803" i="8" l="1"/>
  <c r="K803" i="8" s="1"/>
  <c r="AN803" i="8"/>
  <c r="AO803" i="8" s="1"/>
  <c r="AQ803" i="8" s="1"/>
  <c r="AG803" i="8"/>
  <c r="AL803" i="8"/>
  <c r="D803" i="8"/>
  <c r="W803" i="8"/>
  <c r="AA803" i="8" s="1"/>
  <c r="X803" i="8"/>
  <c r="E804" i="8"/>
  <c r="T803" i="8"/>
  <c r="Y803" i="8" s="1"/>
  <c r="C803" i="8"/>
  <c r="AM802" i="8"/>
  <c r="P802" i="8" s="1"/>
  <c r="AE329" i="8"/>
  <c r="AD329" i="8"/>
  <c r="AH328" i="8"/>
  <c r="N328" i="8" s="1"/>
  <c r="R803" i="8" l="1"/>
  <c r="AP803" i="8"/>
  <c r="U803" i="8"/>
  <c r="V803" i="8" s="1"/>
  <c r="AI803" i="8"/>
  <c r="AJ803" i="8" s="1"/>
  <c r="AK803" i="8" s="1"/>
  <c r="F804" i="8"/>
  <c r="G804" i="8" s="1"/>
  <c r="H804" i="8" s="1"/>
  <c r="M804" i="8" s="1"/>
  <c r="I804" i="8"/>
  <c r="B804" i="8"/>
  <c r="AF329" i="8"/>
  <c r="AB330" i="8"/>
  <c r="AC330" i="8" s="1"/>
  <c r="W804" i="8" l="1"/>
  <c r="AA804" i="8" s="1"/>
  <c r="C804" i="8"/>
  <c r="E805" i="8"/>
  <c r="D804" i="8"/>
  <c r="AL804" i="8"/>
  <c r="AG804" i="8"/>
  <c r="AN804" i="8"/>
  <c r="T804" i="8"/>
  <c r="Y804" i="8" s="1"/>
  <c r="J804" i="8"/>
  <c r="K804" i="8" s="1"/>
  <c r="AI804" i="8" s="1"/>
  <c r="AJ804" i="8" s="1"/>
  <c r="AK804" i="8" s="1"/>
  <c r="AM803" i="8"/>
  <c r="P803" i="8" s="1"/>
  <c r="AE330" i="8"/>
  <c r="AD330" i="8"/>
  <c r="AH329" i="8"/>
  <c r="N329" i="8" s="1"/>
  <c r="AO804" i="8" l="1"/>
  <c r="AQ804" i="8" s="1"/>
  <c r="U804" i="8"/>
  <c r="V804" i="8" s="1"/>
  <c r="X804" i="8"/>
  <c r="B805" i="8"/>
  <c r="F805" i="8"/>
  <c r="G805" i="8" s="1"/>
  <c r="H805" i="8" s="1"/>
  <c r="M805" i="8" s="1"/>
  <c r="I805" i="8"/>
  <c r="AM804" i="8"/>
  <c r="P804" i="8" s="1"/>
  <c r="AF330" i="8"/>
  <c r="AB331" i="8"/>
  <c r="AC331" i="8" s="1"/>
  <c r="R804" i="8" l="1"/>
  <c r="AP804" i="8"/>
  <c r="E806" i="8"/>
  <c r="C805" i="8"/>
  <c r="W805" i="8"/>
  <c r="AA805" i="8" s="1"/>
  <c r="AN805" i="8"/>
  <c r="AO805" i="8"/>
  <c r="AQ805" i="8" s="1"/>
  <c r="AG805" i="8"/>
  <c r="AL805" i="8"/>
  <c r="D805" i="8"/>
  <c r="T805" i="8"/>
  <c r="Y805" i="8" s="1"/>
  <c r="J805" i="8"/>
  <c r="K805" i="8" s="1"/>
  <c r="AE331" i="8"/>
  <c r="AH330" i="8"/>
  <c r="N330" i="8" s="1"/>
  <c r="AD331" i="8"/>
  <c r="R805" i="8" l="1"/>
  <c r="AP805" i="8"/>
  <c r="AI805" i="8"/>
  <c r="AJ805" i="8" s="1"/>
  <c r="AK805" i="8" s="1"/>
  <c r="AM805" i="8" s="1"/>
  <c r="P805" i="8" s="1"/>
  <c r="U805" i="8"/>
  <c r="V805" i="8" s="1"/>
  <c r="X805" i="8"/>
  <c r="I806" i="8"/>
  <c r="F806" i="8"/>
  <c r="G806" i="8" s="1"/>
  <c r="H806" i="8" s="1"/>
  <c r="M806" i="8" s="1"/>
  <c r="B806" i="8"/>
  <c r="AF331" i="8"/>
  <c r="AB332" i="8"/>
  <c r="AC332" i="8" s="1"/>
  <c r="J806" i="8" l="1"/>
  <c r="K806" i="8" s="1"/>
  <c r="AL806" i="8"/>
  <c r="T806" i="8"/>
  <c r="X806" i="8" s="1"/>
  <c r="D806" i="8"/>
  <c r="E807" i="8"/>
  <c r="AG806" i="8"/>
  <c r="C806" i="8"/>
  <c r="W806" i="8"/>
  <c r="AA806" i="8" s="1"/>
  <c r="AN806" i="8"/>
  <c r="AO806" i="8" s="1"/>
  <c r="AE332" i="8"/>
  <c r="AD332" i="8"/>
  <c r="AH331" i="8"/>
  <c r="N331" i="8" s="1"/>
  <c r="AI806" i="8" l="1"/>
  <c r="AJ806" i="8" s="1"/>
  <c r="AK806" i="8" s="1"/>
  <c r="U806" i="8"/>
  <c r="V806" i="8" s="1"/>
  <c r="B807" i="8"/>
  <c r="F807" i="8"/>
  <c r="G807" i="8" s="1"/>
  <c r="H807" i="8" s="1"/>
  <c r="M807" i="8" s="1"/>
  <c r="I807" i="8"/>
  <c r="AM806" i="8"/>
  <c r="P806" i="8" s="1"/>
  <c r="AQ806" i="8"/>
  <c r="AF332" i="8"/>
  <c r="AB333" i="8"/>
  <c r="AC333" i="8" s="1"/>
  <c r="J807" i="8" l="1"/>
  <c r="K807" i="8" s="1"/>
  <c r="AG807" i="8"/>
  <c r="T807" i="8"/>
  <c r="D807" i="8"/>
  <c r="Y807" i="8"/>
  <c r="C807" i="8"/>
  <c r="AN807" i="8"/>
  <c r="AO807" i="8" s="1"/>
  <c r="AQ807" i="8" s="1"/>
  <c r="X807" i="8"/>
  <c r="W807" i="8"/>
  <c r="AA807" i="8" s="1"/>
  <c r="AL807" i="8"/>
  <c r="E808" i="8"/>
  <c r="R806" i="8"/>
  <c r="AP806" i="8"/>
  <c r="AE333" i="8"/>
  <c r="AD333" i="8"/>
  <c r="AH332" i="8"/>
  <c r="N332" i="8" s="1"/>
  <c r="R807" i="8" l="1"/>
  <c r="AP807" i="8"/>
  <c r="U807" i="8"/>
  <c r="V807" i="8" s="1"/>
  <c r="AI807" i="8"/>
  <c r="AJ807" i="8" s="1"/>
  <c r="AK807" i="8" s="1"/>
  <c r="F808" i="8"/>
  <c r="G808" i="8" s="1"/>
  <c r="H808" i="8" s="1"/>
  <c r="M808" i="8" s="1"/>
  <c r="I808" i="8"/>
  <c r="B808" i="8"/>
  <c r="AF333" i="8"/>
  <c r="AB334" i="8"/>
  <c r="AC334" i="8" s="1"/>
  <c r="AM807" i="8" l="1"/>
  <c r="P807" i="8" s="1"/>
  <c r="AN808" i="8"/>
  <c r="D808" i="8"/>
  <c r="AO808" i="8"/>
  <c r="AL808" i="8"/>
  <c r="AG808" i="8"/>
  <c r="T808" i="8"/>
  <c r="X808" i="8" s="1"/>
  <c r="C808" i="8"/>
  <c r="E809" i="8"/>
  <c r="W808" i="8"/>
  <c r="AA808" i="8" s="1"/>
  <c r="J808" i="8"/>
  <c r="K808" i="8" s="1"/>
  <c r="AI808" i="8" s="1"/>
  <c r="AJ808" i="8" s="1"/>
  <c r="AK808" i="8" s="1"/>
  <c r="AE334" i="8"/>
  <c r="AD334" i="8"/>
  <c r="AH333" i="8"/>
  <c r="N333" i="8" s="1"/>
  <c r="L29" i="2" s="1"/>
  <c r="Y808" i="8" l="1"/>
  <c r="AQ808" i="8"/>
  <c r="R808" i="8" s="1"/>
  <c r="AP808" i="8"/>
  <c r="AM808" i="8"/>
  <c r="P808" i="8" s="1"/>
  <c r="I809" i="8"/>
  <c r="F809" i="8"/>
  <c r="G809" i="8" s="1"/>
  <c r="H809" i="8" s="1"/>
  <c r="M809" i="8" s="1"/>
  <c r="B809" i="8"/>
  <c r="U808" i="8"/>
  <c r="V808" i="8" s="1"/>
  <c r="AF334" i="8"/>
  <c r="AB335" i="8"/>
  <c r="AC335" i="8" s="1"/>
  <c r="E810" i="8" l="1"/>
  <c r="AN809" i="8"/>
  <c r="AG809" i="8"/>
  <c r="D809" i="8"/>
  <c r="AO809" i="8"/>
  <c r="C809" i="8"/>
  <c r="T809" i="8"/>
  <c r="X809" i="8" s="1"/>
  <c r="W809" i="8"/>
  <c r="AA809" i="8" s="1"/>
  <c r="AL809" i="8"/>
  <c r="J809" i="8"/>
  <c r="K809" i="8" s="1"/>
  <c r="AE335" i="8"/>
  <c r="AH334" i="8"/>
  <c r="N334" i="8" s="1"/>
  <c r="AD335" i="8"/>
  <c r="AQ809" i="8" l="1"/>
  <c r="AI809" i="8"/>
  <c r="AJ809" i="8" s="1"/>
  <c r="AK809" i="8" s="1"/>
  <c r="AM809" i="8" s="1"/>
  <c r="P809" i="8" s="1"/>
  <c r="U809" i="8"/>
  <c r="V809" i="8" s="1"/>
  <c r="R809" i="8"/>
  <c r="AP809" i="8"/>
  <c r="Y809" i="8"/>
  <c r="F810" i="8"/>
  <c r="G810" i="8" s="1"/>
  <c r="H810" i="8" s="1"/>
  <c r="M810" i="8" s="1"/>
  <c r="B810" i="8"/>
  <c r="I810" i="8"/>
  <c r="AF335" i="8"/>
  <c r="AB336" i="8"/>
  <c r="AC336" i="8" s="1"/>
  <c r="J810" i="8" l="1"/>
  <c r="K810" i="8" s="1"/>
  <c r="C810" i="8"/>
  <c r="AG810" i="8"/>
  <c r="T810" i="8"/>
  <c r="X810" i="8" s="1"/>
  <c r="E811" i="8"/>
  <c r="AN810" i="8"/>
  <c r="AL810" i="8"/>
  <c r="W810" i="8"/>
  <c r="AA810" i="8" s="1"/>
  <c r="D810" i="8"/>
  <c r="AE336" i="8"/>
  <c r="AD336" i="8"/>
  <c r="AH335" i="8"/>
  <c r="N335" i="8" s="1"/>
  <c r="AI810" i="8" l="1"/>
  <c r="AJ810" i="8" s="1"/>
  <c r="AK810" i="8" s="1"/>
  <c r="AM810" i="8" s="1"/>
  <c r="P810" i="8" s="1"/>
  <c r="U810" i="8"/>
  <c r="V810" i="8" s="1"/>
  <c r="Y810" i="8"/>
  <c r="AO810" i="8"/>
  <c r="AQ810" i="8" s="1"/>
  <c r="B811" i="8"/>
  <c r="F811" i="8"/>
  <c r="G811" i="8" s="1"/>
  <c r="H811" i="8" s="1"/>
  <c r="M811" i="8" s="1"/>
  <c r="I811" i="8"/>
  <c r="AF336" i="8"/>
  <c r="AB337" i="8"/>
  <c r="AC337" i="8" s="1"/>
  <c r="R810" i="8" l="1"/>
  <c r="AP810" i="8"/>
  <c r="J811" i="8"/>
  <c r="K811" i="8" s="1"/>
  <c r="W811" i="8"/>
  <c r="AA811" i="8" s="1"/>
  <c r="D811" i="8"/>
  <c r="AL811" i="8"/>
  <c r="AN811" i="8"/>
  <c r="AO811" i="8" s="1"/>
  <c r="AG811" i="8"/>
  <c r="T811" i="8"/>
  <c r="X811" i="8" s="1"/>
  <c r="Y811" i="8"/>
  <c r="C811" i="8"/>
  <c r="E812" i="8"/>
  <c r="AH336" i="8"/>
  <c r="N336" i="8" s="1"/>
  <c r="AE337" i="8"/>
  <c r="AD337" i="8"/>
  <c r="AQ811" i="8" l="1"/>
  <c r="AI811" i="8"/>
  <c r="AJ811" i="8" s="1"/>
  <c r="AK811" i="8" s="1"/>
  <c r="AM811" i="8" s="1"/>
  <c r="P811" i="8" s="1"/>
  <c r="U811" i="8"/>
  <c r="V811" i="8" s="1"/>
  <c r="F812" i="8"/>
  <c r="G812" i="8" s="1"/>
  <c r="H812" i="8" s="1"/>
  <c r="M812" i="8" s="1"/>
  <c r="I812" i="8"/>
  <c r="B812" i="8"/>
  <c r="AF337" i="8"/>
  <c r="AB338" i="8"/>
  <c r="AC338" i="8" s="1"/>
  <c r="R811" i="8" l="1"/>
  <c r="AP811" i="8"/>
  <c r="E813" i="8"/>
  <c r="C812" i="8"/>
  <c r="AL812" i="8"/>
  <c r="W812" i="8"/>
  <c r="AA812" i="8" s="1"/>
  <c r="D812" i="8"/>
  <c r="AG812" i="8"/>
  <c r="AN812" i="8"/>
  <c r="AO812" i="8" s="1"/>
  <c r="T812" i="8"/>
  <c r="X812" i="8" s="1"/>
  <c r="J812" i="8"/>
  <c r="K812" i="8" s="1"/>
  <c r="AI812" i="8" s="1"/>
  <c r="AJ812" i="8" s="1"/>
  <c r="AK812" i="8" s="1"/>
  <c r="AE338" i="8"/>
  <c r="AH337" i="8"/>
  <c r="N337" i="8" s="1"/>
  <c r="AD338" i="8"/>
  <c r="Y812" i="8" l="1"/>
  <c r="AM812" i="8"/>
  <c r="P812" i="8" s="1"/>
  <c r="AQ812" i="8"/>
  <c r="U812" i="8"/>
  <c r="V812" i="8" s="1"/>
  <c r="B813" i="8"/>
  <c r="F813" i="8"/>
  <c r="G813" i="8" s="1"/>
  <c r="H813" i="8" s="1"/>
  <c r="M813" i="8" s="1"/>
  <c r="K69" i="2" s="1"/>
  <c r="I813" i="8"/>
  <c r="AF338" i="8"/>
  <c r="AB339" i="8"/>
  <c r="AC339" i="8" s="1"/>
  <c r="J813" i="8" l="1"/>
  <c r="K813" i="8" s="1"/>
  <c r="R812" i="8"/>
  <c r="AP812" i="8"/>
  <c r="AN813" i="8"/>
  <c r="AL813" i="8"/>
  <c r="AG813" i="8"/>
  <c r="D813" i="8"/>
  <c r="C813" i="8"/>
  <c r="Y362" i="8" s="1"/>
  <c r="T813" i="8"/>
  <c r="X813" i="8" s="1"/>
  <c r="E814" i="8"/>
  <c r="W813" i="8"/>
  <c r="AA813" i="8" s="1"/>
  <c r="AE339" i="8"/>
  <c r="AH338" i="8"/>
  <c r="N338" i="8" s="1"/>
  <c r="AD339" i="8"/>
  <c r="AI813" i="8" l="1"/>
  <c r="AJ813" i="8" s="1"/>
  <c r="AK813" i="8" s="1"/>
  <c r="AM813" i="8" s="1"/>
  <c r="P813" i="8" s="1"/>
  <c r="M69" i="2" s="1"/>
  <c r="U813" i="8"/>
  <c r="V813" i="8" s="1"/>
  <c r="Z362" i="8"/>
  <c r="Z363" i="8"/>
  <c r="Z372" i="8"/>
  <c r="Z373" i="8"/>
  <c r="Z369" i="8"/>
  <c r="Z371" i="8"/>
  <c r="Z367" i="8"/>
  <c r="Z368" i="8"/>
  <c r="Z370" i="8"/>
  <c r="Z365" i="8"/>
  <c r="Z364" i="8"/>
  <c r="Z366" i="8"/>
  <c r="I814" i="8"/>
  <c r="F814" i="8"/>
  <c r="G814" i="8" s="1"/>
  <c r="H814" i="8" s="1"/>
  <c r="M814" i="8" s="1"/>
  <c r="B814" i="8"/>
  <c r="Y813" i="8"/>
  <c r="AO813" i="8"/>
  <c r="AQ813" i="8" s="1"/>
  <c r="AF339" i="8"/>
  <c r="AB340" i="8"/>
  <c r="AC340" i="8" s="1"/>
  <c r="R813" i="8" l="1"/>
  <c r="N69" i="2" s="1"/>
  <c r="AP813" i="8"/>
  <c r="J814" i="8"/>
  <c r="K814" i="8" s="1"/>
  <c r="AL814" i="8"/>
  <c r="C814" i="8"/>
  <c r="AG814" i="8"/>
  <c r="W814" i="8"/>
  <c r="AA814" i="8" s="1"/>
  <c r="Y814" i="8"/>
  <c r="AN814" i="8"/>
  <c r="AO814" i="8" s="1"/>
  <c r="E815" i="8"/>
  <c r="T814" i="8"/>
  <c r="D814" i="8"/>
  <c r="X814" i="8"/>
  <c r="AE340" i="8"/>
  <c r="AD340" i="8"/>
  <c r="AH339" i="8"/>
  <c r="N339" i="8" s="1"/>
  <c r="AI814" i="8" l="1"/>
  <c r="AJ814" i="8" s="1"/>
  <c r="AK814" i="8" s="1"/>
  <c r="AM814" i="8" s="1"/>
  <c r="P814" i="8" s="1"/>
  <c r="U814" i="8"/>
  <c r="V814" i="8" s="1"/>
  <c r="B815" i="8"/>
  <c r="F815" i="8"/>
  <c r="G815" i="8" s="1"/>
  <c r="H815" i="8" s="1"/>
  <c r="M815" i="8" s="1"/>
  <c r="I815" i="8"/>
  <c r="AQ814" i="8"/>
  <c r="AF340" i="8"/>
  <c r="AB341" i="8"/>
  <c r="AC341" i="8" s="1"/>
  <c r="R814" i="8" l="1"/>
  <c r="AP814" i="8"/>
  <c r="J815" i="8"/>
  <c r="K815" i="8" s="1"/>
  <c r="AG815" i="8"/>
  <c r="T815" i="8"/>
  <c r="Y815" i="8" s="1"/>
  <c r="E816" i="8"/>
  <c r="C815" i="8"/>
  <c r="X815" i="8"/>
  <c r="D815" i="8"/>
  <c r="W815" i="8"/>
  <c r="AA815" i="8" s="1"/>
  <c r="AL815" i="8"/>
  <c r="AN815" i="8"/>
  <c r="AO815" i="8" s="1"/>
  <c r="AE341" i="8"/>
  <c r="AH340" i="8"/>
  <c r="N340" i="8" s="1"/>
  <c r="AD341" i="8"/>
  <c r="U815" i="8" l="1"/>
  <c r="V815" i="8" s="1"/>
  <c r="AI815" i="8"/>
  <c r="AJ815" i="8" s="1"/>
  <c r="AK815" i="8" s="1"/>
  <c r="AM815" i="8" s="1"/>
  <c r="P815" i="8" s="1"/>
  <c r="AQ815" i="8"/>
  <c r="F816" i="8"/>
  <c r="G816" i="8" s="1"/>
  <c r="H816" i="8" s="1"/>
  <c r="M816" i="8" s="1"/>
  <c r="I816" i="8"/>
  <c r="B816" i="8"/>
  <c r="AF341" i="8"/>
  <c r="AB342" i="8"/>
  <c r="AC342" i="8" s="1"/>
  <c r="D816" i="8" l="1"/>
  <c r="AG816" i="8"/>
  <c r="W816" i="8"/>
  <c r="AA816" i="8" s="1"/>
  <c r="T816" i="8"/>
  <c r="X816" i="8" s="1"/>
  <c r="AN816" i="8"/>
  <c r="AO816" i="8" s="1"/>
  <c r="C816" i="8"/>
  <c r="AL816" i="8"/>
  <c r="E817" i="8"/>
  <c r="J816" i="8"/>
  <c r="K816" i="8" s="1"/>
  <c r="U816" i="8" s="1"/>
  <c r="V816" i="8" s="1"/>
  <c r="R815" i="8"/>
  <c r="AP815" i="8"/>
  <c r="AE342" i="8"/>
  <c r="AD342" i="8"/>
  <c r="AH341" i="8"/>
  <c r="N341" i="8" s="1"/>
  <c r="AQ816" i="8" l="1"/>
  <c r="AI816" i="8"/>
  <c r="AJ816" i="8" s="1"/>
  <c r="AK816" i="8" s="1"/>
  <c r="Y816" i="8"/>
  <c r="I817" i="8"/>
  <c r="F817" i="8"/>
  <c r="G817" i="8" s="1"/>
  <c r="H817" i="8" s="1"/>
  <c r="M817" i="8" s="1"/>
  <c r="B817" i="8"/>
  <c r="AF342" i="8"/>
  <c r="AB343" i="8"/>
  <c r="AC343" i="8" s="1"/>
  <c r="J817" i="8" l="1"/>
  <c r="K817" i="8" s="1"/>
  <c r="R816" i="8"/>
  <c r="AP816" i="8"/>
  <c r="AN817" i="8"/>
  <c r="AO817" i="8" s="1"/>
  <c r="C817" i="8"/>
  <c r="D817" i="8"/>
  <c r="AG817" i="8"/>
  <c r="Y817" i="8"/>
  <c r="E818" i="8"/>
  <c r="AL817" i="8"/>
  <c r="W817" i="8"/>
  <c r="AA817" i="8" s="1"/>
  <c r="T817" i="8"/>
  <c r="X817" i="8" s="1"/>
  <c r="AM816" i="8"/>
  <c r="P816" i="8" s="1"/>
  <c r="AE343" i="8"/>
  <c r="AD343" i="8"/>
  <c r="AH342" i="8"/>
  <c r="N342" i="8" s="1"/>
  <c r="AQ817" i="8" l="1"/>
  <c r="R817" i="8" s="1"/>
  <c r="AI817" i="8"/>
  <c r="AJ817" i="8" s="1"/>
  <c r="AK817" i="8" s="1"/>
  <c r="U817" i="8"/>
  <c r="V817" i="8" s="1"/>
  <c r="B818" i="8"/>
  <c r="F818" i="8"/>
  <c r="G818" i="8" s="1"/>
  <c r="H818" i="8" s="1"/>
  <c r="M818" i="8" s="1"/>
  <c r="I818" i="8"/>
  <c r="AF343" i="8"/>
  <c r="AB344" i="8"/>
  <c r="AC344" i="8" s="1"/>
  <c r="AP817" i="8" l="1"/>
  <c r="AM817" i="8"/>
  <c r="P817" i="8" s="1"/>
  <c r="J818" i="8"/>
  <c r="K818" i="8" s="1"/>
  <c r="AN818" i="8"/>
  <c r="D818" i="8"/>
  <c r="T818" i="8"/>
  <c r="X818" i="8" s="1"/>
  <c r="AL818" i="8"/>
  <c r="AO818" i="8"/>
  <c r="AQ818" i="8" s="1"/>
  <c r="AG818" i="8"/>
  <c r="C818" i="8"/>
  <c r="W818" i="8"/>
  <c r="AA818" i="8" s="1"/>
  <c r="E819" i="8"/>
  <c r="AE344" i="8"/>
  <c r="AD344" i="8"/>
  <c r="AH343" i="8"/>
  <c r="N343" i="8" s="1"/>
  <c r="R818" i="8" l="1"/>
  <c r="AP818" i="8"/>
  <c r="AI818" i="8"/>
  <c r="AJ818" i="8" s="1"/>
  <c r="AK818" i="8" s="1"/>
  <c r="U818" i="8"/>
  <c r="V818" i="8" s="1"/>
  <c r="B819" i="8"/>
  <c r="F819" i="8"/>
  <c r="G819" i="8" s="1"/>
  <c r="H819" i="8" s="1"/>
  <c r="M819" i="8" s="1"/>
  <c r="I819" i="8"/>
  <c r="AF344" i="8"/>
  <c r="AB345" i="8"/>
  <c r="AC345" i="8" s="1"/>
  <c r="AM818" i="8" l="1"/>
  <c r="P818" i="8" s="1"/>
  <c r="J819" i="8"/>
  <c r="K819" i="8" s="1"/>
  <c r="AL819" i="8"/>
  <c r="AG819" i="8"/>
  <c r="C819" i="8"/>
  <c r="W819" i="8"/>
  <c r="AA819" i="8" s="1"/>
  <c r="D819" i="8"/>
  <c r="AN819" i="8"/>
  <c r="E820" i="8"/>
  <c r="T819" i="8"/>
  <c r="X819" i="8" s="1"/>
  <c r="AH344" i="8"/>
  <c r="N344" i="8" s="1"/>
  <c r="AE345" i="8"/>
  <c r="AD345" i="8"/>
  <c r="U819" i="8" l="1"/>
  <c r="V819" i="8" s="1"/>
  <c r="AI819" i="8"/>
  <c r="AJ819" i="8" s="1"/>
  <c r="AK819" i="8" s="1"/>
  <c r="AM819" i="8" s="1"/>
  <c r="P819" i="8" s="1"/>
  <c r="AO819" i="8"/>
  <c r="AQ819" i="8" s="1"/>
  <c r="Y819" i="8"/>
  <c r="F820" i="8"/>
  <c r="G820" i="8" s="1"/>
  <c r="H820" i="8" s="1"/>
  <c r="M820" i="8" s="1"/>
  <c r="B820" i="8"/>
  <c r="I820" i="8"/>
  <c r="AF345" i="8"/>
  <c r="AB346" i="8"/>
  <c r="AC346" i="8" s="1"/>
  <c r="R819" i="8" l="1"/>
  <c r="AP819" i="8"/>
  <c r="AG820" i="8"/>
  <c r="AN820" i="8"/>
  <c r="D820" i="8"/>
  <c r="T820" i="8"/>
  <c r="X820" i="8" s="1"/>
  <c r="W820" i="8"/>
  <c r="AA820" i="8" s="1"/>
  <c r="C820" i="8"/>
  <c r="AL820" i="8"/>
  <c r="E821" i="8"/>
  <c r="J820" i="8"/>
  <c r="K820" i="8" s="1"/>
  <c r="AE346" i="8"/>
  <c r="AH345" i="8"/>
  <c r="N345" i="8" s="1"/>
  <c r="L30" i="2" s="1"/>
  <c r="AD346" i="8"/>
  <c r="AI820" i="8" l="1"/>
  <c r="AJ820" i="8" s="1"/>
  <c r="AK820" i="8" s="1"/>
  <c r="U820" i="8"/>
  <c r="V820" i="8" s="1"/>
  <c r="I821" i="8"/>
  <c r="F821" i="8"/>
  <c r="G821" i="8" s="1"/>
  <c r="H821" i="8" s="1"/>
  <c r="M821" i="8" s="1"/>
  <c r="B821" i="8"/>
  <c r="AM820" i="8"/>
  <c r="P820" i="8" s="1"/>
  <c r="Y820" i="8"/>
  <c r="AO820" i="8"/>
  <c r="AQ820" i="8" s="1"/>
  <c r="AF346" i="8"/>
  <c r="AB347" i="8"/>
  <c r="AC347" i="8" s="1"/>
  <c r="R820" i="8" l="1"/>
  <c r="AP820" i="8"/>
  <c r="C821" i="8"/>
  <c r="AG821" i="8"/>
  <c r="D821" i="8"/>
  <c r="AL821" i="8"/>
  <c r="T821" i="8"/>
  <c r="X821" i="8" s="1"/>
  <c r="E822" i="8"/>
  <c r="W821" i="8"/>
  <c r="AA821" i="8" s="1"/>
  <c r="AN821" i="8"/>
  <c r="AO821" i="8" s="1"/>
  <c r="AQ821" i="8" s="1"/>
  <c r="J821" i="8"/>
  <c r="K821" i="8" s="1"/>
  <c r="AH346" i="8"/>
  <c r="N346" i="8" s="1"/>
  <c r="AE347" i="8"/>
  <c r="AD347" i="8"/>
  <c r="Y821" i="8" l="1"/>
  <c r="AI821" i="8"/>
  <c r="AJ821" i="8" s="1"/>
  <c r="AK821" i="8" s="1"/>
  <c r="AM821" i="8" s="1"/>
  <c r="P821" i="8" s="1"/>
  <c r="U821" i="8"/>
  <c r="V821" i="8" s="1"/>
  <c r="R821" i="8"/>
  <c r="AP821" i="8"/>
  <c r="B822" i="8"/>
  <c r="F822" i="8"/>
  <c r="G822" i="8" s="1"/>
  <c r="H822" i="8" s="1"/>
  <c r="M822" i="8" s="1"/>
  <c r="I822" i="8"/>
  <c r="AF347" i="8"/>
  <c r="AB348" i="8"/>
  <c r="AC348" i="8" s="1"/>
  <c r="J822" i="8" l="1"/>
  <c r="K822" i="8" s="1"/>
  <c r="D822" i="8"/>
  <c r="T822" i="8"/>
  <c r="X822" i="8" s="1"/>
  <c r="AG822" i="8"/>
  <c r="C822" i="8"/>
  <c r="W822" i="8"/>
  <c r="AA822" i="8" s="1"/>
  <c r="AN822" i="8"/>
  <c r="AO822" i="8" s="1"/>
  <c r="AQ822" i="8" s="1"/>
  <c r="E823" i="8"/>
  <c r="AL822" i="8"/>
  <c r="AE348" i="8"/>
  <c r="AD348" i="8"/>
  <c r="AH347" i="8"/>
  <c r="N347" i="8" s="1"/>
  <c r="R822" i="8" l="1"/>
  <c r="AP822" i="8"/>
  <c r="AI822" i="8"/>
  <c r="AJ822" i="8" s="1"/>
  <c r="AK822" i="8" s="1"/>
  <c r="U822" i="8"/>
  <c r="V822" i="8" s="1"/>
  <c r="Y822" i="8"/>
  <c r="F823" i="8"/>
  <c r="G823" i="8" s="1"/>
  <c r="H823" i="8" s="1"/>
  <c r="M823" i="8" s="1"/>
  <c r="B823" i="8"/>
  <c r="I823" i="8"/>
  <c r="AF348" i="8"/>
  <c r="AB349" i="8"/>
  <c r="AC349" i="8" s="1"/>
  <c r="AM822" i="8" l="1"/>
  <c r="P822" i="8" s="1"/>
  <c r="J823" i="8"/>
  <c r="K823" i="8" s="1"/>
  <c r="AL823" i="8"/>
  <c r="E824" i="8"/>
  <c r="T823" i="8"/>
  <c r="Y823" i="8" s="1"/>
  <c r="D823" i="8"/>
  <c r="AN823" i="8"/>
  <c r="AO823" i="8" s="1"/>
  <c r="AQ823" i="8" s="1"/>
  <c r="AG823" i="8"/>
  <c r="W823" i="8"/>
  <c r="AA823" i="8" s="1"/>
  <c r="C823" i="8"/>
  <c r="AE349" i="8"/>
  <c r="AD349" i="8"/>
  <c r="AH348" i="8"/>
  <c r="N348" i="8" s="1"/>
  <c r="X823" i="8" l="1"/>
  <c r="R823" i="8"/>
  <c r="AP823" i="8"/>
  <c r="U823" i="8"/>
  <c r="V823" i="8" s="1"/>
  <c r="AI823" i="8"/>
  <c r="AJ823" i="8" s="1"/>
  <c r="AK823" i="8" s="1"/>
  <c r="I824" i="8"/>
  <c r="B824" i="8"/>
  <c r="F824" i="8"/>
  <c r="G824" i="8" s="1"/>
  <c r="H824" i="8" s="1"/>
  <c r="M824" i="8" s="1"/>
  <c r="AF349" i="8"/>
  <c r="AB350" i="8"/>
  <c r="AC350" i="8" s="1"/>
  <c r="J824" i="8" l="1"/>
  <c r="K824" i="8" s="1"/>
  <c r="AM823" i="8"/>
  <c r="P823" i="8" s="1"/>
  <c r="W824" i="8"/>
  <c r="AA824" i="8" s="1"/>
  <c r="E825" i="8"/>
  <c r="D824" i="8"/>
  <c r="T824" i="8"/>
  <c r="Y824" i="8" s="1"/>
  <c r="C824" i="8"/>
  <c r="AG824" i="8"/>
  <c r="AL824" i="8"/>
  <c r="AN824" i="8"/>
  <c r="AO824" i="8" s="1"/>
  <c r="AE350" i="8"/>
  <c r="AH349" i="8"/>
  <c r="N349" i="8" s="1"/>
  <c r="AD350" i="8"/>
  <c r="AQ824" i="8" l="1"/>
  <c r="R824" i="8" s="1"/>
  <c r="X824" i="8"/>
  <c r="AI824" i="8"/>
  <c r="AJ824" i="8" s="1"/>
  <c r="AK824" i="8" s="1"/>
  <c r="AM824" i="8" s="1"/>
  <c r="P824" i="8" s="1"/>
  <c r="U824" i="8"/>
  <c r="V824" i="8" s="1"/>
  <c r="AP824" i="8"/>
  <c r="F825" i="8"/>
  <c r="G825" i="8" s="1"/>
  <c r="H825" i="8" s="1"/>
  <c r="M825" i="8" s="1"/>
  <c r="K70" i="2" s="1"/>
  <c r="I825" i="8"/>
  <c r="B825" i="8"/>
  <c r="AF350" i="8"/>
  <c r="AB351" i="8"/>
  <c r="AC351" i="8" s="1"/>
  <c r="D825" i="8" l="1"/>
  <c r="C825" i="8"/>
  <c r="Y374" i="8" s="1"/>
  <c r="AG825" i="8"/>
  <c r="AN825" i="8"/>
  <c r="AO825" i="8" s="1"/>
  <c r="AQ825" i="8" s="1"/>
  <c r="W825" i="8"/>
  <c r="AA825" i="8" s="1"/>
  <c r="T825" i="8"/>
  <c r="X825" i="8" s="1"/>
  <c r="AL825" i="8"/>
  <c r="E826" i="8"/>
  <c r="J825" i="8"/>
  <c r="K825" i="8" s="1"/>
  <c r="AE351" i="8"/>
  <c r="AD351" i="8"/>
  <c r="AH350" i="8"/>
  <c r="N350" i="8" s="1"/>
  <c r="Y825" i="8" l="1"/>
  <c r="R825" i="8"/>
  <c r="N70" i="2" s="1"/>
  <c r="AP825" i="8"/>
  <c r="U825" i="8"/>
  <c r="V825" i="8" s="1"/>
  <c r="AI825" i="8"/>
  <c r="AJ825" i="8" s="1"/>
  <c r="AK825" i="8" s="1"/>
  <c r="Z385" i="8"/>
  <c r="Z383" i="8"/>
  <c r="Z379" i="8"/>
  <c r="Z384" i="8"/>
  <c r="Z382" i="8"/>
  <c r="Z377" i="8"/>
  <c r="Z375" i="8"/>
  <c r="Z378" i="8"/>
  <c r="Z376" i="8"/>
  <c r="Z374" i="8"/>
  <c r="Z381" i="8"/>
  <c r="Z380" i="8"/>
  <c r="I826" i="8"/>
  <c r="F826" i="8"/>
  <c r="G826" i="8" s="1"/>
  <c r="H826" i="8" s="1"/>
  <c r="M826" i="8" s="1"/>
  <c r="B826" i="8"/>
  <c r="AF351" i="8"/>
  <c r="AB352" i="8"/>
  <c r="AC352" i="8" s="1"/>
  <c r="AM825" i="8" l="1"/>
  <c r="P825" i="8" s="1"/>
  <c r="M70" i="2" s="1"/>
  <c r="T826" i="8"/>
  <c r="Y826" i="8"/>
  <c r="D826" i="8"/>
  <c r="C826" i="8"/>
  <c r="AG826" i="8"/>
  <c r="AL826" i="8"/>
  <c r="E827" i="8"/>
  <c r="AN826" i="8"/>
  <c r="AO826" i="8" s="1"/>
  <c r="X826" i="8"/>
  <c r="W826" i="8"/>
  <c r="AA826" i="8" s="1"/>
  <c r="J826" i="8"/>
  <c r="K826" i="8" s="1"/>
  <c r="AI826" i="8" s="1"/>
  <c r="AJ826" i="8" s="1"/>
  <c r="AK826" i="8" s="1"/>
  <c r="AE352" i="8"/>
  <c r="AD352" i="8"/>
  <c r="AH351" i="8"/>
  <c r="N351" i="8" s="1"/>
  <c r="AQ826" i="8" l="1"/>
  <c r="B827" i="8"/>
  <c r="I827" i="8"/>
  <c r="F827" i="8"/>
  <c r="G827" i="8" s="1"/>
  <c r="H827" i="8" s="1"/>
  <c r="M827" i="8" s="1"/>
  <c r="U826" i="8"/>
  <c r="V826" i="8" s="1"/>
  <c r="AM826" i="8"/>
  <c r="P826" i="8" s="1"/>
  <c r="AF352" i="8"/>
  <c r="AB353" i="8"/>
  <c r="AC353" i="8" s="1"/>
  <c r="W827" i="8" l="1"/>
  <c r="AA827" i="8" s="1"/>
  <c r="AL827" i="8"/>
  <c r="C827" i="8"/>
  <c r="AN827" i="8"/>
  <c r="AO827" i="8" s="1"/>
  <c r="E828" i="8"/>
  <c r="T827" i="8"/>
  <c r="Y827" i="8" s="1"/>
  <c r="D827" i="8"/>
  <c r="AG827" i="8"/>
  <c r="J827" i="8"/>
  <c r="K827" i="8" s="1"/>
  <c r="R826" i="8"/>
  <c r="AP826" i="8"/>
  <c r="AE353" i="8"/>
  <c r="AH352" i="8"/>
  <c r="N352" i="8" s="1"/>
  <c r="AD353" i="8"/>
  <c r="U827" i="8" l="1"/>
  <c r="V827" i="8" s="1"/>
  <c r="AI827" i="8"/>
  <c r="AJ827" i="8" s="1"/>
  <c r="AK827" i="8" s="1"/>
  <c r="X827" i="8"/>
  <c r="AQ827" i="8"/>
  <c r="B828" i="8"/>
  <c r="I828" i="8"/>
  <c r="F828" i="8"/>
  <c r="G828" i="8" s="1"/>
  <c r="H828" i="8" s="1"/>
  <c r="M828" i="8" s="1"/>
  <c r="AF353" i="8"/>
  <c r="AB354" i="8"/>
  <c r="AC354" i="8" s="1"/>
  <c r="AM827" i="8" l="1"/>
  <c r="P827" i="8" s="1"/>
  <c r="W828" i="8"/>
  <c r="AA828" i="8" s="1"/>
  <c r="AN828" i="8"/>
  <c r="AO828" i="8" s="1"/>
  <c r="AQ828" i="8" s="1"/>
  <c r="T828" i="8"/>
  <c r="X828" i="8" s="1"/>
  <c r="C828" i="8"/>
  <c r="AG828" i="8"/>
  <c r="Y828" i="8"/>
  <c r="E829" i="8"/>
  <c r="AL828" i="8"/>
  <c r="D828" i="8"/>
  <c r="R827" i="8"/>
  <c r="AP827" i="8"/>
  <c r="J828" i="8"/>
  <c r="K828" i="8" s="1"/>
  <c r="AE354" i="8"/>
  <c r="AD354" i="8"/>
  <c r="AH353" i="8"/>
  <c r="N353" i="8" s="1"/>
  <c r="AI828" i="8" l="1"/>
  <c r="AJ828" i="8" s="1"/>
  <c r="AK828" i="8" s="1"/>
  <c r="U828" i="8"/>
  <c r="V828" i="8" s="1"/>
  <c r="R828" i="8"/>
  <c r="AP828" i="8"/>
  <c r="AM828" i="8"/>
  <c r="P828" i="8" s="1"/>
  <c r="F829" i="8"/>
  <c r="G829" i="8" s="1"/>
  <c r="H829" i="8" s="1"/>
  <c r="M829" i="8" s="1"/>
  <c r="I829" i="8"/>
  <c r="B829" i="8"/>
  <c r="AF354" i="8"/>
  <c r="AB355" i="8"/>
  <c r="AC355" i="8" s="1"/>
  <c r="T829" i="8" l="1"/>
  <c r="W829" i="8"/>
  <c r="AA829" i="8" s="1"/>
  <c r="Y829" i="8"/>
  <c r="D829" i="8"/>
  <c r="AL829" i="8"/>
  <c r="X829" i="8"/>
  <c r="E830" i="8"/>
  <c r="C829" i="8"/>
  <c r="AN829" i="8"/>
  <c r="AO829" i="8" s="1"/>
  <c r="AG829" i="8"/>
  <c r="J829" i="8"/>
  <c r="K829" i="8" s="1"/>
  <c r="AI829" i="8" s="1"/>
  <c r="AJ829" i="8" s="1"/>
  <c r="AK829" i="8" s="1"/>
  <c r="AE355" i="8"/>
  <c r="AD355" i="8"/>
  <c r="AH354" i="8"/>
  <c r="N354" i="8" s="1"/>
  <c r="AQ829" i="8" l="1"/>
  <c r="R829" i="8" s="1"/>
  <c r="U829" i="8"/>
  <c r="V829" i="8" s="1"/>
  <c r="AM829" i="8"/>
  <c r="P829" i="8" s="1"/>
  <c r="F830" i="8"/>
  <c r="G830" i="8" s="1"/>
  <c r="H830" i="8" s="1"/>
  <c r="M830" i="8" s="1"/>
  <c r="B830" i="8"/>
  <c r="I830" i="8"/>
  <c r="AF355" i="8"/>
  <c r="AB356" i="8"/>
  <c r="AC356" i="8" s="1"/>
  <c r="AP829" i="8" l="1"/>
  <c r="J830" i="8"/>
  <c r="K830" i="8" s="1"/>
  <c r="AG830" i="8"/>
  <c r="W830" i="8"/>
  <c r="AA830" i="8" s="1"/>
  <c r="T830" i="8"/>
  <c r="X830" i="8" s="1"/>
  <c r="AL830" i="8"/>
  <c r="C830" i="8"/>
  <c r="E831" i="8"/>
  <c r="AN830" i="8"/>
  <c r="AO830" i="8" s="1"/>
  <c r="D830" i="8"/>
  <c r="AH355" i="8"/>
  <c r="N355" i="8" s="1"/>
  <c r="AE356" i="8"/>
  <c r="AD356" i="8"/>
  <c r="AQ830" i="8" l="1"/>
  <c r="R830" i="8" s="1"/>
  <c r="AP830" i="8"/>
  <c r="U830" i="8"/>
  <c r="V830" i="8" s="1"/>
  <c r="AI830" i="8"/>
  <c r="AJ830" i="8" s="1"/>
  <c r="AK830" i="8" s="1"/>
  <c r="B831" i="8"/>
  <c r="I831" i="8"/>
  <c r="F831" i="8"/>
  <c r="G831" i="8" s="1"/>
  <c r="H831" i="8" s="1"/>
  <c r="M831" i="8" s="1"/>
  <c r="AF356" i="8"/>
  <c r="AB357" i="8"/>
  <c r="AC357" i="8" s="1"/>
  <c r="C831" i="8" l="1"/>
  <c r="T831" i="8"/>
  <c r="E832" i="8"/>
  <c r="AL831" i="8"/>
  <c r="AN831" i="8"/>
  <c r="AG831" i="8"/>
  <c r="D831" i="8"/>
  <c r="Y831" i="8"/>
  <c r="X831" i="8"/>
  <c r="W831" i="8"/>
  <c r="AA831" i="8" s="1"/>
  <c r="AM830" i="8"/>
  <c r="P830" i="8" s="1"/>
  <c r="J831" i="8"/>
  <c r="K831" i="8" s="1"/>
  <c r="AE357" i="8"/>
  <c r="AD357" i="8"/>
  <c r="AH356" i="8"/>
  <c r="N356" i="8" s="1"/>
  <c r="AO831" i="8" l="1"/>
  <c r="AQ831" i="8" s="1"/>
  <c r="AI831" i="8"/>
  <c r="AJ831" i="8" s="1"/>
  <c r="AK831" i="8" s="1"/>
  <c r="AM831" i="8" s="1"/>
  <c r="P831" i="8" s="1"/>
  <c r="U831" i="8"/>
  <c r="V831" i="8" s="1"/>
  <c r="I832" i="8"/>
  <c r="F832" i="8"/>
  <c r="G832" i="8" s="1"/>
  <c r="H832" i="8" s="1"/>
  <c r="M832" i="8" s="1"/>
  <c r="B832" i="8"/>
  <c r="AF357" i="8"/>
  <c r="AB358" i="8"/>
  <c r="AC358" i="8" s="1"/>
  <c r="R831" i="8" l="1"/>
  <c r="AP831" i="8"/>
  <c r="J832" i="8"/>
  <c r="K832" i="8" s="1"/>
  <c r="AN832" i="8"/>
  <c r="AO832" i="8" s="1"/>
  <c r="T832" i="8"/>
  <c r="X832" i="8" s="1"/>
  <c r="C832" i="8"/>
  <c r="AG832" i="8"/>
  <c r="AL832" i="8"/>
  <c r="D832" i="8"/>
  <c r="W832" i="8"/>
  <c r="AA832" i="8" s="1"/>
  <c r="E833" i="8"/>
  <c r="AE358" i="8"/>
  <c r="AD358" i="8"/>
  <c r="AH357" i="8"/>
  <c r="N357" i="8" s="1"/>
  <c r="L31" i="2" s="1"/>
  <c r="U832" i="8" l="1"/>
  <c r="V832" i="8" s="1"/>
  <c r="AI832" i="8"/>
  <c r="AJ832" i="8" s="1"/>
  <c r="AK832" i="8" s="1"/>
  <c r="Y832" i="8"/>
  <c r="AQ832" i="8"/>
  <c r="F833" i="8"/>
  <c r="G833" i="8" s="1"/>
  <c r="H833" i="8" s="1"/>
  <c r="M833" i="8" s="1"/>
  <c r="I833" i="8"/>
  <c r="B833" i="8"/>
  <c r="AF358" i="8"/>
  <c r="AB359" i="8"/>
  <c r="AC359" i="8" s="1"/>
  <c r="AM832" i="8" l="1"/>
  <c r="P832" i="8" s="1"/>
  <c r="R832" i="8"/>
  <c r="AP832" i="8"/>
  <c r="W833" i="8"/>
  <c r="AA833" i="8" s="1"/>
  <c r="T833" i="8"/>
  <c r="X833" i="8" s="1"/>
  <c r="AL833" i="8"/>
  <c r="E834" i="8"/>
  <c r="C833" i="8"/>
  <c r="AG833" i="8"/>
  <c r="AN833" i="8"/>
  <c r="AO833" i="8" s="1"/>
  <c r="D833" i="8"/>
  <c r="J833" i="8"/>
  <c r="K833" i="8" s="1"/>
  <c r="AE359" i="8"/>
  <c r="AH358" i="8"/>
  <c r="N358" i="8" s="1"/>
  <c r="AD359" i="8"/>
  <c r="Y833" i="8" l="1"/>
  <c r="U833" i="8"/>
  <c r="V833" i="8" s="1"/>
  <c r="AI833" i="8"/>
  <c r="AJ833" i="8" s="1"/>
  <c r="AK833" i="8" s="1"/>
  <c r="AM833" i="8" s="1"/>
  <c r="P833" i="8" s="1"/>
  <c r="AQ833" i="8"/>
  <c r="F834" i="8"/>
  <c r="G834" i="8" s="1"/>
  <c r="H834" i="8" s="1"/>
  <c r="M834" i="8" s="1"/>
  <c r="B834" i="8"/>
  <c r="I834" i="8"/>
  <c r="AF359" i="8"/>
  <c r="AB360" i="8"/>
  <c r="AC360" i="8" s="1"/>
  <c r="AL834" i="8" l="1"/>
  <c r="AG834" i="8"/>
  <c r="T834" i="8"/>
  <c r="X834" i="8" s="1"/>
  <c r="C834" i="8"/>
  <c r="W834" i="8"/>
  <c r="AA834" i="8" s="1"/>
  <c r="E835" i="8"/>
  <c r="AN834" i="8"/>
  <c r="AO834" i="8" s="1"/>
  <c r="AQ834" i="8" s="1"/>
  <c r="D834" i="8"/>
  <c r="J834" i="8"/>
  <c r="K834" i="8" s="1"/>
  <c r="AI834" i="8" s="1"/>
  <c r="AJ834" i="8" s="1"/>
  <c r="AK834" i="8" s="1"/>
  <c r="R833" i="8"/>
  <c r="AP833" i="8"/>
  <c r="AE360" i="8"/>
  <c r="AD360" i="8"/>
  <c r="AH359" i="8"/>
  <c r="N359" i="8" s="1"/>
  <c r="Y834" i="8" l="1"/>
  <c r="R834" i="8"/>
  <c r="AP834" i="8"/>
  <c r="U834" i="8"/>
  <c r="V834" i="8" s="1"/>
  <c r="AM834" i="8"/>
  <c r="P834" i="8" s="1"/>
  <c r="B835" i="8"/>
  <c r="I835" i="8"/>
  <c r="F835" i="8"/>
  <c r="G835" i="8" s="1"/>
  <c r="H835" i="8" s="1"/>
  <c r="M835" i="8" s="1"/>
  <c r="AF360" i="8"/>
  <c r="AB361" i="8"/>
  <c r="AC361" i="8" s="1"/>
  <c r="J835" i="8" l="1"/>
  <c r="K835" i="8" s="1"/>
  <c r="AN835" i="8"/>
  <c r="W835" i="8"/>
  <c r="AA835" i="8" s="1"/>
  <c r="AG835" i="8"/>
  <c r="C835" i="8"/>
  <c r="AL835" i="8"/>
  <c r="D835" i="8"/>
  <c r="AO835" i="8"/>
  <c r="AQ835" i="8" s="1"/>
  <c r="T835" i="8"/>
  <c r="Y835" i="8" s="1"/>
  <c r="E836" i="8"/>
  <c r="AE361" i="8"/>
  <c r="AH360" i="8"/>
  <c r="N360" i="8" s="1"/>
  <c r="AD361" i="8"/>
  <c r="R835" i="8" l="1"/>
  <c r="AP835" i="8"/>
  <c r="U835" i="8"/>
  <c r="V835" i="8" s="1"/>
  <c r="AI835" i="8"/>
  <c r="AJ835" i="8" s="1"/>
  <c r="AK835" i="8" s="1"/>
  <c r="I836" i="8"/>
  <c r="F836" i="8"/>
  <c r="G836" i="8" s="1"/>
  <c r="H836" i="8" s="1"/>
  <c r="M836" i="8" s="1"/>
  <c r="B836" i="8"/>
  <c r="X835" i="8"/>
  <c r="AF361" i="8"/>
  <c r="AB362" i="8"/>
  <c r="AC362" i="8" s="1"/>
  <c r="J836" i="8" l="1"/>
  <c r="K836" i="8" s="1"/>
  <c r="AM835" i="8"/>
  <c r="P835" i="8" s="1"/>
  <c r="T836" i="8"/>
  <c r="X836" i="8" s="1"/>
  <c r="C836" i="8"/>
  <c r="AG836" i="8"/>
  <c r="AL836" i="8"/>
  <c r="W836" i="8"/>
  <c r="AA836" i="8" s="1"/>
  <c r="D836" i="8"/>
  <c r="Y836" i="8"/>
  <c r="AN836" i="8"/>
  <c r="E837" i="8"/>
  <c r="AE362" i="8"/>
  <c r="AD362" i="8"/>
  <c r="AH361" i="8"/>
  <c r="N361" i="8" s="1"/>
  <c r="AO836" i="8" l="1"/>
  <c r="AQ836" i="8" s="1"/>
  <c r="U836" i="8"/>
  <c r="V836" i="8" s="1"/>
  <c r="AI836" i="8"/>
  <c r="AJ836" i="8" s="1"/>
  <c r="AK836" i="8" s="1"/>
  <c r="F837" i="8"/>
  <c r="G837" i="8" s="1"/>
  <c r="H837" i="8" s="1"/>
  <c r="M837" i="8" s="1"/>
  <c r="K71" i="2" s="1"/>
  <c r="I837" i="8"/>
  <c r="B837" i="8"/>
  <c r="AF362" i="8"/>
  <c r="AB363" i="8"/>
  <c r="AC363" i="8" s="1"/>
  <c r="R836" i="8" l="1"/>
  <c r="AP836" i="8"/>
  <c r="AM836" i="8"/>
  <c r="P836" i="8" s="1"/>
  <c r="T837" i="8"/>
  <c r="X837" i="8" s="1"/>
  <c r="D837" i="8"/>
  <c r="E838" i="8"/>
  <c r="C837" i="8"/>
  <c r="Y386" i="8" s="1"/>
  <c r="W837" i="8"/>
  <c r="AA837" i="8" s="1"/>
  <c r="AL837" i="8"/>
  <c r="AN837" i="8"/>
  <c r="AG837" i="8"/>
  <c r="J837" i="8"/>
  <c r="K837" i="8" s="1"/>
  <c r="AE363" i="8"/>
  <c r="AH362" i="8"/>
  <c r="N362" i="8" s="1"/>
  <c r="AD363" i="8"/>
  <c r="Y837" i="8" l="1"/>
  <c r="AI837" i="8"/>
  <c r="AJ837" i="8" s="1"/>
  <c r="AK837" i="8" s="1"/>
  <c r="U837" i="8"/>
  <c r="V837" i="8" s="1"/>
  <c r="Z392" i="8"/>
  <c r="Z397" i="8"/>
  <c r="Z391" i="8"/>
  <c r="Z390" i="8"/>
  <c r="Z389" i="8"/>
  <c r="Z388" i="8"/>
  <c r="Z394" i="8"/>
  <c r="Z395" i="8"/>
  <c r="Z396" i="8"/>
  <c r="Z393" i="8"/>
  <c r="Z387" i="8"/>
  <c r="Z386" i="8"/>
  <c r="B838" i="8"/>
  <c r="I838" i="8"/>
  <c r="F838" i="8"/>
  <c r="G838" i="8" s="1"/>
  <c r="H838" i="8" s="1"/>
  <c r="M838" i="8" s="1"/>
  <c r="AM837" i="8"/>
  <c r="P837" i="8" s="1"/>
  <c r="M71" i="2" s="1"/>
  <c r="AO837" i="8"/>
  <c r="AQ837" i="8" s="1"/>
  <c r="AF363" i="8"/>
  <c r="AB364" i="8"/>
  <c r="AC364" i="8" s="1"/>
  <c r="R837" i="8" l="1"/>
  <c r="N71" i="2" s="1"/>
  <c r="AP837" i="8"/>
  <c r="C838" i="8"/>
  <c r="E839" i="8"/>
  <c r="AN838" i="8"/>
  <c r="AL838" i="8"/>
  <c r="Y838" i="8"/>
  <c r="D838" i="8"/>
  <c r="W838" i="8"/>
  <c r="AA838" i="8" s="1"/>
  <c r="AG838" i="8"/>
  <c r="T838" i="8"/>
  <c r="X838" i="8" s="1"/>
  <c r="J838" i="8"/>
  <c r="K838" i="8" s="1"/>
  <c r="AE364" i="8"/>
  <c r="AD364" i="8"/>
  <c r="AH363" i="8"/>
  <c r="N363" i="8" s="1"/>
  <c r="U838" i="8" l="1"/>
  <c r="V838" i="8" s="1"/>
  <c r="AI838" i="8"/>
  <c r="AJ838" i="8" s="1"/>
  <c r="AK838" i="8" s="1"/>
  <c r="AM838" i="8" s="1"/>
  <c r="P838" i="8" s="1"/>
  <c r="AO838" i="8"/>
  <c r="AQ838" i="8" s="1"/>
  <c r="B839" i="8"/>
  <c r="I839" i="8"/>
  <c r="F839" i="8"/>
  <c r="G839" i="8" s="1"/>
  <c r="H839" i="8" s="1"/>
  <c r="M839" i="8" s="1"/>
  <c r="AF364" i="8"/>
  <c r="AB365" i="8"/>
  <c r="AC365" i="8" s="1"/>
  <c r="R838" i="8" l="1"/>
  <c r="AP838" i="8"/>
  <c r="AL839" i="8"/>
  <c r="W839" i="8"/>
  <c r="AA839" i="8" s="1"/>
  <c r="D839" i="8"/>
  <c r="AG839" i="8"/>
  <c r="E840" i="8"/>
  <c r="AN839" i="8"/>
  <c r="AO839" i="8" s="1"/>
  <c r="T839" i="8"/>
  <c r="Y839" i="8" s="1"/>
  <c r="C839" i="8"/>
  <c r="J839" i="8"/>
  <c r="K839" i="8" s="1"/>
  <c r="AE365" i="8"/>
  <c r="AD365" i="8"/>
  <c r="AH364" i="8"/>
  <c r="N364" i="8" s="1"/>
  <c r="AI839" i="8" l="1"/>
  <c r="AJ839" i="8" s="1"/>
  <c r="AK839" i="8" s="1"/>
  <c r="U839" i="8"/>
  <c r="V839" i="8" s="1"/>
  <c r="AQ839" i="8"/>
  <c r="X839" i="8"/>
  <c r="I840" i="8"/>
  <c r="F840" i="8"/>
  <c r="G840" i="8" s="1"/>
  <c r="H840" i="8" s="1"/>
  <c r="M840" i="8" s="1"/>
  <c r="B840" i="8"/>
  <c r="AF365" i="8"/>
  <c r="AB366" i="8"/>
  <c r="AC366" i="8" s="1"/>
  <c r="AM839" i="8" l="1"/>
  <c r="P839" i="8" s="1"/>
  <c r="D840" i="8"/>
  <c r="AN840" i="8"/>
  <c r="C840" i="8"/>
  <c r="E841" i="8"/>
  <c r="AG840" i="8"/>
  <c r="T840" i="8"/>
  <c r="X840" i="8" s="1"/>
  <c r="Y840" i="8"/>
  <c r="W840" i="8"/>
  <c r="AA840" i="8" s="1"/>
  <c r="AL840" i="8"/>
  <c r="J840" i="8"/>
  <c r="K840" i="8" s="1"/>
  <c r="R839" i="8"/>
  <c r="AP839" i="8"/>
  <c r="AE366" i="8"/>
  <c r="AH365" i="8"/>
  <c r="N365" i="8" s="1"/>
  <c r="AD366" i="8"/>
  <c r="U840" i="8" l="1"/>
  <c r="V840" i="8" s="1"/>
  <c r="AI840" i="8"/>
  <c r="AJ840" i="8" s="1"/>
  <c r="AK840" i="8" s="1"/>
  <c r="AO840" i="8"/>
  <c r="AQ840" i="8" s="1"/>
  <c r="I841" i="8"/>
  <c r="F841" i="8"/>
  <c r="G841" i="8" s="1"/>
  <c r="H841" i="8" s="1"/>
  <c r="M841" i="8" s="1"/>
  <c r="B841" i="8"/>
  <c r="AF366" i="8"/>
  <c r="AB367" i="8"/>
  <c r="AC367" i="8" s="1"/>
  <c r="AM840" i="8" l="1"/>
  <c r="P840" i="8" s="1"/>
  <c r="R840" i="8"/>
  <c r="AP840" i="8"/>
  <c r="J841" i="8"/>
  <c r="K841" i="8" s="1"/>
  <c r="D841" i="8"/>
  <c r="AG841" i="8"/>
  <c r="Y841" i="8"/>
  <c r="AL841" i="8"/>
  <c r="E842" i="8"/>
  <c r="W841" i="8"/>
  <c r="AA841" i="8" s="1"/>
  <c r="AN841" i="8"/>
  <c r="T841" i="8"/>
  <c r="X841" i="8" s="1"/>
  <c r="C841" i="8"/>
  <c r="AE367" i="8"/>
  <c r="AD367" i="8"/>
  <c r="AH366" i="8"/>
  <c r="N366" i="8" s="1"/>
  <c r="U841" i="8" l="1"/>
  <c r="V841" i="8" s="1"/>
  <c r="AI841" i="8"/>
  <c r="AJ841" i="8" s="1"/>
  <c r="AK841" i="8" s="1"/>
  <c r="F842" i="8"/>
  <c r="G842" i="8" s="1"/>
  <c r="H842" i="8" s="1"/>
  <c r="M842" i="8" s="1"/>
  <c r="I842" i="8"/>
  <c r="B842" i="8"/>
  <c r="AO841" i="8"/>
  <c r="AQ841" i="8" s="1"/>
  <c r="AF367" i="8"/>
  <c r="AB368" i="8"/>
  <c r="AC368" i="8" s="1"/>
  <c r="R841" i="8" l="1"/>
  <c r="AP841" i="8"/>
  <c r="AG842" i="8"/>
  <c r="W842" i="8"/>
  <c r="AA842" i="8" s="1"/>
  <c r="C842" i="8"/>
  <c r="AN842" i="8"/>
  <c r="AO842" i="8" s="1"/>
  <c r="T842" i="8"/>
  <c r="X842" i="8" s="1"/>
  <c r="D842" i="8"/>
  <c r="E843" i="8"/>
  <c r="AL842" i="8"/>
  <c r="J842" i="8"/>
  <c r="K842" i="8" s="1"/>
  <c r="AM841" i="8"/>
  <c r="P841" i="8" s="1"/>
  <c r="AH367" i="8"/>
  <c r="N367" i="8" s="1"/>
  <c r="AE368" i="8"/>
  <c r="AD368" i="8"/>
  <c r="AI842" i="8" l="1"/>
  <c r="AJ842" i="8" s="1"/>
  <c r="AK842" i="8" s="1"/>
  <c r="AM842" i="8" s="1"/>
  <c r="P842" i="8" s="1"/>
  <c r="U842" i="8"/>
  <c r="V842" i="8" s="1"/>
  <c r="AQ842" i="8"/>
  <c r="B843" i="8"/>
  <c r="I843" i="8"/>
  <c r="F843" i="8"/>
  <c r="G843" i="8" s="1"/>
  <c r="H843" i="8" s="1"/>
  <c r="M843" i="8" s="1"/>
  <c r="AF368" i="8"/>
  <c r="AB369" i="8"/>
  <c r="AC369" i="8" s="1"/>
  <c r="D843" i="8" l="1"/>
  <c r="AL843" i="8"/>
  <c r="T843" i="8"/>
  <c r="X843" i="8" s="1"/>
  <c r="AG843" i="8"/>
  <c r="E844" i="8"/>
  <c r="AN843" i="8"/>
  <c r="AO843" i="8" s="1"/>
  <c r="W843" i="8"/>
  <c r="AA843" i="8" s="1"/>
  <c r="C843" i="8"/>
  <c r="J843" i="8"/>
  <c r="K843" i="8" s="1"/>
  <c r="R842" i="8"/>
  <c r="AP842" i="8"/>
  <c r="AE369" i="8"/>
  <c r="AH368" i="8"/>
  <c r="N368" i="8" s="1"/>
  <c r="AD369" i="8"/>
  <c r="AI843" i="8" l="1"/>
  <c r="AJ843" i="8" s="1"/>
  <c r="AK843" i="8" s="1"/>
  <c r="AM843" i="8" s="1"/>
  <c r="P843" i="8" s="1"/>
  <c r="U843" i="8"/>
  <c r="V843" i="8" s="1"/>
  <c r="AQ843" i="8"/>
  <c r="B844" i="8"/>
  <c r="I844" i="8"/>
  <c r="F844" i="8"/>
  <c r="G844" i="8" s="1"/>
  <c r="H844" i="8" s="1"/>
  <c r="M844" i="8" s="1"/>
  <c r="Y843" i="8"/>
  <c r="AF369" i="8"/>
  <c r="AB370" i="8"/>
  <c r="AC370" i="8" s="1"/>
  <c r="J844" i="8" l="1"/>
  <c r="K844" i="8" s="1"/>
  <c r="T844" i="8"/>
  <c r="E845" i="8"/>
  <c r="AN844" i="8"/>
  <c r="D844" i="8"/>
  <c r="AL844" i="8"/>
  <c r="AO844" i="8"/>
  <c r="AQ844" i="8" s="1"/>
  <c r="W844" i="8"/>
  <c r="AA844" i="8" s="1"/>
  <c r="X844" i="8"/>
  <c r="AG844" i="8"/>
  <c r="C844" i="8"/>
  <c r="Y844" i="8"/>
  <c r="R843" i="8"/>
  <c r="AP843" i="8"/>
  <c r="AE370" i="8"/>
  <c r="AH369" i="8"/>
  <c r="N369" i="8" s="1"/>
  <c r="L32" i="2" s="1"/>
  <c r="AD370" i="8"/>
  <c r="R844" i="8" l="1"/>
  <c r="AP844" i="8"/>
  <c r="AI844" i="8"/>
  <c r="AJ844" i="8" s="1"/>
  <c r="AK844" i="8" s="1"/>
  <c r="U844" i="8"/>
  <c r="V844" i="8" s="1"/>
  <c r="F845" i="8"/>
  <c r="G845" i="8" s="1"/>
  <c r="H845" i="8" s="1"/>
  <c r="M845" i="8" s="1"/>
  <c r="I845" i="8"/>
  <c r="B845" i="8"/>
  <c r="AF370" i="8"/>
  <c r="AB371" i="8"/>
  <c r="AC371" i="8" s="1"/>
  <c r="E846" i="8" l="1"/>
  <c r="AG845" i="8"/>
  <c r="D845" i="8"/>
  <c r="AN845" i="8"/>
  <c r="AO845" i="8" s="1"/>
  <c r="W845" i="8"/>
  <c r="AA845" i="8" s="1"/>
  <c r="AL845" i="8"/>
  <c r="T845" i="8"/>
  <c r="X845" i="8" s="1"/>
  <c r="C845" i="8"/>
  <c r="J845" i="8"/>
  <c r="K845" i="8" s="1"/>
  <c r="AM844" i="8"/>
  <c r="P844" i="8" s="1"/>
  <c r="AE371" i="8"/>
  <c r="AD371" i="8"/>
  <c r="AH370" i="8"/>
  <c r="N370" i="8" s="1"/>
  <c r="AI845" i="8" l="1"/>
  <c r="AJ845" i="8" s="1"/>
  <c r="AK845" i="8" s="1"/>
  <c r="AM845" i="8" s="1"/>
  <c r="P845" i="8" s="1"/>
  <c r="U845" i="8"/>
  <c r="V845" i="8" s="1"/>
  <c r="F846" i="8"/>
  <c r="G846" i="8" s="1"/>
  <c r="H846" i="8" s="1"/>
  <c r="M846" i="8" s="1"/>
  <c r="I846" i="8"/>
  <c r="B846" i="8"/>
  <c r="Y845" i="8"/>
  <c r="AQ845" i="8"/>
  <c r="AF371" i="8"/>
  <c r="AB372" i="8"/>
  <c r="AC372" i="8" s="1"/>
  <c r="E847" i="8" l="1"/>
  <c r="D846" i="8"/>
  <c r="W846" i="8"/>
  <c r="AA846" i="8" s="1"/>
  <c r="C846" i="8"/>
  <c r="T846" i="8"/>
  <c r="Y846" i="8" s="1"/>
  <c r="AN846" i="8"/>
  <c r="AG846" i="8"/>
  <c r="AL846" i="8"/>
  <c r="J846" i="8"/>
  <c r="K846" i="8" s="1"/>
  <c r="R845" i="8"/>
  <c r="AP845" i="8"/>
  <c r="AH371" i="8"/>
  <c r="N371" i="8" s="1"/>
  <c r="AE372" i="8"/>
  <c r="AD372" i="8"/>
  <c r="AI846" i="8" l="1"/>
  <c r="AJ846" i="8" s="1"/>
  <c r="AK846" i="8" s="1"/>
  <c r="AM846" i="8" s="1"/>
  <c r="P846" i="8" s="1"/>
  <c r="U846" i="8"/>
  <c r="V846" i="8" s="1"/>
  <c r="B847" i="8"/>
  <c r="I847" i="8"/>
  <c r="F847" i="8"/>
  <c r="G847" i="8" s="1"/>
  <c r="H847" i="8" s="1"/>
  <c r="M847" i="8" s="1"/>
  <c r="AO846" i="8"/>
  <c r="AQ846" i="8" s="1"/>
  <c r="X846" i="8"/>
  <c r="AF372" i="8"/>
  <c r="AB373" i="8"/>
  <c r="AC373" i="8" s="1"/>
  <c r="R846" i="8" l="1"/>
  <c r="AP846" i="8"/>
  <c r="J847" i="8"/>
  <c r="K847" i="8" s="1"/>
  <c r="W847" i="8"/>
  <c r="AA847" i="8" s="1"/>
  <c r="E848" i="8"/>
  <c r="T847" i="8"/>
  <c r="X847" i="8" s="1"/>
  <c r="AN847" i="8"/>
  <c r="AL847" i="8"/>
  <c r="C847" i="8"/>
  <c r="D847" i="8"/>
  <c r="AG847" i="8"/>
  <c r="AE373" i="8"/>
  <c r="AD373" i="8"/>
  <c r="AH372" i="8"/>
  <c r="N372" i="8" s="1"/>
  <c r="Y847" i="8" l="1"/>
  <c r="U847" i="8"/>
  <c r="V847" i="8" s="1"/>
  <c r="AI847" i="8"/>
  <c r="AJ847" i="8" s="1"/>
  <c r="AK847" i="8" s="1"/>
  <c r="AO847" i="8"/>
  <c r="AQ847" i="8" s="1"/>
  <c r="I848" i="8"/>
  <c r="B848" i="8"/>
  <c r="F848" i="8"/>
  <c r="G848" i="8" s="1"/>
  <c r="H848" i="8" s="1"/>
  <c r="M848" i="8" s="1"/>
  <c r="AF373" i="8"/>
  <c r="AB374" i="8"/>
  <c r="AC374" i="8" s="1"/>
  <c r="AM847" i="8" l="1"/>
  <c r="P847" i="8" s="1"/>
  <c r="R847" i="8"/>
  <c r="AP847" i="8"/>
  <c r="J848" i="8"/>
  <c r="K848" i="8" s="1"/>
  <c r="AL848" i="8"/>
  <c r="AG848" i="8"/>
  <c r="D848" i="8"/>
  <c r="E849" i="8"/>
  <c r="AN848" i="8"/>
  <c r="AO848" i="8" s="1"/>
  <c r="C848" i="8"/>
  <c r="T848" i="8"/>
  <c r="Y848" i="8" s="1"/>
  <c r="W848" i="8"/>
  <c r="AA848" i="8" s="1"/>
  <c r="AE374" i="8"/>
  <c r="AD374" i="8"/>
  <c r="AH373" i="8"/>
  <c r="N373" i="8" s="1"/>
  <c r="U848" i="8" l="1"/>
  <c r="V848" i="8" s="1"/>
  <c r="AI848" i="8"/>
  <c r="AJ848" i="8" s="1"/>
  <c r="AK848" i="8" s="1"/>
  <c r="X848" i="8"/>
  <c r="B849" i="8"/>
  <c r="I849" i="8"/>
  <c r="F849" i="8"/>
  <c r="G849" i="8" s="1"/>
  <c r="H849" i="8" s="1"/>
  <c r="M849" i="8" s="1"/>
  <c r="K72" i="2" s="1"/>
  <c r="AQ848" i="8"/>
  <c r="AF374" i="8"/>
  <c r="AB375" i="8"/>
  <c r="AC375" i="8" s="1"/>
  <c r="J849" i="8" l="1"/>
  <c r="K849" i="8" s="1"/>
  <c r="W849" i="8"/>
  <c r="AA849" i="8" s="1"/>
  <c r="D849" i="8"/>
  <c r="T849" i="8"/>
  <c r="X849" i="8" s="1"/>
  <c r="AL849" i="8"/>
  <c r="AG849" i="8"/>
  <c r="E850" i="8"/>
  <c r="C849" i="8"/>
  <c r="Y398" i="8" s="1"/>
  <c r="AN849" i="8"/>
  <c r="AO849" i="8" s="1"/>
  <c r="R848" i="8"/>
  <c r="AP848" i="8"/>
  <c r="AM848" i="8"/>
  <c r="P848" i="8" s="1"/>
  <c r="AE375" i="8"/>
  <c r="AH374" i="8"/>
  <c r="N374" i="8" s="1"/>
  <c r="AD375" i="8"/>
  <c r="Y849" i="8" l="1"/>
  <c r="AI849" i="8"/>
  <c r="AJ849" i="8" s="1"/>
  <c r="AK849" i="8" s="1"/>
  <c r="AM849" i="8" s="1"/>
  <c r="P849" i="8" s="1"/>
  <c r="M72" i="2" s="1"/>
  <c r="U849" i="8"/>
  <c r="V849" i="8" s="1"/>
  <c r="Z406" i="8"/>
  <c r="Z409" i="8"/>
  <c r="Z405" i="8"/>
  <c r="Z400" i="8"/>
  <c r="Z404" i="8"/>
  <c r="Z399" i="8"/>
  <c r="Z408" i="8"/>
  <c r="Z407" i="8"/>
  <c r="Z401" i="8"/>
  <c r="Z403" i="8"/>
  <c r="Z398" i="8"/>
  <c r="Z402" i="8"/>
  <c r="AQ849" i="8"/>
  <c r="F850" i="8"/>
  <c r="G850" i="8" s="1"/>
  <c r="H850" i="8" s="1"/>
  <c r="M850" i="8" s="1"/>
  <c r="I850" i="8"/>
  <c r="B850" i="8"/>
  <c r="AF375" i="8"/>
  <c r="AB376" i="8"/>
  <c r="AC376" i="8" s="1"/>
  <c r="R849" i="8" l="1"/>
  <c r="N72" i="2" s="1"/>
  <c r="AP849" i="8"/>
  <c r="J850" i="8"/>
  <c r="K850" i="8" s="1"/>
  <c r="D850" i="8"/>
  <c r="AL850" i="8"/>
  <c r="AG850" i="8"/>
  <c r="C850" i="8"/>
  <c r="T850" i="8"/>
  <c r="Y850" i="8" s="1"/>
  <c r="W850" i="8"/>
  <c r="AA850" i="8" s="1"/>
  <c r="E851" i="8"/>
  <c r="AN850" i="8"/>
  <c r="AE376" i="8"/>
  <c r="AH375" i="8"/>
  <c r="N375" i="8" s="1"/>
  <c r="AD376" i="8"/>
  <c r="U850" i="8" l="1"/>
  <c r="V850" i="8" s="1"/>
  <c r="AI850" i="8"/>
  <c r="AJ850" i="8" s="1"/>
  <c r="AK850" i="8" s="1"/>
  <c r="AO850" i="8"/>
  <c r="AQ850" i="8" s="1"/>
  <c r="B851" i="8"/>
  <c r="I851" i="8"/>
  <c r="F851" i="8"/>
  <c r="G851" i="8" s="1"/>
  <c r="H851" i="8" s="1"/>
  <c r="M851" i="8" s="1"/>
  <c r="X850" i="8"/>
  <c r="AF376" i="8"/>
  <c r="AB377" i="8"/>
  <c r="AC377" i="8" s="1"/>
  <c r="R850" i="8" l="1"/>
  <c r="AP850" i="8"/>
  <c r="AM850" i="8"/>
  <c r="P850" i="8" s="1"/>
  <c r="J851" i="8"/>
  <c r="K851" i="8" s="1"/>
  <c r="AL851" i="8"/>
  <c r="D851" i="8"/>
  <c r="E852" i="8"/>
  <c r="AG851" i="8"/>
  <c r="AN851" i="8"/>
  <c r="T851" i="8"/>
  <c r="Y851" i="8" s="1"/>
  <c r="X851" i="8"/>
  <c r="AO851" i="8"/>
  <c r="AQ851" i="8" s="1"/>
  <c r="W851" i="8"/>
  <c r="AA851" i="8" s="1"/>
  <c r="C851" i="8"/>
  <c r="AE377" i="8"/>
  <c r="AD377" i="8"/>
  <c r="AH376" i="8"/>
  <c r="N376" i="8" s="1"/>
  <c r="R851" i="8" l="1"/>
  <c r="AP851" i="8"/>
  <c r="U851" i="8"/>
  <c r="V851" i="8" s="1"/>
  <c r="AI851" i="8"/>
  <c r="AJ851" i="8" s="1"/>
  <c r="AK851" i="8" s="1"/>
  <c r="I852" i="8"/>
  <c r="F852" i="8"/>
  <c r="G852" i="8" s="1"/>
  <c r="H852" i="8" s="1"/>
  <c r="M852" i="8" s="1"/>
  <c r="B852" i="8"/>
  <c r="AF377" i="8"/>
  <c r="AB378" i="8"/>
  <c r="AC378" i="8" s="1"/>
  <c r="AL852" i="8" l="1"/>
  <c r="D852" i="8"/>
  <c r="T852" i="8"/>
  <c r="X852" i="8" s="1"/>
  <c r="AN852" i="8"/>
  <c r="C852" i="8"/>
  <c r="AO852" i="8"/>
  <c r="AQ852" i="8" s="1"/>
  <c r="R852" i="8" s="1"/>
  <c r="E853" i="8"/>
  <c r="AG852" i="8"/>
  <c r="W852" i="8"/>
  <c r="AA852" i="8" s="1"/>
  <c r="Y852" i="8"/>
  <c r="J852" i="8"/>
  <c r="K852" i="8" s="1"/>
  <c r="AM851" i="8"/>
  <c r="P851" i="8" s="1"/>
  <c r="AE378" i="8"/>
  <c r="AD378" i="8"/>
  <c r="AH377" i="8"/>
  <c r="N377" i="8" s="1"/>
  <c r="U852" i="8" l="1"/>
  <c r="V852" i="8" s="1"/>
  <c r="AI852" i="8"/>
  <c r="AJ852" i="8" s="1"/>
  <c r="AK852" i="8" s="1"/>
  <c r="AM852" i="8" s="1"/>
  <c r="P852" i="8" s="1"/>
  <c r="F853" i="8"/>
  <c r="G853" i="8" s="1"/>
  <c r="H853" i="8" s="1"/>
  <c r="M853" i="8" s="1"/>
  <c r="I853" i="8"/>
  <c r="B853" i="8"/>
  <c r="AP852" i="8"/>
  <c r="AF378" i="8"/>
  <c r="AB379" i="8"/>
  <c r="AC379" i="8" s="1"/>
  <c r="E854" i="8" l="1"/>
  <c r="AN853" i="8"/>
  <c r="T853" i="8"/>
  <c r="X853" i="8" s="1"/>
  <c r="D853" i="8"/>
  <c r="AG853" i="8"/>
  <c r="C853" i="8"/>
  <c r="AL853" i="8"/>
  <c r="W853" i="8"/>
  <c r="AA853" i="8" s="1"/>
  <c r="J853" i="8"/>
  <c r="K853" i="8" s="1"/>
  <c r="U853" i="8" s="1"/>
  <c r="V853" i="8" s="1"/>
  <c r="AE379" i="8"/>
  <c r="AH378" i="8"/>
  <c r="N378" i="8" s="1"/>
  <c r="AD379" i="8"/>
  <c r="AO853" i="8" l="1"/>
  <c r="AQ853" i="8" s="1"/>
  <c r="AI853" i="8"/>
  <c r="AJ853" i="8" s="1"/>
  <c r="AK853" i="8" s="1"/>
  <c r="I854" i="8"/>
  <c r="F854" i="8"/>
  <c r="G854" i="8" s="1"/>
  <c r="H854" i="8" s="1"/>
  <c r="M854" i="8" s="1"/>
  <c r="B854" i="8"/>
  <c r="Y853" i="8"/>
  <c r="AF379" i="8"/>
  <c r="AB380" i="8"/>
  <c r="AC380" i="8" s="1"/>
  <c r="R853" i="8" l="1"/>
  <c r="AP853" i="8"/>
  <c r="AM853" i="8"/>
  <c r="P853" i="8" s="1"/>
  <c r="C854" i="8"/>
  <c r="W854" i="8"/>
  <c r="AA854" i="8" s="1"/>
  <c r="AG854" i="8"/>
  <c r="T854" i="8"/>
  <c r="X854" i="8" s="1"/>
  <c r="E855" i="8"/>
  <c r="AL854" i="8"/>
  <c r="AN854" i="8"/>
  <c r="AO854" i="8" s="1"/>
  <c r="D854" i="8"/>
  <c r="J854" i="8"/>
  <c r="K854" i="8" s="1"/>
  <c r="AE380" i="8"/>
  <c r="AD380" i="8"/>
  <c r="AH379" i="8"/>
  <c r="N379" i="8" s="1"/>
  <c r="AI854" i="8" l="1"/>
  <c r="AJ854" i="8" s="1"/>
  <c r="AK854" i="8" s="1"/>
  <c r="AM854" i="8" s="1"/>
  <c r="P854" i="8" s="1"/>
  <c r="U854" i="8"/>
  <c r="V854" i="8" s="1"/>
  <c r="AQ854" i="8"/>
  <c r="F855" i="8"/>
  <c r="G855" i="8" s="1"/>
  <c r="H855" i="8" s="1"/>
  <c r="M855" i="8" s="1"/>
  <c r="B855" i="8"/>
  <c r="I855" i="8"/>
  <c r="AF380" i="8"/>
  <c r="AB381" i="8"/>
  <c r="AC381" i="8" s="1"/>
  <c r="J855" i="8" l="1"/>
  <c r="K855" i="8" s="1"/>
  <c r="R854" i="8"/>
  <c r="AP854" i="8"/>
  <c r="E856" i="8"/>
  <c r="W855" i="8"/>
  <c r="AA855" i="8" s="1"/>
  <c r="AG855" i="8"/>
  <c r="AO855" i="8"/>
  <c r="X855" i="8"/>
  <c r="C855" i="8"/>
  <c r="D855" i="8"/>
  <c r="T855" i="8"/>
  <c r="AL855" i="8"/>
  <c r="Y855" i="8"/>
  <c r="AN855" i="8"/>
  <c r="AE381" i="8"/>
  <c r="AD381" i="8"/>
  <c r="AH380" i="8"/>
  <c r="N380" i="8" s="1"/>
  <c r="AQ855" i="8" l="1"/>
  <c r="R855" i="8" s="1"/>
  <c r="U855" i="8"/>
  <c r="V855" i="8" s="1"/>
  <c r="AI855" i="8"/>
  <c r="AJ855" i="8" s="1"/>
  <c r="AK855" i="8" s="1"/>
  <c r="AM855" i="8" s="1"/>
  <c r="P855" i="8" s="1"/>
  <c r="I856" i="8"/>
  <c r="F856" i="8"/>
  <c r="G856" i="8" s="1"/>
  <c r="H856" i="8" s="1"/>
  <c r="M856" i="8" s="1"/>
  <c r="B856" i="8"/>
  <c r="AP855" i="8"/>
  <c r="AF381" i="8"/>
  <c r="AB382" i="8"/>
  <c r="AC382" i="8" s="1"/>
  <c r="E857" i="8" l="1"/>
  <c r="C856" i="8"/>
  <c r="D856" i="8"/>
  <c r="AL856" i="8"/>
  <c r="W856" i="8"/>
  <c r="AA856" i="8" s="1"/>
  <c r="AN856" i="8"/>
  <c r="AO856" i="8" s="1"/>
  <c r="AQ856" i="8" s="1"/>
  <c r="AG856" i="8"/>
  <c r="T856" i="8"/>
  <c r="Y856" i="8" s="1"/>
  <c r="J856" i="8"/>
  <c r="K856" i="8" s="1"/>
  <c r="AI856" i="8" s="1"/>
  <c r="AJ856" i="8" s="1"/>
  <c r="AK856" i="8" s="1"/>
  <c r="AE382" i="8"/>
  <c r="AD382" i="8"/>
  <c r="AH381" i="8"/>
  <c r="N381" i="8" s="1"/>
  <c r="L33" i="2" s="1"/>
  <c r="X856" i="8" l="1"/>
  <c r="R856" i="8"/>
  <c r="AP856" i="8"/>
  <c r="AM856" i="8"/>
  <c r="P856" i="8" s="1"/>
  <c r="U856" i="8"/>
  <c r="V856" i="8" s="1"/>
  <c r="F857" i="8"/>
  <c r="G857" i="8" s="1"/>
  <c r="H857" i="8" s="1"/>
  <c r="M857" i="8" s="1"/>
  <c r="B857" i="8"/>
  <c r="I857" i="8"/>
  <c r="AF382" i="8"/>
  <c r="AB383" i="8"/>
  <c r="AC383" i="8" s="1"/>
  <c r="W857" i="8" l="1"/>
  <c r="AA857" i="8" s="1"/>
  <c r="AG857" i="8"/>
  <c r="D857" i="8"/>
  <c r="AL857" i="8"/>
  <c r="T857" i="8"/>
  <c r="X857" i="8" s="1"/>
  <c r="AO857" i="8"/>
  <c r="AQ857" i="8" s="1"/>
  <c r="E858" i="8"/>
  <c r="Y857" i="8"/>
  <c r="AN857" i="8"/>
  <c r="C857" i="8"/>
  <c r="J857" i="8"/>
  <c r="K857" i="8" s="1"/>
  <c r="AI857" i="8" s="1"/>
  <c r="AJ857" i="8" s="1"/>
  <c r="AK857" i="8" s="1"/>
  <c r="AH382" i="8"/>
  <c r="N382" i="8" s="1"/>
  <c r="AE383" i="8"/>
  <c r="AD383" i="8"/>
  <c r="R857" i="8" l="1"/>
  <c r="AP857" i="8"/>
  <c r="AM857" i="8"/>
  <c r="P857" i="8" s="1"/>
  <c r="I858" i="8"/>
  <c r="F858" i="8"/>
  <c r="G858" i="8" s="1"/>
  <c r="H858" i="8" s="1"/>
  <c r="M858" i="8" s="1"/>
  <c r="B858" i="8"/>
  <c r="U857" i="8"/>
  <c r="V857" i="8" s="1"/>
  <c r="AF383" i="8"/>
  <c r="AB384" i="8"/>
  <c r="AC384" i="8" s="1"/>
  <c r="D858" i="8" l="1"/>
  <c r="C858" i="8"/>
  <c r="AN858" i="8"/>
  <c r="AO858" i="8" s="1"/>
  <c r="AL858" i="8"/>
  <c r="AG858" i="8"/>
  <c r="E859" i="8"/>
  <c r="T858" i="8"/>
  <c r="X858" i="8" s="1"/>
  <c r="W858" i="8"/>
  <c r="AA858" i="8" s="1"/>
  <c r="J858" i="8"/>
  <c r="K858" i="8" s="1"/>
  <c r="AI858" i="8" s="1"/>
  <c r="AJ858" i="8" s="1"/>
  <c r="AK858" i="8" s="1"/>
  <c r="AE384" i="8"/>
  <c r="AH383" i="8"/>
  <c r="N383" i="8" s="1"/>
  <c r="AD384" i="8"/>
  <c r="Y858" i="8" l="1"/>
  <c r="AQ858" i="8"/>
  <c r="B859" i="8"/>
  <c r="F859" i="8"/>
  <c r="G859" i="8" s="1"/>
  <c r="H859" i="8" s="1"/>
  <c r="M859" i="8" s="1"/>
  <c r="I859" i="8"/>
  <c r="U858" i="8"/>
  <c r="V858" i="8" s="1"/>
  <c r="AM858" i="8"/>
  <c r="P858" i="8" s="1"/>
  <c r="AF384" i="8"/>
  <c r="AB385" i="8"/>
  <c r="AC385" i="8" s="1"/>
  <c r="J859" i="8" l="1"/>
  <c r="K859" i="8" s="1"/>
  <c r="T859" i="8"/>
  <c r="X859" i="8" s="1"/>
  <c r="D859" i="8"/>
  <c r="AL859" i="8"/>
  <c r="C859" i="8"/>
  <c r="AN859" i="8"/>
  <c r="AG859" i="8"/>
  <c r="Y859" i="8"/>
  <c r="E860" i="8"/>
  <c r="W859" i="8"/>
  <c r="AA859" i="8" s="1"/>
  <c r="R858" i="8"/>
  <c r="AP858" i="8"/>
  <c r="AE385" i="8"/>
  <c r="AH384" i="8"/>
  <c r="N384" i="8" s="1"/>
  <c r="AD385" i="8"/>
  <c r="AO859" i="8" l="1"/>
  <c r="AQ859" i="8" s="1"/>
  <c r="AI859" i="8"/>
  <c r="AJ859" i="8" s="1"/>
  <c r="AK859" i="8" s="1"/>
  <c r="AM859" i="8" s="1"/>
  <c r="P859" i="8" s="1"/>
  <c r="U859" i="8"/>
  <c r="V859" i="8" s="1"/>
  <c r="I860" i="8"/>
  <c r="F860" i="8"/>
  <c r="G860" i="8" s="1"/>
  <c r="H860" i="8" s="1"/>
  <c r="M860" i="8" s="1"/>
  <c r="B860" i="8"/>
  <c r="AF385" i="8"/>
  <c r="AB386" i="8"/>
  <c r="AC386" i="8" s="1"/>
  <c r="R859" i="8" l="1"/>
  <c r="AP859" i="8"/>
  <c r="AN860" i="8"/>
  <c r="AO860" i="8" s="1"/>
  <c r="AQ860" i="8" s="1"/>
  <c r="T860" i="8"/>
  <c r="X860" i="8" s="1"/>
  <c r="AL860" i="8"/>
  <c r="C860" i="8"/>
  <c r="D860" i="8"/>
  <c r="E861" i="8"/>
  <c r="AG860" i="8"/>
  <c r="W860" i="8"/>
  <c r="AA860" i="8" s="1"/>
  <c r="J860" i="8"/>
  <c r="K860" i="8" s="1"/>
  <c r="AH385" i="8"/>
  <c r="N385" i="8" s="1"/>
  <c r="AE386" i="8"/>
  <c r="AD386" i="8"/>
  <c r="Y860" i="8" l="1"/>
  <c r="AI860" i="8"/>
  <c r="AJ860" i="8" s="1"/>
  <c r="AK860" i="8" s="1"/>
  <c r="AM860" i="8" s="1"/>
  <c r="P860" i="8" s="1"/>
  <c r="U860" i="8"/>
  <c r="V860" i="8" s="1"/>
  <c r="R860" i="8"/>
  <c r="AP860" i="8"/>
  <c r="F861" i="8"/>
  <c r="G861" i="8" s="1"/>
  <c r="H861" i="8" s="1"/>
  <c r="M861" i="8" s="1"/>
  <c r="K73" i="2" s="1"/>
  <c r="B861" i="8"/>
  <c r="I861" i="8"/>
  <c r="AF386" i="8"/>
  <c r="AB387" i="8"/>
  <c r="AC387" i="8" s="1"/>
  <c r="J861" i="8" l="1"/>
  <c r="K861" i="8" s="1"/>
  <c r="W861" i="8"/>
  <c r="AA861" i="8" s="1"/>
  <c r="AL861" i="8"/>
  <c r="C861" i="8"/>
  <c r="Y410" i="8" s="1"/>
  <c r="D861" i="8"/>
  <c r="E862" i="8"/>
  <c r="AG861" i="8"/>
  <c r="X861" i="8"/>
  <c r="AN861" i="8"/>
  <c r="T861" i="8"/>
  <c r="Y861" i="8" s="1"/>
  <c r="AE387" i="8"/>
  <c r="AD387" i="8"/>
  <c r="AH386" i="8"/>
  <c r="N386" i="8" s="1"/>
  <c r="U861" i="8" l="1"/>
  <c r="V861" i="8" s="1"/>
  <c r="AI861" i="8"/>
  <c r="AJ861" i="8" s="1"/>
  <c r="AK861" i="8" s="1"/>
  <c r="AM861" i="8" s="1"/>
  <c r="P861" i="8" s="1"/>
  <c r="M73" i="2" s="1"/>
  <c r="AO861" i="8"/>
  <c r="AQ861" i="8" s="1"/>
  <c r="F862" i="8"/>
  <c r="G862" i="8" s="1"/>
  <c r="H862" i="8" s="1"/>
  <c r="M862" i="8" s="1"/>
  <c r="B862" i="8"/>
  <c r="I862" i="8"/>
  <c r="Z416" i="8"/>
  <c r="Z421" i="8"/>
  <c r="Z410" i="8"/>
  <c r="Z420" i="8"/>
  <c r="Z417" i="8"/>
  <c r="Z418" i="8"/>
  <c r="Z414" i="8"/>
  <c r="Z411" i="8"/>
  <c r="Z413" i="8"/>
  <c r="Z412" i="8"/>
  <c r="Z415" i="8"/>
  <c r="Z419" i="8"/>
  <c r="AF387" i="8"/>
  <c r="AB388" i="8"/>
  <c r="AC388" i="8" s="1"/>
  <c r="R861" i="8" l="1"/>
  <c r="N73" i="2" s="1"/>
  <c r="AP861" i="8"/>
  <c r="J862" i="8"/>
  <c r="K862" i="8" s="1"/>
  <c r="D862" i="8"/>
  <c r="E863" i="8"/>
  <c r="C862" i="8"/>
  <c r="T862" i="8"/>
  <c r="X862" i="8" s="1"/>
  <c r="AL862" i="8"/>
  <c r="AG862" i="8"/>
  <c r="W862" i="8"/>
  <c r="AA862" i="8" s="1"/>
  <c r="AN862" i="8"/>
  <c r="AO862" i="8" s="1"/>
  <c r="AQ862" i="8" s="1"/>
  <c r="AE388" i="8"/>
  <c r="AD388" i="8"/>
  <c r="AH387" i="8"/>
  <c r="N387" i="8" s="1"/>
  <c r="Y862" i="8" l="1"/>
  <c r="R862" i="8"/>
  <c r="AP862" i="8"/>
  <c r="AI862" i="8"/>
  <c r="AJ862" i="8" s="1"/>
  <c r="AK862" i="8" s="1"/>
  <c r="U862" i="8"/>
  <c r="V862" i="8" s="1"/>
  <c r="B863" i="8"/>
  <c r="F863" i="8"/>
  <c r="G863" i="8" s="1"/>
  <c r="H863" i="8" s="1"/>
  <c r="M863" i="8" s="1"/>
  <c r="I863" i="8"/>
  <c r="AF388" i="8"/>
  <c r="AB389" i="8"/>
  <c r="AC389" i="8" s="1"/>
  <c r="AM862" i="8" l="1"/>
  <c r="P862" i="8" s="1"/>
  <c r="D863" i="8"/>
  <c r="W863" i="8"/>
  <c r="AA863" i="8" s="1"/>
  <c r="AG863" i="8"/>
  <c r="E864" i="8"/>
  <c r="AN863" i="8"/>
  <c r="AO863" i="8" s="1"/>
  <c r="AQ863" i="8" s="1"/>
  <c r="T863" i="8"/>
  <c r="X863" i="8" s="1"/>
  <c r="AL863" i="8"/>
  <c r="C863" i="8"/>
  <c r="J863" i="8"/>
  <c r="K863" i="8" s="1"/>
  <c r="AE389" i="8"/>
  <c r="AH388" i="8"/>
  <c r="N388" i="8" s="1"/>
  <c r="AD389" i="8"/>
  <c r="R863" i="8" l="1"/>
  <c r="AP863" i="8"/>
  <c r="U863" i="8"/>
  <c r="V863" i="8" s="1"/>
  <c r="AI863" i="8"/>
  <c r="AJ863" i="8" s="1"/>
  <c r="AK863" i="8" s="1"/>
  <c r="Y863" i="8"/>
  <c r="I864" i="8"/>
  <c r="F864" i="8"/>
  <c r="G864" i="8" s="1"/>
  <c r="H864" i="8" s="1"/>
  <c r="M864" i="8" s="1"/>
  <c r="B864" i="8"/>
  <c r="AF389" i="8"/>
  <c r="AB390" i="8"/>
  <c r="AC390" i="8" s="1"/>
  <c r="AM863" i="8" l="1"/>
  <c r="P863" i="8" s="1"/>
  <c r="D864" i="8"/>
  <c r="C864" i="8"/>
  <c r="AN864" i="8"/>
  <c r="AG864" i="8"/>
  <c r="E865" i="8"/>
  <c r="AL864" i="8"/>
  <c r="AO864" i="8"/>
  <c r="W864" i="8"/>
  <c r="AA864" i="8" s="1"/>
  <c r="T864" i="8"/>
  <c r="X864" i="8" s="1"/>
  <c r="J864" i="8"/>
  <c r="K864" i="8" s="1"/>
  <c r="AE390" i="8"/>
  <c r="AH389" i="8"/>
  <c r="N389" i="8" s="1"/>
  <c r="AD390" i="8"/>
  <c r="AQ864" i="8" l="1"/>
  <c r="R864" i="8" s="1"/>
  <c r="AP864" i="8"/>
  <c r="AI864" i="8"/>
  <c r="AJ864" i="8" s="1"/>
  <c r="AK864" i="8" s="1"/>
  <c r="U864" i="8"/>
  <c r="V864" i="8" s="1"/>
  <c r="Y864" i="8"/>
  <c r="F865" i="8"/>
  <c r="G865" i="8" s="1"/>
  <c r="H865" i="8" s="1"/>
  <c r="M865" i="8" s="1"/>
  <c r="B865" i="8"/>
  <c r="I865" i="8"/>
  <c r="AF390" i="8"/>
  <c r="AB391" i="8"/>
  <c r="AC391" i="8" s="1"/>
  <c r="AM864" i="8" l="1"/>
  <c r="P864" i="8" s="1"/>
  <c r="J865" i="8"/>
  <c r="K865" i="8" s="1"/>
  <c r="C865" i="8"/>
  <c r="E866" i="8"/>
  <c r="AG865" i="8"/>
  <c r="AN865" i="8"/>
  <c r="AO865" i="8" s="1"/>
  <c r="AQ865" i="8" s="1"/>
  <c r="D865" i="8"/>
  <c r="T865" i="8"/>
  <c r="X865" i="8" s="1"/>
  <c r="AL865" i="8"/>
  <c r="W865" i="8"/>
  <c r="AA865" i="8" s="1"/>
  <c r="AE391" i="8"/>
  <c r="AD391" i="8"/>
  <c r="AH390" i="8"/>
  <c r="N390" i="8" s="1"/>
  <c r="R865" i="8" l="1"/>
  <c r="AP865" i="8"/>
  <c r="U865" i="8"/>
  <c r="V865" i="8" s="1"/>
  <c r="AI865" i="8"/>
  <c r="AJ865" i="8" s="1"/>
  <c r="AK865" i="8" s="1"/>
  <c r="Y865" i="8"/>
  <c r="I866" i="8"/>
  <c r="F866" i="8"/>
  <c r="G866" i="8" s="1"/>
  <c r="H866" i="8" s="1"/>
  <c r="M866" i="8" s="1"/>
  <c r="B866" i="8"/>
  <c r="AF391" i="8"/>
  <c r="AB392" i="8"/>
  <c r="AC392" i="8" s="1"/>
  <c r="AM865" i="8" l="1"/>
  <c r="P865" i="8" s="1"/>
  <c r="AL866" i="8"/>
  <c r="AG866" i="8"/>
  <c r="E867" i="8"/>
  <c r="T866" i="8"/>
  <c r="X866" i="8" s="1"/>
  <c r="D866" i="8"/>
  <c r="W866" i="8"/>
  <c r="AA866" i="8" s="1"/>
  <c r="AN866" i="8"/>
  <c r="C866" i="8"/>
  <c r="J866" i="8"/>
  <c r="K866" i="8" s="1"/>
  <c r="AE392" i="8"/>
  <c r="AH391" i="8"/>
  <c r="N391" i="8" s="1"/>
  <c r="AD392" i="8"/>
  <c r="U866" i="8" l="1"/>
  <c r="V866" i="8" s="1"/>
  <c r="AI866" i="8"/>
  <c r="AJ866" i="8" s="1"/>
  <c r="AK866" i="8" s="1"/>
  <c r="AO866" i="8"/>
  <c r="AQ866" i="8" s="1"/>
  <c r="B867" i="8"/>
  <c r="I867" i="8"/>
  <c r="F867" i="8"/>
  <c r="G867" i="8" s="1"/>
  <c r="H867" i="8" s="1"/>
  <c r="M867" i="8" s="1"/>
  <c r="AF392" i="8"/>
  <c r="AB393" i="8"/>
  <c r="AC393" i="8" s="1"/>
  <c r="R866" i="8" l="1"/>
  <c r="AP866" i="8"/>
  <c r="W867" i="8"/>
  <c r="AA867" i="8" s="1"/>
  <c r="T867" i="8"/>
  <c r="Y867" i="8" s="1"/>
  <c r="AL867" i="8"/>
  <c r="AG867" i="8"/>
  <c r="AN867" i="8"/>
  <c r="AO867" i="8" s="1"/>
  <c r="E868" i="8"/>
  <c r="C867" i="8"/>
  <c r="D867" i="8"/>
  <c r="AM866" i="8"/>
  <c r="P866" i="8" s="1"/>
  <c r="J867" i="8"/>
  <c r="K867" i="8" s="1"/>
  <c r="AE393" i="8"/>
  <c r="AD393" i="8"/>
  <c r="AH392" i="8"/>
  <c r="N392" i="8" s="1"/>
  <c r="AI867" i="8" l="1"/>
  <c r="AJ867" i="8" s="1"/>
  <c r="AK867" i="8" s="1"/>
  <c r="U867" i="8"/>
  <c r="V867" i="8" s="1"/>
  <c r="X867" i="8"/>
  <c r="AQ867" i="8"/>
  <c r="AM867" i="8"/>
  <c r="P867" i="8" s="1"/>
  <c r="I868" i="8"/>
  <c r="F868" i="8"/>
  <c r="G868" i="8" s="1"/>
  <c r="H868" i="8" s="1"/>
  <c r="M868" i="8" s="1"/>
  <c r="B868" i="8"/>
  <c r="AF393" i="8"/>
  <c r="AB394" i="8"/>
  <c r="AC394" i="8" s="1"/>
  <c r="J868" i="8" l="1"/>
  <c r="K868" i="8" s="1"/>
  <c r="C868" i="8"/>
  <c r="D868" i="8"/>
  <c r="AN868" i="8"/>
  <c r="T868" i="8"/>
  <c r="Y868" i="8" s="1"/>
  <c r="E869" i="8"/>
  <c r="AL868" i="8"/>
  <c r="X868" i="8"/>
  <c r="AG868" i="8"/>
  <c r="W868" i="8"/>
  <c r="AA868" i="8" s="1"/>
  <c r="R867" i="8"/>
  <c r="AP867" i="8"/>
  <c r="AE394" i="8"/>
  <c r="AD394" i="8"/>
  <c r="AH393" i="8"/>
  <c r="N393" i="8" s="1"/>
  <c r="L34" i="2" s="1"/>
  <c r="U868" i="8" l="1"/>
  <c r="V868" i="8" s="1"/>
  <c r="AI868" i="8"/>
  <c r="AJ868" i="8" s="1"/>
  <c r="AK868" i="8" s="1"/>
  <c r="F869" i="8"/>
  <c r="G869" i="8" s="1"/>
  <c r="H869" i="8" s="1"/>
  <c r="M869" i="8" s="1"/>
  <c r="I869" i="8"/>
  <c r="B869" i="8"/>
  <c r="AO868" i="8"/>
  <c r="AQ868" i="8" s="1"/>
  <c r="AF394" i="8"/>
  <c r="AB395" i="8"/>
  <c r="AC395" i="8" s="1"/>
  <c r="R868" i="8" l="1"/>
  <c r="AP868" i="8"/>
  <c r="J869" i="8"/>
  <c r="K869" i="8" s="1"/>
  <c r="AM868" i="8"/>
  <c r="P868" i="8" s="1"/>
  <c r="D869" i="8"/>
  <c r="W869" i="8"/>
  <c r="AA869" i="8" s="1"/>
  <c r="AG869" i="8"/>
  <c r="Y869" i="8"/>
  <c r="E870" i="8"/>
  <c r="T869" i="8"/>
  <c r="AN869" i="8"/>
  <c r="AO869" i="8" s="1"/>
  <c r="X869" i="8"/>
  <c r="C869" i="8"/>
  <c r="AL869" i="8"/>
  <c r="AE395" i="8"/>
  <c r="AH394" i="8"/>
  <c r="N394" i="8" s="1"/>
  <c r="AD395" i="8"/>
  <c r="U869" i="8" l="1"/>
  <c r="V869" i="8" s="1"/>
  <c r="AI869" i="8"/>
  <c r="AJ869" i="8" s="1"/>
  <c r="AK869" i="8" s="1"/>
  <c r="AM869" i="8" s="1"/>
  <c r="P869" i="8" s="1"/>
  <c r="B870" i="8"/>
  <c r="I870" i="8"/>
  <c r="F870" i="8"/>
  <c r="G870" i="8" s="1"/>
  <c r="H870" i="8" s="1"/>
  <c r="M870" i="8" s="1"/>
  <c r="AQ869" i="8"/>
  <c r="AF395" i="8"/>
  <c r="AB396" i="8"/>
  <c r="AC396" i="8" s="1"/>
  <c r="R869" i="8" l="1"/>
  <c r="AP869" i="8"/>
  <c r="J870" i="8"/>
  <c r="K870" i="8" s="1"/>
  <c r="AN870" i="8"/>
  <c r="AO870" i="8" s="1"/>
  <c r="D870" i="8"/>
  <c r="W870" i="8"/>
  <c r="AA870" i="8" s="1"/>
  <c r="AG870" i="8"/>
  <c r="T870" i="8"/>
  <c r="X870" i="8" s="1"/>
  <c r="E871" i="8"/>
  <c r="AL870" i="8"/>
  <c r="C870" i="8"/>
  <c r="AE396" i="8"/>
  <c r="AH395" i="8"/>
  <c r="N395" i="8" s="1"/>
  <c r="AD396" i="8"/>
  <c r="U870" i="8" l="1"/>
  <c r="V870" i="8" s="1"/>
  <c r="AI870" i="8"/>
  <c r="AJ870" i="8" s="1"/>
  <c r="AK870" i="8" s="1"/>
  <c r="AM870" i="8" s="1"/>
  <c r="P870" i="8" s="1"/>
  <c r="AQ870" i="8"/>
  <c r="Y870" i="8"/>
  <c r="B871" i="8"/>
  <c r="I871" i="8"/>
  <c r="F871" i="8"/>
  <c r="G871" i="8" s="1"/>
  <c r="H871" i="8" s="1"/>
  <c r="M871" i="8" s="1"/>
  <c r="AF396" i="8"/>
  <c r="AB397" i="8"/>
  <c r="AC397" i="8" s="1"/>
  <c r="C871" i="8" l="1"/>
  <c r="W871" i="8"/>
  <c r="AA871" i="8" s="1"/>
  <c r="D871" i="8"/>
  <c r="AN871" i="8"/>
  <c r="AO871" i="8" s="1"/>
  <c r="AL871" i="8"/>
  <c r="T871" i="8"/>
  <c r="X871" i="8" s="1"/>
  <c r="AG871" i="8"/>
  <c r="E872" i="8"/>
  <c r="J871" i="8"/>
  <c r="K871" i="8" s="1"/>
  <c r="R870" i="8"/>
  <c r="AP870" i="8"/>
  <c r="AE397" i="8"/>
  <c r="AD397" i="8"/>
  <c r="AH396" i="8"/>
  <c r="N396" i="8" s="1"/>
  <c r="Y871" i="8" l="1"/>
  <c r="AQ871" i="8"/>
  <c r="R871" i="8" s="1"/>
  <c r="U871" i="8"/>
  <c r="V871" i="8" s="1"/>
  <c r="AI871" i="8"/>
  <c r="AJ871" i="8" s="1"/>
  <c r="AK871" i="8" s="1"/>
  <c r="AP871" i="8"/>
  <c r="B872" i="8"/>
  <c r="I872" i="8"/>
  <c r="F872" i="8"/>
  <c r="G872" i="8" s="1"/>
  <c r="H872" i="8" s="1"/>
  <c r="M872" i="8" s="1"/>
  <c r="AF397" i="8"/>
  <c r="AB398" i="8"/>
  <c r="AC398" i="8" s="1"/>
  <c r="AM871" i="8" l="1"/>
  <c r="P871" i="8" s="1"/>
  <c r="T872" i="8"/>
  <c r="AG872" i="8"/>
  <c r="E873" i="8"/>
  <c r="C872" i="8"/>
  <c r="AL872" i="8"/>
  <c r="AN872" i="8"/>
  <c r="AO872" i="8" s="1"/>
  <c r="D872" i="8"/>
  <c r="Y872" i="8"/>
  <c r="W872" i="8"/>
  <c r="AA872" i="8" s="1"/>
  <c r="X872" i="8"/>
  <c r="J872" i="8"/>
  <c r="K872" i="8" s="1"/>
  <c r="AE398" i="8"/>
  <c r="AH397" i="8"/>
  <c r="N397" i="8" s="1"/>
  <c r="AD398" i="8"/>
  <c r="AQ872" i="8" l="1"/>
  <c r="R872" i="8" s="1"/>
  <c r="AP872" i="8"/>
  <c r="AI872" i="8"/>
  <c r="AJ872" i="8" s="1"/>
  <c r="AK872" i="8" s="1"/>
  <c r="U872" i="8"/>
  <c r="V872" i="8" s="1"/>
  <c r="B873" i="8"/>
  <c r="F873" i="8"/>
  <c r="G873" i="8" s="1"/>
  <c r="H873" i="8" s="1"/>
  <c r="M873" i="8" s="1"/>
  <c r="K74" i="2" s="1"/>
  <c r="I873" i="8"/>
  <c r="AF398" i="8"/>
  <c r="AB399" i="8"/>
  <c r="AC399" i="8" s="1"/>
  <c r="AL873" i="8" l="1"/>
  <c r="E874" i="8"/>
  <c r="C873" i="8"/>
  <c r="Y422" i="8" s="1"/>
  <c r="T873" i="8"/>
  <c r="X873" i="8" s="1"/>
  <c r="W873" i="8"/>
  <c r="AA873" i="8" s="1"/>
  <c r="D873" i="8"/>
  <c r="AN873" i="8"/>
  <c r="AO873" i="8" s="1"/>
  <c r="AG873" i="8"/>
  <c r="AM872" i="8"/>
  <c r="P872" i="8" s="1"/>
  <c r="J873" i="8"/>
  <c r="K873" i="8" s="1"/>
  <c r="AE399" i="8"/>
  <c r="AD399" i="8"/>
  <c r="AH398" i="8"/>
  <c r="N398" i="8" s="1"/>
  <c r="Y873" i="8" l="1"/>
  <c r="U873" i="8"/>
  <c r="V873" i="8" s="1"/>
  <c r="AI873" i="8"/>
  <c r="AJ873" i="8" s="1"/>
  <c r="AK873" i="8" s="1"/>
  <c r="AM873" i="8" s="1"/>
  <c r="P873" i="8" s="1"/>
  <c r="M74" i="2" s="1"/>
  <c r="AQ873" i="8"/>
  <c r="Z422" i="8"/>
  <c r="Z433" i="8"/>
  <c r="Z426" i="8"/>
  <c r="Z428" i="8"/>
  <c r="Z427" i="8"/>
  <c r="Z431" i="8"/>
  <c r="Z432" i="8"/>
  <c r="Z425" i="8"/>
  <c r="Z430" i="8"/>
  <c r="Z423" i="8"/>
  <c r="Z429" i="8"/>
  <c r="Z424" i="8"/>
  <c r="B874" i="8"/>
  <c r="F874" i="8"/>
  <c r="G874" i="8" s="1"/>
  <c r="H874" i="8" s="1"/>
  <c r="M874" i="8" s="1"/>
  <c r="I874" i="8"/>
  <c r="AF399" i="8"/>
  <c r="AB400" i="8"/>
  <c r="AC400" i="8" s="1"/>
  <c r="T874" i="8" l="1"/>
  <c r="AN874" i="8"/>
  <c r="W874" i="8"/>
  <c r="AA874" i="8" s="1"/>
  <c r="C874" i="8"/>
  <c r="X874" i="8"/>
  <c r="Y874" i="8"/>
  <c r="AO874" i="8"/>
  <c r="D874" i="8"/>
  <c r="AG874" i="8"/>
  <c r="E875" i="8"/>
  <c r="AL874" i="8"/>
  <c r="R873" i="8"/>
  <c r="N74" i="2" s="1"/>
  <c r="AP873" i="8"/>
  <c r="J874" i="8"/>
  <c r="K874" i="8" s="1"/>
  <c r="AE400" i="8"/>
  <c r="AH399" i="8"/>
  <c r="N399" i="8" s="1"/>
  <c r="AD400" i="8"/>
  <c r="AQ874" i="8" l="1"/>
  <c r="AI874" i="8"/>
  <c r="AJ874" i="8" s="1"/>
  <c r="AK874" i="8" s="1"/>
  <c r="AM874" i="8" s="1"/>
  <c r="P874" i="8" s="1"/>
  <c r="U874" i="8"/>
  <c r="V874" i="8" s="1"/>
  <c r="R874" i="8"/>
  <c r="AP874" i="8"/>
  <c r="B875" i="8"/>
  <c r="I875" i="8"/>
  <c r="F875" i="8"/>
  <c r="G875" i="8" s="1"/>
  <c r="H875" i="8" s="1"/>
  <c r="M875" i="8" s="1"/>
  <c r="AF400" i="8"/>
  <c r="AB401" i="8"/>
  <c r="AC401" i="8" s="1"/>
  <c r="C875" i="8" l="1"/>
  <c r="AG875" i="8"/>
  <c r="W875" i="8"/>
  <c r="AA875" i="8" s="1"/>
  <c r="AL875" i="8"/>
  <c r="T875" i="8"/>
  <c r="X875" i="8" s="1"/>
  <c r="AN875" i="8"/>
  <c r="AO875" i="8" s="1"/>
  <c r="D875" i="8"/>
  <c r="E876" i="8"/>
  <c r="J875" i="8"/>
  <c r="K875" i="8" s="1"/>
  <c r="AE401" i="8"/>
  <c r="AD401" i="8"/>
  <c r="AH400" i="8"/>
  <c r="N400" i="8" s="1"/>
  <c r="U875" i="8" l="1"/>
  <c r="V875" i="8" s="1"/>
  <c r="AI875" i="8"/>
  <c r="AJ875" i="8" s="1"/>
  <c r="AK875" i="8" s="1"/>
  <c r="AM875" i="8" s="1"/>
  <c r="P875" i="8" s="1"/>
  <c r="F876" i="8"/>
  <c r="G876" i="8" s="1"/>
  <c r="H876" i="8" s="1"/>
  <c r="M876" i="8" s="1"/>
  <c r="I876" i="8"/>
  <c r="B876" i="8"/>
  <c r="AQ875" i="8"/>
  <c r="Y875" i="8"/>
  <c r="AF401" i="8"/>
  <c r="AB402" i="8"/>
  <c r="AC402" i="8" s="1"/>
  <c r="R875" i="8" l="1"/>
  <c r="AP875" i="8"/>
  <c r="T876" i="8"/>
  <c r="AG876" i="8"/>
  <c r="E877" i="8"/>
  <c r="Y876" i="8"/>
  <c r="AL876" i="8"/>
  <c r="AN876" i="8"/>
  <c r="AO876" i="8" s="1"/>
  <c r="C876" i="8"/>
  <c r="W876" i="8"/>
  <c r="AA876" i="8" s="1"/>
  <c r="X876" i="8"/>
  <c r="D876" i="8"/>
  <c r="J876" i="8"/>
  <c r="K876" i="8" s="1"/>
  <c r="AE402" i="8"/>
  <c r="AD402" i="8"/>
  <c r="AH401" i="8"/>
  <c r="N401" i="8" s="1"/>
  <c r="U876" i="8" l="1"/>
  <c r="V876" i="8" s="1"/>
  <c r="AI876" i="8"/>
  <c r="AJ876" i="8" s="1"/>
  <c r="AK876" i="8" s="1"/>
  <c r="I877" i="8"/>
  <c r="B877" i="8"/>
  <c r="F877" i="8"/>
  <c r="G877" i="8" s="1"/>
  <c r="H877" i="8" s="1"/>
  <c r="M877" i="8" s="1"/>
  <c r="AQ876" i="8"/>
  <c r="AF402" i="8"/>
  <c r="AB403" i="8"/>
  <c r="AC403" i="8" s="1"/>
  <c r="AM876" i="8" l="1"/>
  <c r="P876" i="8" s="1"/>
  <c r="R876" i="8"/>
  <c r="AP876" i="8"/>
  <c r="AL877" i="8"/>
  <c r="E878" i="8"/>
  <c r="AO877" i="8"/>
  <c r="AQ877" i="8" s="1"/>
  <c r="W877" i="8"/>
  <c r="AA877" i="8" s="1"/>
  <c r="T877" i="8"/>
  <c r="X877" i="8" s="1"/>
  <c r="D877" i="8"/>
  <c r="AN877" i="8"/>
  <c r="AG877" i="8"/>
  <c r="C877" i="8"/>
  <c r="J877" i="8"/>
  <c r="K877" i="8" s="1"/>
  <c r="AE403" i="8"/>
  <c r="AD403" i="8"/>
  <c r="AH402" i="8"/>
  <c r="N402" i="8" s="1"/>
  <c r="Y877" i="8" l="1"/>
  <c r="R877" i="8"/>
  <c r="AP877" i="8"/>
  <c r="AI877" i="8"/>
  <c r="AJ877" i="8" s="1"/>
  <c r="AK877" i="8" s="1"/>
  <c r="U877" i="8"/>
  <c r="V877" i="8" s="1"/>
  <c r="F878" i="8"/>
  <c r="G878" i="8" s="1"/>
  <c r="H878" i="8" s="1"/>
  <c r="M878" i="8" s="1"/>
  <c r="B878" i="8"/>
  <c r="I878" i="8"/>
  <c r="AF403" i="8"/>
  <c r="AB404" i="8"/>
  <c r="AC404" i="8" s="1"/>
  <c r="J878" i="8" l="1"/>
  <c r="K878" i="8" s="1"/>
  <c r="T878" i="8"/>
  <c r="E879" i="8"/>
  <c r="C878" i="8"/>
  <c r="AN878" i="8"/>
  <c r="AO878" i="8" s="1"/>
  <c r="AQ878" i="8" s="1"/>
  <c r="AG878" i="8"/>
  <c r="AL878" i="8"/>
  <c r="X878" i="8"/>
  <c r="D878" i="8"/>
  <c r="W878" i="8"/>
  <c r="AA878" i="8" s="1"/>
  <c r="AM877" i="8"/>
  <c r="P877" i="8" s="1"/>
  <c r="AE404" i="8"/>
  <c r="AD404" i="8"/>
  <c r="AH403" i="8"/>
  <c r="N403" i="8" s="1"/>
  <c r="R878" i="8" l="1"/>
  <c r="AP878" i="8"/>
  <c r="AI878" i="8"/>
  <c r="AJ878" i="8" s="1"/>
  <c r="AK878" i="8" s="1"/>
  <c r="U878" i="8"/>
  <c r="V878" i="8" s="1"/>
  <c r="B879" i="8"/>
  <c r="F879" i="8"/>
  <c r="G879" i="8" s="1"/>
  <c r="H879" i="8" s="1"/>
  <c r="M879" i="8" s="1"/>
  <c r="I879" i="8"/>
  <c r="AF404" i="8"/>
  <c r="AB405" i="8"/>
  <c r="AC405" i="8" s="1"/>
  <c r="AM878" i="8" l="1"/>
  <c r="P878" i="8" s="1"/>
  <c r="J879" i="8"/>
  <c r="K879" i="8" s="1"/>
  <c r="AN879" i="8"/>
  <c r="AO879" i="8" s="1"/>
  <c r="T879" i="8"/>
  <c r="Y879" i="8" s="1"/>
  <c r="W879" i="8"/>
  <c r="AA879" i="8" s="1"/>
  <c r="X879" i="8"/>
  <c r="AL879" i="8"/>
  <c r="D879" i="8"/>
  <c r="E880" i="8"/>
  <c r="AG879" i="8"/>
  <c r="C879" i="8"/>
  <c r="AH404" i="8"/>
  <c r="N404" i="8" s="1"/>
  <c r="AE405" i="8"/>
  <c r="AD405" i="8"/>
  <c r="AI879" i="8" l="1"/>
  <c r="AJ879" i="8" s="1"/>
  <c r="AK879" i="8" s="1"/>
  <c r="U879" i="8"/>
  <c r="V879" i="8" s="1"/>
  <c r="B880" i="8"/>
  <c r="F880" i="8"/>
  <c r="G880" i="8" s="1"/>
  <c r="H880" i="8" s="1"/>
  <c r="M880" i="8" s="1"/>
  <c r="I880" i="8"/>
  <c r="AQ879" i="8"/>
  <c r="AM879" i="8"/>
  <c r="P879" i="8" s="1"/>
  <c r="AF405" i="8"/>
  <c r="AB406" i="8"/>
  <c r="AC406" i="8" s="1"/>
  <c r="R879" i="8" l="1"/>
  <c r="AP879" i="8"/>
  <c r="J880" i="8"/>
  <c r="K880" i="8" s="1"/>
  <c r="E881" i="8"/>
  <c r="C880" i="8"/>
  <c r="AN880" i="8"/>
  <c r="AO880" i="8" s="1"/>
  <c r="AQ880" i="8" s="1"/>
  <c r="AG880" i="8"/>
  <c r="T880" i="8"/>
  <c r="Y880" i="8" s="1"/>
  <c r="AL880" i="8"/>
  <c r="D880" i="8"/>
  <c r="W880" i="8"/>
  <c r="AA880" i="8" s="1"/>
  <c r="AE406" i="8"/>
  <c r="AD406" i="8"/>
  <c r="AH405" i="8"/>
  <c r="N405" i="8" s="1"/>
  <c r="L35" i="2" s="1"/>
  <c r="R880" i="8" l="1"/>
  <c r="AP880" i="8"/>
  <c r="AI880" i="8"/>
  <c r="AJ880" i="8" s="1"/>
  <c r="AK880" i="8" s="1"/>
  <c r="AM880" i="8" s="1"/>
  <c r="P880" i="8" s="1"/>
  <c r="U880" i="8"/>
  <c r="V880" i="8" s="1"/>
  <c r="B881" i="8"/>
  <c r="F881" i="8"/>
  <c r="G881" i="8" s="1"/>
  <c r="H881" i="8" s="1"/>
  <c r="M881" i="8" s="1"/>
  <c r="I881" i="8"/>
  <c r="X880" i="8"/>
  <c r="AF406" i="8"/>
  <c r="AB407" i="8"/>
  <c r="AC407" i="8" s="1"/>
  <c r="J881" i="8" l="1"/>
  <c r="K881" i="8" s="1"/>
  <c r="T881" i="8"/>
  <c r="Y881" i="8" s="1"/>
  <c r="D881" i="8"/>
  <c r="AL881" i="8"/>
  <c r="AG881" i="8"/>
  <c r="C881" i="8"/>
  <c r="E882" i="8"/>
  <c r="X881" i="8"/>
  <c r="AN881" i="8"/>
  <c r="W881" i="8"/>
  <c r="AA881" i="8" s="1"/>
  <c r="AE407" i="8"/>
  <c r="AD407" i="8"/>
  <c r="AH406" i="8"/>
  <c r="N406" i="8" s="1"/>
  <c r="U881" i="8" l="1"/>
  <c r="V881" i="8" s="1"/>
  <c r="AI881" i="8"/>
  <c r="AJ881" i="8" s="1"/>
  <c r="AK881" i="8" s="1"/>
  <c r="F882" i="8"/>
  <c r="G882" i="8" s="1"/>
  <c r="H882" i="8" s="1"/>
  <c r="M882" i="8" s="1"/>
  <c r="I882" i="8"/>
  <c r="B882" i="8"/>
  <c r="AO881" i="8"/>
  <c r="AQ881" i="8" s="1"/>
  <c r="AF407" i="8"/>
  <c r="AB408" i="8"/>
  <c r="AC408" i="8" s="1"/>
  <c r="AM881" i="8" l="1"/>
  <c r="P881" i="8" s="1"/>
  <c r="R881" i="8"/>
  <c r="AP881" i="8"/>
  <c r="T882" i="8"/>
  <c r="D882" i="8"/>
  <c r="X882" i="8"/>
  <c r="C882" i="8"/>
  <c r="AN882" i="8"/>
  <c r="AO882" i="8" s="1"/>
  <c r="AL882" i="8"/>
  <c r="AG882" i="8"/>
  <c r="W882" i="8"/>
  <c r="AA882" i="8" s="1"/>
  <c r="Y882" i="8"/>
  <c r="E883" i="8"/>
  <c r="J882" i="8"/>
  <c r="K882" i="8" s="1"/>
  <c r="AE408" i="8"/>
  <c r="AD408" i="8"/>
  <c r="AH407" i="8"/>
  <c r="N407" i="8" s="1"/>
  <c r="AI882" i="8" l="1"/>
  <c r="AJ882" i="8" s="1"/>
  <c r="AK882" i="8" s="1"/>
  <c r="AM882" i="8" s="1"/>
  <c r="P882" i="8" s="1"/>
  <c r="U882" i="8"/>
  <c r="V882" i="8" s="1"/>
  <c r="AQ882" i="8"/>
  <c r="F883" i="8"/>
  <c r="G883" i="8" s="1"/>
  <c r="H883" i="8" s="1"/>
  <c r="M883" i="8" s="1"/>
  <c r="I883" i="8"/>
  <c r="B883" i="8"/>
  <c r="AF408" i="8"/>
  <c r="AB409" i="8"/>
  <c r="AC409" i="8" s="1"/>
  <c r="AN883" i="8" l="1"/>
  <c r="AG883" i="8"/>
  <c r="AL883" i="8"/>
  <c r="AO883" i="8"/>
  <c r="AQ883" i="8" s="1"/>
  <c r="W883" i="8"/>
  <c r="AA883" i="8" s="1"/>
  <c r="E884" i="8"/>
  <c r="Y883" i="8"/>
  <c r="C883" i="8"/>
  <c r="D883" i="8"/>
  <c r="T883" i="8"/>
  <c r="X883" i="8" s="1"/>
  <c r="R882" i="8"/>
  <c r="AP882" i="8"/>
  <c r="J883" i="8"/>
  <c r="K883" i="8" s="1"/>
  <c r="AE409" i="8"/>
  <c r="AH408" i="8"/>
  <c r="N408" i="8" s="1"/>
  <c r="AD409" i="8"/>
  <c r="R883" i="8" l="1"/>
  <c r="AP883" i="8"/>
  <c r="U883" i="8"/>
  <c r="V883" i="8" s="1"/>
  <c r="AI883" i="8"/>
  <c r="AJ883" i="8" s="1"/>
  <c r="AK883" i="8" s="1"/>
  <c r="B884" i="8"/>
  <c r="I884" i="8"/>
  <c r="F884" i="8"/>
  <c r="G884" i="8" s="1"/>
  <c r="H884" i="8" s="1"/>
  <c r="M884" i="8" s="1"/>
  <c r="AF409" i="8"/>
  <c r="AB410" i="8"/>
  <c r="AC410" i="8" s="1"/>
  <c r="AM883" i="8" l="1"/>
  <c r="P883" i="8" s="1"/>
  <c r="C884" i="8"/>
  <c r="E885" i="8"/>
  <c r="W884" i="8"/>
  <c r="AA884" i="8" s="1"/>
  <c r="D884" i="8"/>
  <c r="AN884" i="8"/>
  <c r="AO884" i="8" s="1"/>
  <c r="AQ884" i="8" s="1"/>
  <c r="AL884" i="8"/>
  <c r="AG884" i="8"/>
  <c r="T884" i="8"/>
  <c r="Y884" i="8" s="1"/>
  <c r="J884" i="8"/>
  <c r="K884" i="8" s="1"/>
  <c r="AE410" i="8"/>
  <c r="AD410" i="8"/>
  <c r="AH409" i="8"/>
  <c r="N409" i="8" s="1"/>
  <c r="R884" i="8" l="1"/>
  <c r="AP884" i="8"/>
  <c r="AI884" i="8"/>
  <c r="AJ884" i="8" s="1"/>
  <c r="AK884" i="8" s="1"/>
  <c r="U884" i="8"/>
  <c r="V884" i="8" s="1"/>
  <c r="B885" i="8"/>
  <c r="F885" i="8"/>
  <c r="G885" i="8" s="1"/>
  <c r="H885" i="8" s="1"/>
  <c r="M885" i="8" s="1"/>
  <c r="K75" i="2" s="1"/>
  <c r="I885" i="8"/>
  <c r="X884" i="8"/>
  <c r="AF410" i="8"/>
  <c r="AB411" i="8"/>
  <c r="AC411" i="8" s="1"/>
  <c r="J885" i="8" l="1"/>
  <c r="K885" i="8" s="1"/>
  <c r="AL885" i="8"/>
  <c r="C885" i="8"/>
  <c r="Y434" i="8" s="1"/>
  <c r="E886" i="8"/>
  <c r="AN885" i="8"/>
  <c r="AO885" i="8" s="1"/>
  <c r="T885" i="8"/>
  <c r="X885" i="8" s="1"/>
  <c r="D885" i="8"/>
  <c r="W885" i="8"/>
  <c r="AA885" i="8" s="1"/>
  <c r="AG885" i="8"/>
  <c r="AM884" i="8"/>
  <c r="P884" i="8" s="1"/>
  <c r="AE411" i="8"/>
  <c r="AD411" i="8"/>
  <c r="AH410" i="8"/>
  <c r="N410" i="8" s="1"/>
  <c r="Y885" i="8" l="1"/>
  <c r="AI885" i="8"/>
  <c r="AJ885" i="8" s="1"/>
  <c r="AK885" i="8" s="1"/>
  <c r="AM885" i="8" s="1"/>
  <c r="P885" i="8" s="1"/>
  <c r="M75" i="2" s="1"/>
  <c r="U885" i="8"/>
  <c r="V885" i="8" s="1"/>
  <c r="Z445" i="8"/>
  <c r="Z438" i="8"/>
  <c r="Z437" i="8"/>
  <c r="Z441" i="8"/>
  <c r="Z439" i="8"/>
  <c r="Z440" i="8"/>
  <c r="Z444" i="8"/>
  <c r="Z434" i="8"/>
  <c r="Z436" i="8"/>
  <c r="Z442" i="8"/>
  <c r="Z443" i="8"/>
  <c r="Z435" i="8"/>
  <c r="AQ885" i="8"/>
  <c r="F886" i="8"/>
  <c r="G886" i="8" s="1"/>
  <c r="H886" i="8" s="1"/>
  <c r="M886" i="8" s="1"/>
  <c r="I886" i="8"/>
  <c r="B886" i="8"/>
  <c r="AF411" i="8"/>
  <c r="AB412" i="8"/>
  <c r="AC412" i="8" s="1"/>
  <c r="R885" i="8" l="1"/>
  <c r="N75" i="2" s="1"/>
  <c r="AP885" i="8"/>
  <c r="C886" i="8"/>
  <c r="E887" i="8"/>
  <c r="AN886" i="8"/>
  <c r="AO886" i="8" s="1"/>
  <c r="AQ886" i="8" s="1"/>
  <c r="AG886" i="8"/>
  <c r="D886" i="8"/>
  <c r="W886" i="8"/>
  <c r="AA886" i="8" s="1"/>
  <c r="AL886" i="8"/>
  <c r="T886" i="8"/>
  <c r="X886" i="8" s="1"/>
  <c r="J886" i="8"/>
  <c r="K886" i="8" s="1"/>
  <c r="AE412" i="8"/>
  <c r="AH411" i="8"/>
  <c r="N411" i="8" s="1"/>
  <c r="AD412" i="8"/>
  <c r="AI886" i="8" l="1"/>
  <c r="AJ886" i="8" s="1"/>
  <c r="AK886" i="8" s="1"/>
  <c r="AM886" i="8" s="1"/>
  <c r="P886" i="8" s="1"/>
  <c r="U886" i="8"/>
  <c r="V886" i="8" s="1"/>
  <c r="R886" i="8"/>
  <c r="AP886" i="8"/>
  <c r="F887" i="8"/>
  <c r="G887" i="8" s="1"/>
  <c r="H887" i="8" s="1"/>
  <c r="M887" i="8" s="1"/>
  <c r="I887" i="8"/>
  <c r="B887" i="8"/>
  <c r="Y886" i="8"/>
  <c r="AF412" i="8"/>
  <c r="AB413" i="8"/>
  <c r="AC413" i="8" s="1"/>
  <c r="W887" i="8" l="1"/>
  <c r="AA887" i="8" s="1"/>
  <c r="AG887" i="8"/>
  <c r="D887" i="8"/>
  <c r="E888" i="8"/>
  <c r="T887" i="8"/>
  <c r="Y887" i="8" s="1"/>
  <c r="AL887" i="8"/>
  <c r="C887" i="8"/>
  <c r="AN887" i="8"/>
  <c r="AO887" i="8" s="1"/>
  <c r="AQ887" i="8" s="1"/>
  <c r="J887" i="8"/>
  <c r="K887" i="8" s="1"/>
  <c r="AH412" i="8"/>
  <c r="N412" i="8" s="1"/>
  <c r="AE413" i="8"/>
  <c r="AD413" i="8"/>
  <c r="R887" i="8" l="1"/>
  <c r="AP887" i="8"/>
  <c r="U887" i="8"/>
  <c r="V887" i="8" s="1"/>
  <c r="AI887" i="8"/>
  <c r="AJ887" i="8" s="1"/>
  <c r="AK887" i="8" s="1"/>
  <c r="X887" i="8"/>
  <c r="B888" i="8"/>
  <c r="I888" i="8"/>
  <c r="F888" i="8"/>
  <c r="G888" i="8" s="1"/>
  <c r="H888" i="8" s="1"/>
  <c r="M888" i="8" s="1"/>
  <c r="AF413" i="8"/>
  <c r="AB414" i="8"/>
  <c r="AC414" i="8" s="1"/>
  <c r="T888" i="8" l="1"/>
  <c r="W888" i="8"/>
  <c r="AA888" i="8" s="1"/>
  <c r="AN888" i="8"/>
  <c r="C888" i="8"/>
  <c r="X888" i="8"/>
  <c r="D888" i="8"/>
  <c r="AO888" i="8"/>
  <c r="AG888" i="8"/>
  <c r="E889" i="8"/>
  <c r="AL888" i="8"/>
  <c r="Y888" i="8"/>
  <c r="J888" i="8"/>
  <c r="K888" i="8" s="1"/>
  <c r="AI888" i="8" s="1"/>
  <c r="AJ888" i="8" s="1"/>
  <c r="AK888" i="8" s="1"/>
  <c r="AM887" i="8"/>
  <c r="P887" i="8" s="1"/>
  <c r="AE414" i="8"/>
  <c r="AD414" i="8"/>
  <c r="AH413" i="8"/>
  <c r="N413" i="8" s="1"/>
  <c r="AQ888" i="8" l="1"/>
  <c r="R888" i="8" s="1"/>
  <c r="AP888" i="8"/>
  <c r="U888" i="8"/>
  <c r="V888" i="8" s="1"/>
  <c r="AM888" i="8"/>
  <c r="P888" i="8" s="1"/>
  <c r="I889" i="8"/>
  <c r="B889" i="8"/>
  <c r="F889" i="8"/>
  <c r="G889" i="8" s="1"/>
  <c r="H889" i="8" s="1"/>
  <c r="M889" i="8" s="1"/>
  <c r="AF414" i="8"/>
  <c r="AB415" i="8"/>
  <c r="AC415" i="8" s="1"/>
  <c r="J889" i="8" l="1"/>
  <c r="K889" i="8" s="1"/>
  <c r="C889" i="8"/>
  <c r="AG889" i="8"/>
  <c r="E890" i="8"/>
  <c r="W889" i="8"/>
  <c r="AA889" i="8" s="1"/>
  <c r="T889" i="8"/>
  <c r="Y889" i="8" s="1"/>
  <c r="D889" i="8"/>
  <c r="AO889" i="8"/>
  <c r="AL889" i="8"/>
  <c r="AN889" i="8"/>
  <c r="AE415" i="8"/>
  <c r="AD415" i="8"/>
  <c r="AH414" i="8"/>
  <c r="N414" i="8" s="1"/>
  <c r="AQ889" i="8" l="1"/>
  <c r="R889" i="8" s="1"/>
  <c r="U889" i="8"/>
  <c r="V889" i="8" s="1"/>
  <c r="AI889" i="8"/>
  <c r="AJ889" i="8" s="1"/>
  <c r="AK889" i="8" s="1"/>
  <c r="X889" i="8"/>
  <c r="B890" i="8"/>
  <c r="I890" i="8"/>
  <c r="F890" i="8"/>
  <c r="G890" i="8" s="1"/>
  <c r="H890" i="8" s="1"/>
  <c r="M890" i="8" s="1"/>
  <c r="AF415" i="8"/>
  <c r="AB416" i="8"/>
  <c r="AC416" i="8" s="1"/>
  <c r="AP889" i="8" l="1"/>
  <c r="AM889" i="8"/>
  <c r="P889" i="8" s="1"/>
  <c r="T890" i="8"/>
  <c r="X890" i="8" s="1"/>
  <c r="AL890" i="8"/>
  <c r="C890" i="8"/>
  <c r="W890" i="8"/>
  <c r="AA890" i="8" s="1"/>
  <c r="AG890" i="8"/>
  <c r="E891" i="8"/>
  <c r="AN890" i="8"/>
  <c r="D890" i="8"/>
  <c r="J890" i="8"/>
  <c r="K890" i="8" s="1"/>
  <c r="AE416" i="8"/>
  <c r="AH415" i="8"/>
  <c r="N415" i="8" s="1"/>
  <c r="AD416" i="8"/>
  <c r="AO890" i="8" l="1"/>
  <c r="AQ890" i="8" s="1"/>
  <c r="AI890" i="8"/>
  <c r="AJ890" i="8" s="1"/>
  <c r="AK890" i="8" s="1"/>
  <c r="U890" i="8"/>
  <c r="V890" i="8" s="1"/>
  <c r="B891" i="8"/>
  <c r="I891" i="8"/>
  <c r="F891" i="8"/>
  <c r="G891" i="8" s="1"/>
  <c r="H891" i="8" s="1"/>
  <c r="M891" i="8" s="1"/>
  <c r="AF416" i="8"/>
  <c r="AB417" i="8"/>
  <c r="AC417" i="8" s="1"/>
  <c r="R890" i="8" l="1"/>
  <c r="AP890" i="8"/>
  <c r="AM890" i="8"/>
  <c r="P890" i="8" s="1"/>
  <c r="J891" i="8"/>
  <c r="K891" i="8" s="1"/>
  <c r="AL891" i="8"/>
  <c r="AO891" i="8"/>
  <c r="AQ891" i="8" s="1"/>
  <c r="D891" i="8"/>
  <c r="C891" i="8"/>
  <c r="AN891" i="8"/>
  <c r="T891" i="8"/>
  <c r="X891" i="8" s="1"/>
  <c r="Y891" i="8"/>
  <c r="W891" i="8"/>
  <c r="AA891" i="8" s="1"/>
  <c r="E892" i="8"/>
  <c r="AG891" i="8"/>
  <c r="AE417" i="8"/>
  <c r="AD417" i="8"/>
  <c r="AH416" i="8"/>
  <c r="N416" i="8" s="1"/>
  <c r="R891" i="8" l="1"/>
  <c r="AP891" i="8"/>
  <c r="AI891" i="8"/>
  <c r="AJ891" i="8" s="1"/>
  <c r="AK891" i="8" s="1"/>
  <c r="U891" i="8"/>
  <c r="V891" i="8" s="1"/>
  <c r="I892" i="8"/>
  <c r="B892" i="8"/>
  <c r="F892" i="8"/>
  <c r="G892" i="8" s="1"/>
  <c r="H892" i="8" s="1"/>
  <c r="M892" i="8" s="1"/>
  <c r="AF417" i="8"/>
  <c r="AB418" i="8"/>
  <c r="AC418" i="8" s="1"/>
  <c r="T892" i="8" l="1"/>
  <c r="W892" i="8"/>
  <c r="AA892" i="8" s="1"/>
  <c r="AL892" i="8"/>
  <c r="C892" i="8"/>
  <c r="X892" i="8"/>
  <c r="AG892" i="8"/>
  <c r="Y892" i="8"/>
  <c r="E893" i="8"/>
  <c r="D892" i="8"/>
  <c r="AN892" i="8"/>
  <c r="J892" i="8"/>
  <c r="K892" i="8" s="1"/>
  <c r="AM891" i="8"/>
  <c r="P891" i="8" s="1"/>
  <c r="AE418" i="8"/>
  <c r="AD418" i="8"/>
  <c r="AH417" i="8"/>
  <c r="N417" i="8" s="1"/>
  <c r="L36" i="2" s="1"/>
  <c r="AI892" i="8" l="1"/>
  <c r="AJ892" i="8" s="1"/>
  <c r="AK892" i="8" s="1"/>
  <c r="U892" i="8"/>
  <c r="V892" i="8" s="1"/>
  <c r="F893" i="8"/>
  <c r="G893" i="8" s="1"/>
  <c r="H893" i="8" s="1"/>
  <c r="M893" i="8" s="1"/>
  <c r="I893" i="8"/>
  <c r="B893" i="8"/>
  <c r="AO892" i="8"/>
  <c r="AQ892" i="8" s="1"/>
  <c r="AM892" i="8"/>
  <c r="P892" i="8" s="1"/>
  <c r="AF418" i="8"/>
  <c r="AB419" i="8"/>
  <c r="AC419" i="8" s="1"/>
  <c r="R892" i="8" l="1"/>
  <c r="AP892" i="8"/>
  <c r="D893" i="8"/>
  <c r="E894" i="8"/>
  <c r="W893" i="8"/>
  <c r="AA893" i="8" s="1"/>
  <c r="AN893" i="8"/>
  <c r="AL893" i="8"/>
  <c r="C893" i="8"/>
  <c r="AG893" i="8"/>
  <c r="T893" i="8"/>
  <c r="X893" i="8" s="1"/>
  <c r="J893" i="8"/>
  <c r="K893" i="8" s="1"/>
  <c r="AE419" i="8"/>
  <c r="AH418" i="8"/>
  <c r="N418" i="8" s="1"/>
  <c r="AD419" i="8"/>
  <c r="AO893" i="8" l="1"/>
  <c r="AQ893" i="8" s="1"/>
  <c r="Y893" i="8"/>
  <c r="U893" i="8"/>
  <c r="V893" i="8" s="1"/>
  <c r="AI893" i="8"/>
  <c r="AJ893" i="8" s="1"/>
  <c r="AK893" i="8" s="1"/>
  <c r="F894" i="8"/>
  <c r="G894" i="8" s="1"/>
  <c r="H894" i="8" s="1"/>
  <c r="M894" i="8" s="1"/>
  <c r="B894" i="8"/>
  <c r="I894" i="8"/>
  <c r="AF419" i="8"/>
  <c r="AB420" i="8"/>
  <c r="AC420" i="8" s="1"/>
  <c r="R893" i="8" l="1"/>
  <c r="AP893" i="8"/>
  <c r="J894" i="8"/>
  <c r="K894" i="8" s="1"/>
  <c r="T894" i="8"/>
  <c r="X894" i="8" s="1"/>
  <c r="C894" i="8"/>
  <c r="W894" i="8"/>
  <c r="AA894" i="8" s="1"/>
  <c r="E895" i="8"/>
  <c r="AG894" i="8"/>
  <c r="AN894" i="8"/>
  <c r="AO894" i="8" s="1"/>
  <c r="AL894" i="8"/>
  <c r="D894" i="8"/>
  <c r="Y894" i="8"/>
  <c r="AM893" i="8"/>
  <c r="P893" i="8" s="1"/>
  <c r="AE420" i="8"/>
  <c r="AH419" i="8"/>
  <c r="N419" i="8" s="1"/>
  <c r="AD420" i="8"/>
  <c r="U894" i="8" l="1"/>
  <c r="V894" i="8" s="1"/>
  <c r="AI894" i="8"/>
  <c r="AJ894" i="8" s="1"/>
  <c r="AK894" i="8" s="1"/>
  <c r="AM894" i="8" s="1"/>
  <c r="P894" i="8" s="1"/>
  <c r="AQ894" i="8"/>
  <c r="B895" i="8"/>
  <c r="I895" i="8"/>
  <c r="F895" i="8"/>
  <c r="G895" i="8" s="1"/>
  <c r="H895" i="8" s="1"/>
  <c r="M895" i="8" s="1"/>
  <c r="AF420" i="8"/>
  <c r="AB421" i="8"/>
  <c r="AC421" i="8" s="1"/>
  <c r="E896" i="8" l="1"/>
  <c r="AL895" i="8"/>
  <c r="C895" i="8"/>
  <c r="W895" i="8"/>
  <c r="AA895" i="8" s="1"/>
  <c r="AG895" i="8"/>
  <c r="D895" i="8"/>
  <c r="T895" i="8"/>
  <c r="X895" i="8" s="1"/>
  <c r="AN895" i="8"/>
  <c r="AO895" i="8" s="1"/>
  <c r="R894" i="8"/>
  <c r="AP894" i="8"/>
  <c r="J895" i="8"/>
  <c r="K895" i="8" s="1"/>
  <c r="AE421" i="8"/>
  <c r="AH420" i="8"/>
  <c r="N420" i="8" s="1"/>
  <c r="AD421" i="8"/>
  <c r="AI895" i="8" l="1"/>
  <c r="AJ895" i="8" s="1"/>
  <c r="AK895" i="8" s="1"/>
  <c r="U895" i="8"/>
  <c r="V895" i="8" s="1"/>
  <c r="Y895" i="8"/>
  <c r="AQ895" i="8"/>
  <c r="AM895" i="8"/>
  <c r="P895" i="8" s="1"/>
  <c r="F896" i="8"/>
  <c r="G896" i="8" s="1"/>
  <c r="H896" i="8" s="1"/>
  <c r="M896" i="8" s="1"/>
  <c r="I896" i="8"/>
  <c r="B896" i="8"/>
  <c r="AF421" i="8"/>
  <c r="AB422" i="8"/>
  <c r="AC422" i="8" s="1"/>
  <c r="R895" i="8" l="1"/>
  <c r="AP895" i="8"/>
  <c r="AL896" i="8"/>
  <c r="T896" i="8"/>
  <c r="Y896" i="8" s="1"/>
  <c r="C896" i="8"/>
  <c r="D896" i="8"/>
  <c r="AG896" i="8"/>
  <c r="W896" i="8"/>
  <c r="AA896" i="8" s="1"/>
  <c r="E897" i="8"/>
  <c r="AN896" i="8"/>
  <c r="AO896" i="8" s="1"/>
  <c r="J896" i="8"/>
  <c r="K896" i="8" s="1"/>
  <c r="AH421" i="8"/>
  <c r="N421" i="8" s="1"/>
  <c r="AE422" i="8"/>
  <c r="AD422" i="8"/>
  <c r="U896" i="8" l="1"/>
  <c r="V896" i="8" s="1"/>
  <c r="AI896" i="8"/>
  <c r="AJ896" i="8" s="1"/>
  <c r="AK896" i="8" s="1"/>
  <c r="AQ896" i="8"/>
  <c r="F897" i="8"/>
  <c r="G897" i="8" s="1"/>
  <c r="H897" i="8" s="1"/>
  <c r="M897" i="8" s="1"/>
  <c r="K76" i="2" s="1"/>
  <c r="I897" i="8"/>
  <c r="B897" i="8"/>
  <c r="X896" i="8"/>
  <c r="AF422" i="8"/>
  <c r="AB423" i="8"/>
  <c r="AC423" i="8" s="1"/>
  <c r="R896" i="8" l="1"/>
  <c r="AP896" i="8"/>
  <c r="T897" i="8"/>
  <c r="E898" i="8"/>
  <c r="W897" i="8"/>
  <c r="AA897" i="8" s="1"/>
  <c r="D897" i="8"/>
  <c r="C897" i="8"/>
  <c r="Y446" i="8" s="1"/>
  <c r="AO897" i="8"/>
  <c r="AL897" i="8"/>
  <c r="AN897" i="8"/>
  <c r="AG897" i="8"/>
  <c r="X897" i="8"/>
  <c r="Y897" i="8"/>
  <c r="J897" i="8"/>
  <c r="K897" i="8" s="1"/>
  <c r="AI897" i="8" s="1"/>
  <c r="AJ897" i="8" s="1"/>
  <c r="AK897" i="8" s="1"/>
  <c r="AM896" i="8"/>
  <c r="P896" i="8" s="1"/>
  <c r="AE423" i="8"/>
  <c r="AH422" i="8"/>
  <c r="N422" i="8" s="1"/>
  <c r="AD423" i="8"/>
  <c r="AQ897" i="8" l="1"/>
  <c r="R897" i="8" s="1"/>
  <c r="N76" i="2" s="1"/>
  <c r="AP897" i="8"/>
  <c r="U897" i="8"/>
  <c r="V897" i="8" s="1"/>
  <c r="Z450" i="8"/>
  <c r="Z455" i="8"/>
  <c r="Z446" i="8"/>
  <c r="Z448" i="8"/>
  <c r="Z454" i="8"/>
  <c r="Z449" i="8"/>
  <c r="Z451" i="8"/>
  <c r="Z453" i="8"/>
  <c r="Z456" i="8"/>
  <c r="Z447" i="8"/>
  <c r="Z452" i="8"/>
  <c r="Z457" i="8"/>
  <c r="I898" i="8"/>
  <c r="F898" i="8"/>
  <c r="G898" i="8" s="1"/>
  <c r="H898" i="8" s="1"/>
  <c r="M898" i="8" s="1"/>
  <c r="B898" i="8"/>
  <c r="AM897" i="8"/>
  <c r="P897" i="8" s="1"/>
  <c r="M76" i="2" s="1"/>
  <c r="AF423" i="8"/>
  <c r="AB424" i="8"/>
  <c r="AC424" i="8" s="1"/>
  <c r="AN898" i="8" l="1"/>
  <c r="AO898" i="8"/>
  <c r="AQ898" i="8"/>
  <c r="R898" i="8" s="1"/>
  <c r="AL898" i="8"/>
  <c r="D898" i="8"/>
  <c r="W898" i="8"/>
  <c r="AA898" i="8" s="1"/>
  <c r="T898" i="8"/>
  <c r="Y898" i="8" s="1"/>
  <c r="AG898" i="8"/>
  <c r="C898" i="8"/>
  <c r="E899" i="8"/>
  <c r="J898" i="8"/>
  <c r="K898" i="8" s="1"/>
  <c r="AE424" i="8"/>
  <c r="AD424" i="8"/>
  <c r="AH423" i="8"/>
  <c r="N423" i="8" s="1"/>
  <c r="AP898" i="8" l="1"/>
  <c r="X898" i="8"/>
  <c r="U898" i="8"/>
  <c r="V898" i="8" s="1"/>
  <c r="AI898" i="8"/>
  <c r="AJ898" i="8" s="1"/>
  <c r="AK898" i="8" s="1"/>
  <c r="B899" i="8"/>
  <c r="I899" i="8"/>
  <c r="F899" i="8"/>
  <c r="G899" i="8" s="1"/>
  <c r="H899" i="8" s="1"/>
  <c r="M899" i="8" s="1"/>
  <c r="AF424" i="8"/>
  <c r="AB425" i="8"/>
  <c r="AC425" i="8" s="1"/>
  <c r="J899" i="8" l="1"/>
  <c r="K899" i="8" s="1"/>
  <c r="C899" i="8"/>
  <c r="D899" i="8"/>
  <c r="AN899" i="8"/>
  <c r="Y899" i="8"/>
  <c r="E900" i="8"/>
  <c r="X899" i="8"/>
  <c r="AO899" i="8"/>
  <c r="W899" i="8"/>
  <c r="AA899" i="8" s="1"/>
  <c r="AG899" i="8"/>
  <c r="T899" i="8"/>
  <c r="AL899" i="8"/>
  <c r="AM898" i="8"/>
  <c r="P898" i="8" s="1"/>
  <c r="AE425" i="8"/>
  <c r="AH424" i="8"/>
  <c r="N424" i="8" s="1"/>
  <c r="AD425" i="8"/>
  <c r="AQ899" i="8" l="1"/>
  <c r="R899" i="8" s="1"/>
  <c r="AP899" i="8"/>
  <c r="U899" i="8"/>
  <c r="V899" i="8" s="1"/>
  <c r="AI899" i="8"/>
  <c r="AJ899" i="8" s="1"/>
  <c r="AK899" i="8" s="1"/>
  <c r="F900" i="8"/>
  <c r="G900" i="8" s="1"/>
  <c r="H900" i="8" s="1"/>
  <c r="M900" i="8" s="1"/>
  <c r="B900" i="8"/>
  <c r="I900" i="8"/>
  <c r="AF425" i="8"/>
  <c r="AB426" i="8"/>
  <c r="AC426" i="8" s="1"/>
  <c r="T900" i="8" l="1"/>
  <c r="X900" i="8" s="1"/>
  <c r="D900" i="8"/>
  <c r="AL900" i="8"/>
  <c r="C900" i="8"/>
  <c r="AG900" i="8"/>
  <c r="W900" i="8"/>
  <c r="AA900" i="8" s="1"/>
  <c r="E901" i="8"/>
  <c r="AN900" i="8"/>
  <c r="AO900" i="8" s="1"/>
  <c r="J900" i="8"/>
  <c r="K900" i="8" s="1"/>
  <c r="U900" i="8" s="1"/>
  <c r="V900" i="8" s="1"/>
  <c r="AM899" i="8"/>
  <c r="P899" i="8" s="1"/>
  <c r="AE426" i="8"/>
  <c r="AD426" i="8"/>
  <c r="AH425" i="8"/>
  <c r="N425" i="8" s="1"/>
  <c r="F901" i="8" l="1"/>
  <c r="G901" i="8" s="1"/>
  <c r="H901" i="8" s="1"/>
  <c r="M901" i="8" s="1"/>
  <c r="I901" i="8"/>
  <c r="B901" i="8"/>
  <c r="AQ900" i="8"/>
  <c r="AI900" i="8"/>
  <c r="AJ900" i="8" s="1"/>
  <c r="AK900" i="8" s="1"/>
  <c r="Y900" i="8"/>
  <c r="AF426" i="8"/>
  <c r="AB427" i="8"/>
  <c r="AC427" i="8" s="1"/>
  <c r="R900" i="8" l="1"/>
  <c r="AP900" i="8"/>
  <c r="W901" i="8"/>
  <c r="AA901" i="8" s="1"/>
  <c r="AN901" i="8"/>
  <c r="AG901" i="8"/>
  <c r="AL901" i="8"/>
  <c r="T901" i="8"/>
  <c r="Y901" i="8" s="1"/>
  <c r="D901" i="8"/>
  <c r="C901" i="8"/>
  <c r="E902" i="8"/>
  <c r="AM900" i="8"/>
  <c r="P900" i="8" s="1"/>
  <c r="J901" i="8"/>
  <c r="K901" i="8" s="1"/>
  <c r="AH426" i="8"/>
  <c r="N426" i="8" s="1"/>
  <c r="AE427" i="8"/>
  <c r="AD427" i="8"/>
  <c r="X901" i="8" l="1"/>
  <c r="AO901" i="8"/>
  <c r="AQ901" i="8" s="1"/>
  <c r="U901" i="8"/>
  <c r="V901" i="8" s="1"/>
  <c r="AI901" i="8"/>
  <c r="AJ901" i="8" s="1"/>
  <c r="AK901" i="8" s="1"/>
  <c r="I902" i="8"/>
  <c r="F902" i="8"/>
  <c r="G902" i="8" s="1"/>
  <c r="H902" i="8" s="1"/>
  <c r="M902" i="8" s="1"/>
  <c r="B902" i="8"/>
  <c r="AF427" i="8"/>
  <c r="AB428" i="8"/>
  <c r="AC428" i="8" s="1"/>
  <c r="R901" i="8" l="1"/>
  <c r="AP901" i="8"/>
  <c r="AM901" i="8"/>
  <c r="P901" i="8" s="1"/>
  <c r="J902" i="8"/>
  <c r="K902" i="8" s="1"/>
  <c r="T902" i="8"/>
  <c r="X902" i="8" s="1"/>
  <c r="W902" i="8"/>
  <c r="AA902" i="8" s="1"/>
  <c r="C902" i="8"/>
  <c r="AO902" i="8"/>
  <c r="AQ902" i="8" s="1"/>
  <c r="R902" i="8" s="1"/>
  <c r="E903" i="8"/>
  <c r="AN902" i="8"/>
  <c r="AG902" i="8"/>
  <c r="AL902" i="8"/>
  <c r="D902" i="8"/>
  <c r="AE428" i="8"/>
  <c r="AD428" i="8"/>
  <c r="AH427" i="8"/>
  <c r="N427" i="8" s="1"/>
  <c r="U902" i="8" l="1"/>
  <c r="V902" i="8" s="1"/>
  <c r="AI902" i="8"/>
  <c r="AJ902" i="8" s="1"/>
  <c r="AK902" i="8" s="1"/>
  <c r="AP902" i="8"/>
  <c r="B903" i="8"/>
  <c r="I903" i="8"/>
  <c r="F903" i="8"/>
  <c r="G903" i="8" s="1"/>
  <c r="H903" i="8" s="1"/>
  <c r="M903" i="8" s="1"/>
  <c r="AF428" i="8"/>
  <c r="AB429" i="8"/>
  <c r="AC429" i="8" s="1"/>
  <c r="AM902" i="8" l="1"/>
  <c r="P902" i="8" s="1"/>
  <c r="AL903" i="8"/>
  <c r="W903" i="8"/>
  <c r="AA903" i="8" s="1"/>
  <c r="D903" i="8"/>
  <c r="C903" i="8"/>
  <c r="AN903" i="8"/>
  <c r="AO903" i="8" s="1"/>
  <c r="AQ903" i="8" s="1"/>
  <c r="AG903" i="8"/>
  <c r="T903" i="8"/>
  <c r="Y903" i="8" s="1"/>
  <c r="E904" i="8"/>
  <c r="J903" i="8"/>
  <c r="K903" i="8" s="1"/>
  <c r="AH428" i="8"/>
  <c r="N428" i="8" s="1"/>
  <c r="AE429" i="8"/>
  <c r="AD429" i="8"/>
  <c r="X903" i="8" l="1"/>
  <c r="R903" i="8"/>
  <c r="AP903" i="8"/>
  <c r="AI903" i="8"/>
  <c r="AJ903" i="8" s="1"/>
  <c r="AK903" i="8" s="1"/>
  <c r="U903" i="8"/>
  <c r="V903" i="8" s="1"/>
  <c r="B904" i="8"/>
  <c r="F904" i="8"/>
  <c r="G904" i="8" s="1"/>
  <c r="H904" i="8" s="1"/>
  <c r="M904" i="8" s="1"/>
  <c r="I904" i="8"/>
  <c r="AF429" i="8"/>
  <c r="AB430" i="8"/>
  <c r="AC430" i="8" s="1"/>
  <c r="AM903" i="8" l="1"/>
  <c r="P903" i="8" s="1"/>
  <c r="AL904" i="8"/>
  <c r="T904" i="8"/>
  <c r="X904" i="8" s="1"/>
  <c r="C904" i="8"/>
  <c r="AN904" i="8"/>
  <c r="AO904" i="8" s="1"/>
  <c r="AQ904" i="8" s="1"/>
  <c r="AG904" i="8"/>
  <c r="W904" i="8"/>
  <c r="AA904" i="8" s="1"/>
  <c r="D904" i="8"/>
  <c r="Y904" i="8"/>
  <c r="E905" i="8"/>
  <c r="J904" i="8"/>
  <c r="K904" i="8" s="1"/>
  <c r="AI904" i="8" s="1"/>
  <c r="AJ904" i="8" s="1"/>
  <c r="AK904" i="8" s="1"/>
  <c r="AE430" i="8"/>
  <c r="AD430" i="8"/>
  <c r="AH429" i="8"/>
  <c r="N429" i="8" s="1"/>
  <c r="L37" i="2" s="1"/>
  <c r="R904" i="8" l="1"/>
  <c r="AP904" i="8"/>
  <c r="F905" i="8"/>
  <c r="G905" i="8" s="1"/>
  <c r="H905" i="8" s="1"/>
  <c r="M905" i="8" s="1"/>
  <c r="I905" i="8"/>
  <c r="B905" i="8"/>
  <c r="U904" i="8"/>
  <c r="V904" i="8" s="1"/>
  <c r="AM904" i="8"/>
  <c r="P904" i="8" s="1"/>
  <c r="AF430" i="8"/>
  <c r="AB431" i="8"/>
  <c r="AC431" i="8" s="1"/>
  <c r="AN905" i="8" l="1"/>
  <c r="E906" i="8"/>
  <c r="D905" i="8"/>
  <c r="AG905" i="8"/>
  <c r="W905" i="8"/>
  <c r="AA905" i="8" s="1"/>
  <c r="T905" i="8"/>
  <c r="Y905" i="8" s="1"/>
  <c r="C905" i="8"/>
  <c r="AL905" i="8"/>
  <c r="J905" i="8"/>
  <c r="K905" i="8" s="1"/>
  <c r="AI905" i="8" s="1"/>
  <c r="AJ905" i="8" s="1"/>
  <c r="AK905" i="8" s="1"/>
  <c r="AE431" i="8"/>
  <c r="AD431" i="8"/>
  <c r="AH430" i="8"/>
  <c r="N430" i="8" s="1"/>
  <c r="F906" i="8" l="1"/>
  <c r="G906" i="8" s="1"/>
  <c r="H906" i="8" s="1"/>
  <c r="M906" i="8" s="1"/>
  <c r="B906" i="8"/>
  <c r="I906" i="8"/>
  <c r="U905" i="8"/>
  <c r="V905" i="8" s="1"/>
  <c r="AO905" i="8"/>
  <c r="AQ905" i="8" s="1"/>
  <c r="X905" i="8"/>
  <c r="AM905" i="8"/>
  <c r="P905" i="8" s="1"/>
  <c r="AF431" i="8"/>
  <c r="AB432" i="8"/>
  <c r="AC432" i="8" s="1"/>
  <c r="R905" i="8" l="1"/>
  <c r="AP905" i="8"/>
  <c r="J906" i="8"/>
  <c r="K906" i="8" s="1"/>
  <c r="D906" i="8"/>
  <c r="AL906" i="8"/>
  <c r="AG906" i="8"/>
  <c r="E907" i="8"/>
  <c r="T906" i="8"/>
  <c r="X906" i="8" s="1"/>
  <c r="AN906" i="8"/>
  <c r="C906" i="8"/>
  <c r="W906" i="8"/>
  <c r="AA906" i="8" s="1"/>
  <c r="AO906" i="8"/>
  <c r="AQ906" i="8" s="1"/>
  <c r="R906" i="8" s="1"/>
  <c r="AE432" i="8"/>
  <c r="AD432" i="8"/>
  <c r="AH431" i="8"/>
  <c r="N431" i="8" s="1"/>
  <c r="Y906" i="8" l="1"/>
  <c r="AI906" i="8"/>
  <c r="AJ906" i="8" s="1"/>
  <c r="AK906" i="8" s="1"/>
  <c r="AM906" i="8" s="1"/>
  <c r="P906" i="8" s="1"/>
  <c r="U906" i="8"/>
  <c r="V906" i="8" s="1"/>
  <c r="B907" i="8"/>
  <c r="I907" i="8"/>
  <c r="F907" i="8"/>
  <c r="G907" i="8" s="1"/>
  <c r="H907" i="8" s="1"/>
  <c r="M907" i="8" s="1"/>
  <c r="AP906" i="8"/>
  <c r="AF432" i="8"/>
  <c r="AB433" i="8"/>
  <c r="AC433" i="8" s="1"/>
  <c r="J907" i="8" l="1"/>
  <c r="K907" i="8" s="1"/>
  <c r="W907" i="8"/>
  <c r="AA907" i="8" s="1"/>
  <c r="AL907" i="8"/>
  <c r="E908" i="8"/>
  <c r="C907" i="8"/>
  <c r="D907" i="8"/>
  <c r="AN907" i="8"/>
  <c r="T907" i="8"/>
  <c r="X907" i="8" s="1"/>
  <c r="AG907" i="8"/>
  <c r="AE433" i="8"/>
  <c r="AD433" i="8"/>
  <c r="AH432" i="8"/>
  <c r="N432" i="8" s="1"/>
  <c r="AI907" i="8" l="1"/>
  <c r="AJ907" i="8" s="1"/>
  <c r="AK907" i="8" s="1"/>
  <c r="U907" i="8"/>
  <c r="V907" i="8" s="1"/>
  <c r="B908" i="8"/>
  <c r="F908" i="8"/>
  <c r="G908" i="8" s="1"/>
  <c r="H908" i="8" s="1"/>
  <c r="M908" i="8" s="1"/>
  <c r="I908" i="8"/>
  <c r="Y907" i="8"/>
  <c r="AM907" i="8"/>
  <c r="P907" i="8" s="1"/>
  <c r="AO907" i="8"/>
  <c r="AQ907" i="8" s="1"/>
  <c r="AF433" i="8"/>
  <c r="AB434" i="8"/>
  <c r="AC434" i="8" s="1"/>
  <c r="R907" i="8" l="1"/>
  <c r="AP907" i="8"/>
  <c r="J908" i="8"/>
  <c r="K908" i="8" s="1"/>
  <c r="AG908" i="8"/>
  <c r="Y908" i="8"/>
  <c r="E909" i="8"/>
  <c r="W908" i="8"/>
  <c r="AA908" i="8" s="1"/>
  <c r="C908" i="8"/>
  <c r="AN908" i="8"/>
  <c r="AO908" i="8" s="1"/>
  <c r="T908" i="8"/>
  <c r="X908" i="8" s="1"/>
  <c r="AL908" i="8"/>
  <c r="D908" i="8"/>
  <c r="AE434" i="8"/>
  <c r="AD434" i="8"/>
  <c r="AH433" i="8"/>
  <c r="N433" i="8" s="1"/>
  <c r="AI908" i="8" l="1"/>
  <c r="AJ908" i="8" s="1"/>
  <c r="AK908" i="8" s="1"/>
  <c r="U908" i="8"/>
  <c r="V908" i="8" s="1"/>
  <c r="AQ908" i="8"/>
  <c r="AM908" i="8"/>
  <c r="P908" i="8" s="1"/>
  <c r="B909" i="8"/>
  <c r="I909" i="8"/>
  <c r="F909" i="8"/>
  <c r="G909" i="8" s="1"/>
  <c r="H909" i="8" s="1"/>
  <c r="M909" i="8" s="1"/>
  <c r="K77" i="2" s="1"/>
  <c r="AF434" i="8"/>
  <c r="AB435" i="8"/>
  <c r="AC435" i="8" s="1"/>
  <c r="C909" i="8" l="1"/>
  <c r="Y458" i="8" s="1"/>
  <c r="AN909" i="8"/>
  <c r="D909" i="8"/>
  <c r="AO909" i="8"/>
  <c r="AQ909" i="8" s="1"/>
  <c r="R909" i="8" s="1"/>
  <c r="N77" i="2" s="1"/>
  <c r="E910" i="8"/>
  <c r="AG909" i="8"/>
  <c r="AL909" i="8"/>
  <c r="Y909" i="8"/>
  <c r="W909" i="8"/>
  <c r="AA909" i="8" s="1"/>
  <c r="T909" i="8"/>
  <c r="X909" i="8" s="1"/>
  <c r="R908" i="8"/>
  <c r="AP908" i="8"/>
  <c r="J909" i="8"/>
  <c r="K909" i="8" s="1"/>
  <c r="AE435" i="8"/>
  <c r="AH434" i="8"/>
  <c r="N434" i="8" s="1"/>
  <c r="AD435" i="8"/>
  <c r="AI909" i="8" l="1"/>
  <c r="AJ909" i="8" s="1"/>
  <c r="AK909" i="8" s="1"/>
  <c r="U909" i="8"/>
  <c r="V909" i="8" s="1"/>
  <c r="I910" i="8"/>
  <c r="B910" i="8"/>
  <c r="F910" i="8"/>
  <c r="G910" i="8" s="1"/>
  <c r="H910" i="8" s="1"/>
  <c r="M910" i="8" s="1"/>
  <c r="AP909" i="8"/>
  <c r="AM909" i="8"/>
  <c r="P909" i="8" s="1"/>
  <c r="M77" i="2" s="1"/>
  <c r="Z458" i="8"/>
  <c r="Z467" i="8"/>
  <c r="Z465" i="8"/>
  <c r="Z459" i="8"/>
  <c r="Z468" i="8"/>
  <c r="Z461" i="8"/>
  <c r="Z460" i="8"/>
  <c r="Z462" i="8"/>
  <c r="Z463" i="8"/>
  <c r="Z469" i="8"/>
  <c r="Z464" i="8"/>
  <c r="Z466" i="8"/>
  <c r="AF435" i="8"/>
  <c r="AB436" i="8"/>
  <c r="AC436" i="8" s="1"/>
  <c r="AG910" i="8" l="1"/>
  <c r="AN910" i="8"/>
  <c r="W910" i="8"/>
  <c r="AA910" i="8" s="1"/>
  <c r="AL910" i="8"/>
  <c r="T910" i="8"/>
  <c r="X910" i="8" s="1"/>
  <c r="Y910" i="8"/>
  <c r="C910" i="8"/>
  <c r="E911" i="8"/>
  <c r="D910" i="8"/>
  <c r="J910" i="8"/>
  <c r="K910" i="8" s="1"/>
  <c r="AH435" i="8"/>
  <c r="N435" i="8" s="1"/>
  <c r="AE436" i="8"/>
  <c r="AD436" i="8"/>
  <c r="AI910" i="8" l="1"/>
  <c r="AJ910" i="8" s="1"/>
  <c r="AK910" i="8" s="1"/>
  <c r="U910" i="8"/>
  <c r="V910" i="8" s="1"/>
  <c r="AO910" i="8"/>
  <c r="AQ910" i="8" s="1"/>
  <c r="AM910" i="8"/>
  <c r="P910" i="8" s="1"/>
  <c r="I911" i="8"/>
  <c r="B911" i="8"/>
  <c r="F911" i="8"/>
  <c r="G911" i="8" s="1"/>
  <c r="H911" i="8" s="1"/>
  <c r="M911" i="8" s="1"/>
  <c r="AF436" i="8"/>
  <c r="AB437" i="8"/>
  <c r="AC437" i="8" s="1"/>
  <c r="R910" i="8" l="1"/>
  <c r="AP910" i="8"/>
  <c r="J911" i="8"/>
  <c r="K911" i="8" s="1"/>
  <c r="C911" i="8"/>
  <c r="T911" i="8"/>
  <c r="Y911" i="8"/>
  <c r="D911" i="8"/>
  <c r="W911" i="8"/>
  <c r="AA911" i="8" s="1"/>
  <c r="E912" i="8"/>
  <c r="AL911" i="8"/>
  <c r="AN911" i="8"/>
  <c r="AG911" i="8"/>
  <c r="X911" i="8"/>
  <c r="AE437" i="8"/>
  <c r="AH436" i="8"/>
  <c r="N436" i="8" s="1"/>
  <c r="AD437" i="8"/>
  <c r="AI911" i="8" l="1"/>
  <c r="AJ911" i="8" s="1"/>
  <c r="AK911" i="8" s="1"/>
  <c r="U911" i="8"/>
  <c r="V911" i="8" s="1"/>
  <c r="B912" i="8"/>
  <c r="F912" i="8"/>
  <c r="G912" i="8" s="1"/>
  <c r="H912" i="8" s="1"/>
  <c r="M912" i="8" s="1"/>
  <c r="I912" i="8"/>
  <c r="AO911" i="8"/>
  <c r="AQ911" i="8" s="1"/>
  <c r="AM911" i="8"/>
  <c r="P911" i="8" s="1"/>
  <c r="AF437" i="8"/>
  <c r="AB438" i="8"/>
  <c r="AC438" i="8" s="1"/>
  <c r="R911" i="8" l="1"/>
  <c r="AP911" i="8"/>
  <c r="J912" i="8"/>
  <c r="K912" i="8" s="1"/>
  <c r="AG912" i="8"/>
  <c r="T912" i="8"/>
  <c r="Y912" i="8" s="1"/>
  <c r="E913" i="8"/>
  <c r="AN912" i="8"/>
  <c r="D912" i="8"/>
  <c r="C912" i="8"/>
  <c r="W912" i="8"/>
  <c r="AA912" i="8" s="1"/>
  <c r="AL912" i="8"/>
  <c r="AE438" i="8"/>
  <c r="AD438" i="8"/>
  <c r="AH437" i="8"/>
  <c r="N437" i="8" s="1"/>
  <c r="U912" i="8" l="1"/>
  <c r="V912" i="8" s="1"/>
  <c r="AI912" i="8"/>
  <c r="AJ912" i="8" s="1"/>
  <c r="AK912" i="8" s="1"/>
  <c r="X912" i="8"/>
  <c r="AO912" i="8"/>
  <c r="AQ912" i="8" s="1"/>
  <c r="I913" i="8"/>
  <c r="F913" i="8"/>
  <c r="G913" i="8" s="1"/>
  <c r="H913" i="8" s="1"/>
  <c r="M913" i="8" s="1"/>
  <c r="B913" i="8"/>
  <c r="AF438" i="8"/>
  <c r="AB439" i="8"/>
  <c r="AC439" i="8" s="1"/>
  <c r="AM912" i="8" l="1"/>
  <c r="P912" i="8" s="1"/>
  <c r="R912" i="8"/>
  <c r="AP912" i="8"/>
  <c r="AG913" i="8"/>
  <c r="AL913" i="8"/>
  <c r="AN913" i="8"/>
  <c r="AO913" i="8" s="1"/>
  <c r="AQ913" i="8" s="1"/>
  <c r="E914" i="8"/>
  <c r="C913" i="8"/>
  <c r="W913" i="8"/>
  <c r="AA913" i="8" s="1"/>
  <c r="T913" i="8"/>
  <c r="X913" i="8" s="1"/>
  <c r="D913" i="8"/>
  <c r="J913" i="8"/>
  <c r="K913" i="8" s="1"/>
  <c r="AE439" i="8"/>
  <c r="AD439" i="8"/>
  <c r="AH438" i="8"/>
  <c r="N438" i="8" s="1"/>
  <c r="AI913" i="8" l="1"/>
  <c r="AJ913" i="8" s="1"/>
  <c r="AK913" i="8" s="1"/>
  <c r="U913" i="8"/>
  <c r="V913" i="8" s="1"/>
  <c r="R913" i="8"/>
  <c r="AP913" i="8"/>
  <c r="I914" i="8"/>
  <c r="F914" i="8"/>
  <c r="G914" i="8" s="1"/>
  <c r="H914" i="8" s="1"/>
  <c r="M914" i="8" s="1"/>
  <c r="B914" i="8"/>
  <c r="AM913" i="8"/>
  <c r="P913" i="8" s="1"/>
  <c r="Y913" i="8"/>
  <c r="AF439" i="8"/>
  <c r="AB440" i="8"/>
  <c r="AC440" i="8" s="1"/>
  <c r="J914" i="8" l="1"/>
  <c r="K914" i="8" s="1"/>
  <c r="W914" i="8"/>
  <c r="AA914" i="8" s="1"/>
  <c r="AL914" i="8"/>
  <c r="T914" i="8"/>
  <c r="X914" i="8" s="1"/>
  <c r="C914" i="8"/>
  <c r="AG914" i="8"/>
  <c r="E915" i="8"/>
  <c r="AO914" i="8"/>
  <c r="AN914" i="8"/>
  <c r="D914" i="8"/>
  <c r="AE440" i="8"/>
  <c r="AD440" i="8"/>
  <c r="AH439" i="8"/>
  <c r="N439" i="8" s="1"/>
  <c r="AQ914" i="8" l="1"/>
  <c r="R914" i="8" s="1"/>
  <c r="U914" i="8"/>
  <c r="V914" i="8" s="1"/>
  <c r="AI914" i="8"/>
  <c r="AJ914" i="8" s="1"/>
  <c r="AK914" i="8" s="1"/>
  <c r="B915" i="8"/>
  <c r="I915" i="8"/>
  <c r="F915" i="8"/>
  <c r="G915" i="8" s="1"/>
  <c r="H915" i="8" s="1"/>
  <c r="M915" i="8" s="1"/>
  <c r="AF440" i="8"/>
  <c r="AB441" i="8"/>
  <c r="AC441" i="8" s="1"/>
  <c r="AP914" i="8" l="1"/>
  <c r="AM914" i="8"/>
  <c r="P914" i="8" s="1"/>
  <c r="J915" i="8"/>
  <c r="K915" i="8" s="1"/>
  <c r="D915" i="8"/>
  <c r="AG915" i="8"/>
  <c r="AL915" i="8"/>
  <c r="E916" i="8"/>
  <c r="T915" i="8"/>
  <c r="X915" i="8" s="1"/>
  <c r="C915" i="8"/>
  <c r="AN915" i="8"/>
  <c r="W915" i="8"/>
  <c r="AA915" i="8" s="1"/>
  <c r="AE441" i="8"/>
  <c r="AH440" i="8"/>
  <c r="N440" i="8" s="1"/>
  <c r="AD441" i="8"/>
  <c r="Y915" i="8" l="1"/>
  <c r="U915" i="8"/>
  <c r="V915" i="8" s="1"/>
  <c r="AI915" i="8"/>
  <c r="AJ915" i="8" s="1"/>
  <c r="AK915" i="8" s="1"/>
  <c r="B916" i="8"/>
  <c r="I916" i="8"/>
  <c r="F916" i="8"/>
  <c r="G916" i="8" s="1"/>
  <c r="H916" i="8" s="1"/>
  <c r="M916" i="8" s="1"/>
  <c r="AO915" i="8"/>
  <c r="AQ915" i="8" s="1"/>
  <c r="AB442" i="8"/>
  <c r="AC442" i="8" s="1"/>
  <c r="AF441" i="8"/>
  <c r="AH441" i="8" s="1"/>
  <c r="N441" i="8" s="1"/>
  <c r="L38" i="2" s="1"/>
  <c r="R915" i="8" l="1"/>
  <c r="AP915" i="8"/>
  <c r="J916" i="8"/>
  <c r="K916" i="8" s="1"/>
  <c r="AM915" i="8"/>
  <c r="P915" i="8" s="1"/>
  <c r="T916" i="8"/>
  <c r="Y916" i="8" s="1"/>
  <c r="AG916" i="8"/>
  <c r="W916" i="8"/>
  <c r="AA916" i="8" s="1"/>
  <c r="E917" i="8"/>
  <c r="AN916" i="8"/>
  <c r="D916" i="8"/>
  <c r="C916" i="8"/>
  <c r="AO916" i="8"/>
  <c r="AQ916" i="8" s="1"/>
  <c r="AL916" i="8"/>
  <c r="AE442" i="8"/>
  <c r="AD442" i="8"/>
  <c r="X916" i="8" l="1"/>
  <c r="R916" i="8"/>
  <c r="AP916" i="8"/>
  <c r="U916" i="8"/>
  <c r="V916" i="8" s="1"/>
  <c r="AI916" i="8"/>
  <c r="AJ916" i="8" s="1"/>
  <c r="AK916" i="8" s="1"/>
  <c r="I917" i="8"/>
  <c r="F917" i="8"/>
  <c r="G917" i="8" s="1"/>
  <c r="H917" i="8" s="1"/>
  <c r="M917" i="8" s="1"/>
  <c r="B917" i="8"/>
  <c r="AF442" i="8"/>
  <c r="AB443" i="8"/>
  <c r="AC443" i="8" s="1"/>
  <c r="AM916" i="8" l="1"/>
  <c r="P916" i="8" s="1"/>
  <c r="J917" i="8"/>
  <c r="K917" i="8" s="1"/>
  <c r="C917" i="8"/>
  <c r="E918" i="8"/>
  <c r="W917" i="8"/>
  <c r="AA917" i="8" s="1"/>
  <c r="D917" i="8"/>
  <c r="AG917" i="8"/>
  <c r="AL917" i="8"/>
  <c r="AN917" i="8"/>
  <c r="T917" i="8"/>
  <c r="X917" i="8" s="1"/>
  <c r="AE443" i="8"/>
  <c r="AD443" i="8"/>
  <c r="AH442" i="8"/>
  <c r="N442" i="8" s="1"/>
  <c r="AO917" i="8" l="1"/>
  <c r="AQ917" i="8" s="1"/>
  <c r="Y917" i="8"/>
  <c r="U917" i="8"/>
  <c r="V917" i="8" s="1"/>
  <c r="AI917" i="8"/>
  <c r="AJ917" i="8" s="1"/>
  <c r="AK917" i="8" s="1"/>
  <c r="B918" i="8"/>
  <c r="F918" i="8"/>
  <c r="G918" i="8" s="1"/>
  <c r="H918" i="8" s="1"/>
  <c r="M918" i="8" s="1"/>
  <c r="I918" i="8"/>
  <c r="AF443" i="8"/>
  <c r="AB444" i="8"/>
  <c r="AC444" i="8" s="1"/>
  <c r="R917" i="8" l="1"/>
  <c r="AP917" i="8"/>
  <c r="J918" i="8"/>
  <c r="K918" i="8" s="1"/>
  <c r="W918" i="8"/>
  <c r="AA918" i="8" s="1"/>
  <c r="D918" i="8"/>
  <c r="E919" i="8"/>
  <c r="AN918" i="8"/>
  <c r="Y918" i="8"/>
  <c r="T918" i="8"/>
  <c r="X918" i="8" s="1"/>
  <c r="C918" i="8"/>
  <c r="AG918" i="8"/>
  <c r="AL918" i="8"/>
  <c r="AM917" i="8"/>
  <c r="P917" i="8" s="1"/>
  <c r="AE444" i="8"/>
  <c r="AD444" i="8"/>
  <c r="AH443" i="8"/>
  <c r="N443" i="8" s="1"/>
  <c r="U918" i="8" l="1"/>
  <c r="V918" i="8" s="1"/>
  <c r="AI918" i="8"/>
  <c r="AJ918" i="8" s="1"/>
  <c r="AK918" i="8" s="1"/>
  <c r="AO918" i="8"/>
  <c r="AQ918" i="8" s="1"/>
  <c r="I919" i="8"/>
  <c r="B919" i="8"/>
  <c r="F919" i="8"/>
  <c r="G919" i="8" s="1"/>
  <c r="H919" i="8" s="1"/>
  <c r="M919" i="8" s="1"/>
  <c r="AF444" i="8"/>
  <c r="AB445" i="8"/>
  <c r="AC445" i="8" s="1"/>
  <c r="R918" i="8" l="1"/>
  <c r="AP918" i="8"/>
  <c r="J919" i="8"/>
  <c r="K919" i="8" s="1"/>
  <c r="C919" i="8"/>
  <c r="AL919" i="8"/>
  <c r="Y919" i="8"/>
  <c r="AG919" i="8"/>
  <c r="D919" i="8"/>
  <c r="W919" i="8"/>
  <c r="AA919" i="8" s="1"/>
  <c r="E920" i="8"/>
  <c r="AN919" i="8"/>
  <c r="AO919" i="8" s="1"/>
  <c r="AQ919" i="8" s="1"/>
  <c r="T919" i="8"/>
  <c r="X919" i="8" s="1"/>
  <c r="AM918" i="8"/>
  <c r="P918" i="8" s="1"/>
  <c r="AE445" i="8"/>
  <c r="AD445" i="8"/>
  <c r="AH444" i="8"/>
  <c r="N444" i="8" s="1"/>
  <c r="R919" i="8" l="1"/>
  <c r="AP919" i="8"/>
  <c r="U919" i="8"/>
  <c r="V919" i="8" s="1"/>
  <c r="AI919" i="8"/>
  <c r="AJ919" i="8" s="1"/>
  <c r="AK919" i="8" s="1"/>
  <c r="B920" i="8"/>
  <c r="I920" i="8"/>
  <c r="F920" i="8"/>
  <c r="G920" i="8" s="1"/>
  <c r="H920" i="8" s="1"/>
  <c r="M920" i="8" s="1"/>
  <c r="AF445" i="8"/>
  <c r="AB446" i="8"/>
  <c r="AC446" i="8" s="1"/>
  <c r="AL920" i="8" l="1"/>
  <c r="D920" i="8"/>
  <c r="T920" i="8"/>
  <c r="Y920" i="8" s="1"/>
  <c r="AN920" i="8"/>
  <c r="W920" i="8"/>
  <c r="AA920" i="8" s="1"/>
  <c r="C920" i="8"/>
  <c r="AG920" i="8"/>
  <c r="X920" i="8"/>
  <c r="E921" i="8"/>
  <c r="AM919" i="8"/>
  <c r="P919" i="8" s="1"/>
  <c r="J920" i="8"/>
  <c r="K920" i="8" s="1"/>
  <c r="AE446" i="8"/>
  <c r="AD446" i="8"/>
  <c r="AH445" i="8"/>
  <c r="N445" i="8" s="1"/>
  <c r="AO920" i="8" l="1"/>
  <c r="AQ920" i="8" s="1"/>
  <c r="U920" i="8"/>
  <c r="V920" i="8" s="1"/>
  <c r="AI920" i="8"/>
  <c r="AJ920" i="8" s="1"/>
  <c r="AK920" i="8" s="1"/>
  <c r="B921" i="8"/>
  <c r="I921" i="8"/>
  <c r="F921" i="8"/>
  <c r="G921" i="8" s="1"/>
  <c r="H921" i="8" s="1"/>
  <c r="M921" i="8" s="1"/>
  <c r="K78" i="2" s="1"/>
  <c r="AF446" i="8"/>
  <c r="AB447" i="8"/>
  <c r="AC447" i="8" s="1"/>
  <c r="R920" i="8" l="1"/>
  <c r="AP920" i="8"/>
  <c r="AM920" i="8"/>
  <c r="P920" i="8" s="1"/>
  <c r="T921" i="8"/>
  <c r="Y921" i="8" s="1"/>
  <c r="D921" i="8"/>
  <c r="E922" i="8"/>
  <c r="C921" i="8"/>
  <c r="Y470" i="8" s="1"/>
  <c r="W921" i="8"/>
  <c r="AA921" i="8" s="1"/>
  <c r="AG921" i="8"/>
  <c r="AN921" i="8"/>
  <c r="AO921" i="8" s="1"/>
  <c r="AQ921" i="8" s="1"/>
  <c r="AL921" i="8"/>
  <c r="J921" i="8"/>
  <c r="K921" i="8" s="1"/>
  <c r="U921" i="8" s="1"/>
  <c r="V921" i="8" s="1"/>
  <c r="AE447" i="8"/>
  <c r="AD447" i="8"/>
  <c r="AH446" i="8"/>
  <c r="N446" i="8" s="1"/>
  <c r="R921" i="8" l="1"/>
  <c r="N78" i="2" s="1"/>
  <c r="AP921" i="8"/>
  <c r="AI921" i="8"/>
  <c r="AJ921" i="8" s="1"/>
  <c r="AK921" i="8" s="1"/>
  <c r="AM921" i="8" s="1"/>
  <c r="P921" i="8" s="1"/>
  <c r="M78" i="2" s="1"/>
  <c r="X921" i="8"/>
  <c r="Z475" i="8"/>
  <c r="Z474" i="8"/>
  <c r="Z477" i="8"/>
  <c r="Z470" i="8"/>
  <c r="Z479" i="8"/>
  <c r="Z472" i="8"/>
  <c r="Z471" i="8"/>
  <c r="Z473" i="8"/>
  <c r="Z476" i="8"/>
  <c r="Z478" i="8"/>
  <c r="Z481" i="8"/>
  <c r="Z480" i="8"/>
  <c r="I922" i="8"/>
  <c r="F922" i="8"/>
  <c r="G922" i="8" s="1"/>
  <c r="H922" i="8" s="1"/>
  <c r="M922" i="8" s="1"/>
  <c r="B922" i="8"/>
  <c r="AF447" i="8"/>
  <c r="AB448" i="8"/>
  <c r="AC448" i="8" s="1"/>
  <c r="AL922" i="8" l="1"/>
  <c r="W922" i="8"/>
  <c r="AA922" i="8" s="1"/>
  <c r="E923" i="8"/>
  <c r="D922" i="8"/>
  <c r="AG922" i="8"/>
  <c r="Y922" i="8"/>
  <c r="AN922" i="8"/>
  <c r="C922" i="8"/>
  <c r="T922" i="8"/>
  <c r="X922" i="8" s="1"/>
  <c r="J922" i="8"/>
  <c r="K922" i="8" s="1"/>
  <c r="AI922" i="8" s="1"/>
  <c r="AJ922" i="8" s="1"/>
  <c r="AK922" i="8" s="1"/>
  <c r="AE448" i="8"/>
  <c r="AD448" i="8"/>
  <c r="AH447" i="8"/>
  <c r="N447" i="8" s="1"/>
  <c r="AO922" i="8" l="1"/>
  <c r="AQ922" i="8" s="1"/>
  <c r="F923" i="8"/>
  <c r="G923" i="8" s="1"/>
  <c r="H923" i="8" s="1"/>
  <c r="M923" i="8" s="1"/>
  <c r="B923" i="8"/>
  <c r="I923" i="8"/>
  <c r="U922" i="8"/>
  <c r="V922" i="8" s="1"/>
  <c r="AM922" i="8"/>
  <c r="P922" i="8" s="1"/>
  <c r="AF448" i="8"/>
  <c r="AB449" i="8"/>
  <c r="AC449" i="8" s="1"/>
  <c r="R922" i="8" l="1"/>
  <c r="AP922" i="8"/>
  <c r="J923" i="8"/>
  <c r="K923" i="8" s="1"/>
  <c r="C923" i="8"/>
  <c r="E924" i="8"/>
  <c r="T923" i="8"/>
  <c r="Y923" i="8" s="1"/>
  <c r="AN923" i="8"/>
  <c r="AO923" i="8" s="1"/>
  <c r="AL923" i="8"/>
  <c r="AG923" i="8"/>
  <c r="W923" i="8"/>
  <c r="AA923" i="8" s="1"/>
  <c r="D923" i="8"/>
  <c r="AE449" i="8"/>
  <c r="AD449" i="8"/>
  <c r="AH448" i="8"/>
  <c r="N448" i="8" s="1"/>
  <c r="U923" i="8" l="1"/>
  <c r="V923" i="8" s="1"/>
  <c r="AI923" i="8"/>
  <c r="AJ923" i="8" s="1"/>
  <c r="AK923" i="8" s="1"/>
  <c r="AM923" i="8" s="1"/>
  <c r="P923" i="8" s="1"/>
  <c r="AQ923" i="8"/>
  <c r="F924" i="8"/>
  <c r="G924" i="8" s="1"/>
  <c r="H924" i="8" s="1"/>
  <c r="M924" i="8" s="1"/>
  <c r="I924" i="8"/>
  <c r="B924" i="8"/>
  <c r="X923" i="8"/>
  <c r="AF449" i="8"/>
  <c r="AB450" i="8"/>
  <c r="AC450" i="8" s="1"/>
  <c r="D924" i="8" l="1"/>
  <c r="T924" i="8"/>
  <c r="X924" i="8"/>
  <c r="AN924" i="8"/>
  <c r="AO924" i="8" s="1"/>
  <c r="AQ924" i="8" s="1"/>
  <c r="AG924" i="8"/>
  <c r="C924" i="8"/>
  <c r="E925" i="8"/>
  <c r="Y924" i="8"/>
  <c r="AL924" i="8"/>
  <c r="W924" i="8"/>
  <c r="AA924" i="8" s="1"/>
  <c r="J924" i="8"/>
  <c r="K924" i="8" s="1"/>
  <c r="U924" i="8" s="1"/>
  <c r="V924" i="8" s="1"/>
  <c r="R923" i="8"/>
  <c r="AP923" i="8"/>
  <c r="AE450" i="8"/>
  <c r="AD450" i="8"/>
  <c r="AH449" i="8"/>
  <c r="N449" i="8" s="1"/>
  <c r="R924" i="8" l="1"/>
  <c r="AP924" i="8"/>
  <c r="F925" i="8"/>
  <c r="G925" i="8" s="1"/>
  <c r="H925" i="8" s="1"/>
  <c r="M925" i="8" s="1"/>
  <c r="B925" i="8"/>
  <c r="I925" i="8"/>
  <c r="AI924" i="8"/>
  <c r="AJ924" i="8" s="1"/>
  <c r="AK924" i="8" s="1"/>
  <c r="AF450" i="8"/>
  <c r="AB451" i="8"/>
  <c r="AC451" i="8" s="1"/>
  <c r="J925" i="8" l="1"/>
  <c r="K925" i="8" s="1"/>
  <c r="T925" i="8"/>
  <c r="E926" i="8"/>
  <c r="D925" i="8"/>
  <c r="AN925" i="8"/>
  <c r="AO925" i="8" s="1"/>
  <c r="AQ925" i="8" s="1"/>
  <c r="AL925" i="8"/>
  <c r="X925" i="8"/>
  <c r="C925" i="8"/>
  <c r="Y925" i="8"/>
  <c r="W925" i="8"/>
  <c r="AA925" i="8" s="1"/>
  <c r="AG925" i="8"/>
  <c r="AM924" i="8"/>
  <c r="P924" i="8" s="1"/>
  <c r="AE451" i="8"/>
  <c r="AD451" i="8"/>
  <c r="AH450" i="8"/>
  <c r="N450" i="8" s="1"/>
  <c r="R925" i="8" l="1"/>
  <c r="AP925" i="8"/>
  <c r="AI925" i="8"/>
  <c r="AJ925" i="8" s="1"/>
  <c r="AK925" i="8" s="1"/>
  <c r="U925" i="8"/>
  <c r="V925" i="8" s="1"/>
  <c r="F926" i="8"/>
  <c r="G926" i="8" s="1"/>
  <c r="H926" i="8" s="1"/>
  <c r="M926" i="8" s="1"/>
  <c r="B926" i="8"/>
  <c r="I926" i="8"/>
  <c r="AF451" i="8"/>
  <c r="AB452" i="8"/>
  <c r="AC452" i="8" s="1"/>
  <c r="AL926" i="8" l="1"/>
  <c r="AG926" i="8"/>
  <c r="T926" i="8"/>
  <c r="X926" i="8" s="1"/>
  <c r="AN926" i="8"/>
  <c r="W926" i="8"/>
  <c r="AA926" i="8" s="1"/>
  <c r="E927" i="8"/>
  <c r="C926" i="8"/>
  <c r="D926" i="8"/>
  <c r="J926" i="8"/>
  <c r="K926" i="8" s="1"/>
  <c r="AM925" i="8"/>
  <c r="P925" i="8" s="1"/>
  <c r="AE452" i="8"/>
  <c r="AD452" i="8"/>
  <c r="AH451" i="8"/>
  <c r="N451" i="8" s="1"/>
  <c r="AI926" i="8" l="1"/>
  <c r="AJ926" i="8" s="1"/>
  <c r="AK926" i="8" s="1"/>
  <c r="U926" i="8"/>
  <c r="V926" i="8" s="1"/>
  <c r="AO926" i="8"/>
  <c r="AQ926" i="8" s="1"/>
  <c r="B927" i="8"/>
  <c r="F927" i="8"/>
  <c r="G927" i="8" s="1"/>
  <c r="H927" i="8" s="1"/>
  <c r="M927" i="8" s="1"/>
  <c r="I927" i="8"/>
  <c r="AM926" i="8"/>
  <c r="P926" i="8" s="1"/>
  <c r="AF452" i="8"/>
  <c r="AB453" i="8"/>
  <c r="AC453" i="8" s="1"/>
  <c r="R926" i="8" l="1"/>
  <c r="AP926" i="8"/>
  <c r="J927" i="8"/>
  <c r="K927" i="8" s="1"/>
  <c r="E928" i="8"/>
  <c r="D927" i="8"/>
  <c r="AN927" i="8"/>
  <c r="AO927" i="8" s="1"/>
  <c r="C927" i="8"/>
  <c r="W927" i="8"/>
  <c r="AA927" i="8" s="1"/>
  <c r="AL927" i="8"/>
  <c r="T927" i="8"/>
  <c r="X927" i="8" s="1"/>
  <c r="AG927" i="8"/>
  <c r="Y927" i="8"/>
  <c r="AE453" i="8"/>
  <c r="AD453" i="8"/>
  <c r="AH452" i="8"/>
  <c r="N452" i="8" s="1"/>
  <c r="AQ927" i="8" l="1"/>
  <c r="R927" i="8" s="1"/>
  <c r="AI927" i="8"/>
  <c r="AJ927" i="8" s="1"/>
  <c r="AK927" i="8" s="1"/>
  <c r="AM927" i="8" s="1"/>
  <c r="P927" i="8" s="1"/>
  <c r="U927" i="8"/>
  <c r="V927" i="8" s="1"/>
  <c r="B928" i="8"/>
  <c r="I928" i="8"/>
  <c r="F928" i="8"/>
  <c r="G928" i="8" s="1"/>
  <c r="H928" i="8" s="1"/>
  <c r="M928" i="8" s="1"/>
  <c r="AP927" i="8"/>
  <c r="AF453" i="8"/>
  <c r="AB454" i="8"/>
  <c r="AC454" i="8" s="1"/>
  <c r="J928" i="8" l="1"/>
  <c r="K928" i="8" s="1"/>
  <c r="AG928" i="8"/>
  <c r="D928" i="8"/>
  <c r="AN928" i="8"/>
  <c r="AO928" i="8" s="1"/>
  <c r="AQ928" i="8" s="1"/>
  <c r="C928" i="8"/>
  <c r="E929" i="8"/>
  <c r="AL928" i="8"/>
  <c r="W928" i="8"/>
  <c r="AA928" i="8" s="1"/>
  <c r="T928" i="8"/>
  <c r="X928" i="8" s="1"/>
  <c r="AE454" i="8"/>
  <c r="AD454" i="8"/>
  <c r="AH453" i="8"/>
  <c r="N453" i="8" s="1"/>
  <c r="L39" i="2" s="1"/>
  <c r="Y928" i="8" l="1"/>
  <c r="R928" i="8"/>
  <c r="AP928" i="8"/>
  <c r="U928" i="8"/>
  <c r="V928" i="8" s="1"/>
  <c r="AI928" i="8"/>
  <c r="AJ928" i="8" s="1"/>
  <c r="AK928" i="8" s="1"/>
  <c r="F929" i="8"/>
  <c r="G929" i="8" s="1"/>
  <c r="H929" i="8" s="1"/>
  <c r="M929" i="8" s="1"/>
  <c r="B929" i="8"/>
  <c r="I929" i="8"/>
  <c r="AF454" i="8"/>
  <c r="AB455" i="8"/>
  <c r="AC455" i="8" s="1"/>
  <c r="AM928" i="8" l="1"/>
  <c r="P928" i="8" s="1"/>
  <c r="J929" i="8"/>
  <c r="K929" i="8" s="1"/>
  <c r="T929" i="8"/>
  <c r="X929" i="8" s="1"/>
  <c r="AL929" i="8"/>
  <c r="E930" i="8"/>
  <c r="AN929" i="8"/>
  <c r="C929" i="8"/>
  <c r="D929" i="8"/>
  <c r="W929" i="8"/>
  <c r="AA929" i="8" s="1"/>
  <c r="AG929" i="8"/>
  <c r="AE455" i="8"/>
  <c r="AD455" i="8"/>
  <c r="AH454" i="8"/>
  <c r="N454" i="8" s="1"/>
  <c r="AO929" i="8" l="1"/>
  <c r="AQ929" i="8" s="1"/>
  <c r="U929" i="8"/>
  <c r="V929" i="8" s="1"/>
  <c r="AI929" i="8"/>
  <c r="AJ929" i="8" s="1"/>
  <c r="AK929" i="8" s="1"/>
  <c r="B930" i="8"/>
  <c r="F930" i="8"/>
  <c r="G930" i="8" s="1"/>
  <c r="H930" i="8" s="1"/>
  <c r="M930" i="8" s="1"/>
  <c r="I930" i="8"/>
  <c r="Y929" i="8"/>
  <c r="AF455" i="8"/>
  <c r="AB456" i="8"/>
  <c r="AC456" i="8" s="1"/>
  <c r="R929" i="8" l="1"/>
  <c r="AP929" i="8"/>
  <c r="AL930" i="8"/>
  <c r="AG930" i="8"/>
  <c r="C930" i="8"/>
  <c r="W930" i="8"/>
  <c r="AA930" i="8" s="1"/>
  <c r="AN930" i="8"/>
  <c r="AO930" i="8" s="1"/>
  <c r="AQ930" i="8" s="1"/>
  <c r="E931" i="8"/>
  <c r="D930" i="8"/>
  <c r="T930" i="8"/>
  <c r="Y930" i="8" s="1"/>
  <c r="J930" i="8"/>
  <c r="K930" i="8" s="1"/>
  <c r="AM929" i="8"/>
  <c r="P929" i="8" s="1"/>
  <c r="AE456" i="8"/>
  <c r="AD456" i="8"/>
  <c r="AH455" i="8"/>
  <c r="N455" i="8" s="1"/>
  <c r="X930" i="8" l="1"/>
  <c r="AI930" i="8"/>
  <c r="AJ930" i="8" s="1"/>
  <c r="AK930" i="8" s="1"/>
  <c r="U930" i="8"/>
  <c r="V930" i="8" s="1"/>
  <c r="R930" i="8"/>
  <c r="AP930" i="8"/>
  <c r="B931" i="8"/>
  <c r="F931" i="8"/>
  <c r="G931" i="8" s="1"/>
  <c r="H931" i="8" s="1"/>
  <c r="M931" i="8" s="1"/>
  <c r="I931" i="8"/>
  <c r="AF456" i="8"/>
  <c r="AB457" i="8"/>
  <c r="AC457" i="8" s="1"/>
  <c r="AM930" i="8" l="1"/>
  <c r="P930" i="8" s="1"/>
  <c r="AN931" i="8"/>
  <c r="AG931" i="8"/>
  <c r="C931" i="8"/>
  <c r="D931" i="8"/>
  <c r="E932" i="8"/>
  <c r="W931" i="8"/>
  <c r="AA931" i="8" s="1"/>
  <c r="AL931" i="8"/>
  <c r="T931" i="8"/>
  <c r="X931" i="8" s="1"/>
  <c r="Y931" i="8"/>
  <c r="AO931" i="8"/>
  <c r="AQ931" i="8" s="1"/>
  <c r="R931" i="8" s="1"/>
  <c r="J931" i="8"/>
  <c r="K931" i="8" s="1"/>
  <c r="AI931" i="8" s="1"/>
  <c r="AJ931" i="8" s="1"/>
  <c r="AK931" i="8" s="1"/>
  <c r="AE457" i="8"/>
  <c r="AD457" i="8"/>
  <c r="AH456" i="8"/>
  <c r="N456" i="8" s="1"/>
  <c r="I932" i="8" l="1"/>
  <c r="B932" i="8"/>
  <c r="F932" i="8"/>
  <c r="G932" i="8" s="1"/>
  <c r="H932" i="8" s="1"/>
  <c r="M932" i="8" s="1"/>
  <c r="AP931" i="8"/>
  <c r="U931" i="8"/>
  <c r="V931" i="8" s="1"/>
  <c r="AM931" i="8"/>
  <c r="P931" i="8" s="1"/>
  <c r="AF457" i="8"/>
  <c r="AB458" i="8"/>
  <c r="AC458" i="8" s="1"/>
  <c r="W932" i="8" l="1"/>
  <c r="AA932" i="8" s="1"/>
  <c r="D932" i="8"/>
  <c r="T932" i="8"/>
  <c r="X932" i="8" s="1"/>
  <c r="AN932" i="8"/>
  <c r="AG932" i="8"/>
  <c r="AL932" i="8"/>
  <c r="C932" i="8"/>
  <c r="E933" i="8"/>
  <c r="J932" i="8"/>
  <c r="K932" i="8" s="1"/>
  <c r="AI932" i="8" s="1"/>
  <c r="AJ932" i="8" s="1"/>
  <c r="AK932" i="8" s="1"/>
  <c r="AH457" i="8"/>
  <c r="N457" i="8" s="1"/>
  <c r="AE458" i="8"/>
  <c r="AD458" i="8"/>
  <c r="Y932" i="8" l="1"/>
  <c r="F933" i="8"/>
  <c r="G933" i="8" s="1"/>
  <c r="H933" i="8" s="1"/>
  <c r="M933" i="8" s="1"/>
  <c r="K79" i="2" s="1"/>
  <c r="B933" i="8"/>
  <c r="I933" i="8"/>
  <c r="U932" i="8"/>
  <c r="V932" i="8" s="1"/>
  <c r="AO932" i="8"/>
  <c r="AQ932" i="8" s="1"/>
  <c r="AM932" i="8"/>
  <c r="P932" i="8" s="1"/>
  <c r="AF458" i="8"/>
  <c r="AB459" i="8"/>
  <c r="AC459" i="8" s="1"/>
  <c r="R932" i="8" l="1"/>
  <c r="AP932" i="8"/>
  <c r="J933" i="8"/>
  <c r="K933" i="8" s="1"/>
  <c r="AG933" i="8"/>
  <c r="T933" i="8"/>
  <c r="Y933" i="8" s="1"/>
  <c r="E934" i="8"/>
  <c r="AN933" i="8"/>
  <c r="C933" i="8"/>
  <c r="Y482" i="8" s="1"/>
  <c r="AL933" i="8"/>
  <c r="D933" i="8"/>
  <c r="W933" i="8"/>
  <c r="AA933" i="8" s="1"/>
  <c r="AE459" i="8"/>
  <c r="AD459" i="8"/>
  <c r="AH458" i="8"/>
  <c r="N458" i="8" s="1"/>
  <c r="X933" i="8" l="1"/>
  <c r="AO933" i="8"/>
  <c r="AQ933" i="8" s="1"/>
  <c r="AI933" i="8"/>
  <c r="AJ933" i="8" s="1"/>
  <c r="AK933" i="8" s="1"/>
  <c r="AM933" i="8" s="1"/>
  <c r="P933" i="8" s="1"/>
  <c r="M79" i="2" s="1"/>
  <c r="U933" i="8"/>
  <c r="V933" i="8" s="1"/>
  <c r="Z488" i="8"/>
  <c r="Z487" i="8"/>
  <c r="Z493" i="8"/>
  <c r="Z491" i="8"/>
  <c r="Z483" i="8"/>
  <c r="Z485" i="8"/>
  <c r="Z492" i="8"/>
  <c r="Z490" i="8"/>
  <c r="Z482" i="8"/>
  <c r="Z489" i="8"/>
  <c r="Z484" i="8"/>
  <c r="Z486" i="8"/>
  <c r="I934" i="8"/>
  <c r="F934" i="8"/>
  <c r="G934" i="8" s="1"/>
  <c r="H934" i="8" s="1"/>
  <c r="M934" i="8" s="1"/>
  <c r="B934" i="8"/>
  <c r="AF459" i="8"/>
  <c r="AB460" i="8"/>
  <c r="AC460" i="8" s="1"/>
  <c r="R933" i="8" l="1"/>
  <c r="N79" i="2" s="1"/>
  <c r="AP933" i="8"/>
  <c r="AL934" i="8"/>
  <c r="AG934" i="8"/>
  <c r="T934" i="8"/>
  <c r="X934" i="8" s="1"/>
  <c r="AN934" i="8"/>
  <c r="AO934" i="8"/>
  <c r="Y934" i="8"/>
  <c r="C934" i="8"/>
  <c r="D934" i="8"/>
  <c r="W934" i="8"/>
  <c r="AA934" i="8" s="1"/>
  <c r="E935" i="8"/>
  <c r="J934" i="8"/>
  <c r="K934" i="8" s="1"/>
  <c r="AE460" i="8"/>
  <c r="AD460" i="8"/>
  <c r="AH459" i="8"/>
  <c r="N459" i="8" s="1"/>
  <c r="AQ934" i="8" l="1"/>
  <c r="U934" i="8"/>
  <c r="V934" i="8" s="1"/>
  <c r="AI934" i="8"/>
  <c r="AJ934" i="8" s="1"/>
  <c r="AK934" i="8" s="1"/>
  <c r="R934" i="8"/>
  <c r="AP934" i="8"/>
  <c r="B935" i="8"/>
  <c r="F935" i="8"/>
  <c r="G935" i="8" s="1"/>
  <c r="H935" i="8" s="1"/>
  <c r="M935" i="8" s="1"/>
  <c r="I935" i="8"/>
  <c r="AF460" i="8"/>
  <c r="AB461" i="8"/>
  <c r="AC461" i="8" s="1"/>
  <c r="AM934" i="8" l="1"/>
  <c r="P934" i="8" s="1"/>
  <c r="W935" i="8"/>
  <c r="AA935" i="8" s="1"/>
  <c r="AN935" i="8"/>
  <c r="AO935" i="8" s="1"/>
  <c r="AQ935" i="8" s="1"/>
  <c r="AG935" i="8"/>
  <c r="AL935" i="8"/>
  <c r="C935" i="8"/>
  <c r="D935" i="8"/>
  <c r="T935" i="8"/>
  <c r="Y935" i="8" s="1"/>
  <c r="E936" i="8"/>
  <c r="J935" i="8"/>
  <c r="K935" i="8" s="1"/>
  <c r="AE461" i="8"/>
  <c r="AD461" i="8"/>
  <c r="AH460" i="8"/>
  <c r="N460" i="8" s="1"/>
  <c r="R935" i="8" l="1"/>
  <c r="AP935" i="8"/>
  <c r="U935" i="8"/>
  <c r="V935" i="8" s="1"/>
  <c r="AI935" i="8"/>
  <c r="AJ935" i="8" s="1"/>
  <c r="AK935" i="8" s="1"/>
  <c r="X935" i="8"/>
  <c r="I936" i="8"/>
  <c r="B936" i="8"/>
  <c r="F936" i="8"/>
  <c r="G936" i="8" s="1"/>
  <c r="H936" i="8" s="1"/>
  <c r="M936" i="8" s="1"/>
  <c r="AF461" i="8"/>
  <c r="AB462" i="8"/>
  <c r="AC462" i="8" s="1"/>
  <c r="J936" i="8" l="1"/>
  <c r="K936" i="8" s="1"/>
  <c r="AM935" i="8"/>
  <c r="P935" i="8" s="1"/>
  <c r="AN936" i="8"/>
  <c r="AO936" i="8" s="1"/>
  <c r="AQ936" i="8" s="1"/>
  <c r="T936" i="8"/>
  <c r="X936" i="8" s="1"/>
  <c r="W936" i="8"/>
  <c r="AA936" i="8" s="1"/>
  <c r="C936" i="8"/>
  <c r="AG936" i="8"/>
  <c r="D936" i="8"/>
  <c r="AL936" i="8"/>
  <c r="E937" i="8"/>
  <c r="AE462" i="8"/>
  <c r="AD462" i="8"/>
  <c r="AH461" i="8"/>
  <c r="N461" i="8" s="1"/>
  <c r="R936" i="8" l="1"/>
  <c r="AP936" i="8"/>
  <c r="AI936" i="8"/>
  <c r="AJ936" i="8" s="1"/>
  <c r="AK936" i="8" s="1"/>
  <c r="U936" i="8"/>
  <c r="V936" i="8" s="1"/>
  <c r="Y936" i="8"/>
  <c r="I937" i="8"/>
  <c r="F937" i="8"/>
  <c r="G937" i="8" s="1"/>
  <c r="H937" i="8" s="1"/>
  <c r="M937" i="8" s="1"/>
  <c r="B937" i="8"/>
  <c r="AF462" i="8"/>
  <c r="AB463" i="8"/>
  <c r="AC463" i="8" s="1"/>
  <c r="AM936" i="8" l="1"/>
  <c r="P936" i="8" s="1"/>
  <c r="AL937" i="8"/>
  <c r="D937" i="8"/>
  <c r="Y937" i="8"/>
  <c r="AG937" i="8"/>
  <c r="C937" i="8"/>
  <c r="E938" i="8"/>
  <c r="AN937" i="8"/>
  <c r="T937" i="8"/>
  <c r="X937" i="8" s="1"/>
  <c r="W937" i="8"/>
  <c r="AA937" i="8" s="1"/>
  <c r="J937" i="8"/>
  <c r="K937" i="8" s="1"/>
  <c r="AE463" i="8"/>
  <c r="AD463" i="8"/>
  <c r="AH462" i="8"/>
  <c r="N462" i="8" s="1"/>
  <c r="AI937" i="8" l="1"/>
  <c r="AJ937" i="8" s="1"/>
  <c r="AK937" i="8" s="1"/>
  <c r="U937" i="8"/>
  <c r="V937" i="8" s="1"/>
  <c r="AO937" i="8"/>
  <c r="AQ937" i="8" s="1"/>
  <c r="I938" i="8"/>
  <c r="F938" i="8"/>
  <c r="G938" i="8" s="1"/>
  <c r="H938" i="8" s="1"/>
  <c r="M938" i="8" s="1"/>
  <c r="B938" i="8"/>
  <c r="AM937" i="8"/>
  <c r="P937" i="8" s="1"/>
  <c r="AF463" i="8"/>
  <c r="AB464" i="8"/>
  <c r="AC464" i="8" s="1"/>
  <c r="R937" i="8" l="1"/>
  <c r="AP937" i="8"/>
  <c r="J938" i="8"/>
  <c r="K938" i="8" s="1"/>
  <c r="E939" i="8"/>
  <c r="AN938" i="8"/>
  <c r="D938" i="8"/>
  <c r="AO938" i="8"/>
  <c r="W938" i="8"/>
  <c r="AA938" i="8" s="1"/>
  <c r="AL938" i="8"/>
  <c r="T938" i="8"/>
  <c r="X938" i="8" s="1"/>
  <c r="C938" i="8"/>
  <c r="AG938" i="8"/>
  <c r="AE464" i="8"/>
  <c r="AD464" i="8"/>
  <c r="AH463" i="8"/>
  <c r="N463" i="8" s="1"/>
  <c r="AQ938" i="8" l="1"/>
  <c r="R938" i="8" s="1"/>
  <c r="AP938" i="8"/>
  <c r="AI938" i="8"/>
  <c r="AJ938" i="8" s="1"/>
  <c r="AK938" i="8" s="1"/>
  <c r="U938" i="8"/>
  <c r="V938" i="8" s="1"/>
  <c r="I939" i="8"/>
  <c r="B939" i="8"/>
  <c r="F939" i="8"/>
  <c r="G939" i="8" s="1"/>
  <c r="H939" i="8" s="1"/>
  <c r="M939" i="8" s="1"/>
  <c r="AF464" i="8"/>
  <c r="AB465" i="8"/>
  <c r="AC465" i="8" s="1"/>
  <c r="J939" i="8" l="1"/>
  <c r="K939" i="8" s="1"/>
  <c r="C939" i="8"/>
  <c r="AG939" i="8"/>
  <c r="T939" i="8"/>
  <c r="X939" i="8" s="1"/>
  <c r="W939" i="8"/>
  <c r="AA939" i="8" s="1"/>
  <c r="AN939" i="8"/>
  <c r="AO939" i="8" s="1"/>
  <c r="E940" i="8"/>
  <c r="AL939" i="8"/>
  <c r="Y939" i="8"/>
  <c r="D939" i="8"/>
  <c r="AM938" i="8"/>
  <c r="P938" i="8" s="1"/>
  <c r="AE465" i="8"/>
  <c r="AD465" i="8"/>
  <c r="AH464" i="8"/>
  <c r="N464" i="8" s="1"/>
  <c r="AI939" i="8" l="1"/>
  <c r="AJ939" i="8" s="1"/>
  <c r="AK939" i="8" s="1"/>
  <c r="AM939" i="8" s="1"/>
  <c r="P939" i="8" s="1"/>
  <c r="U939" i="8"/>
  <c r="V939" i="8" s="1"/>
  <c r="AQ939" i="8"/>
  <c r="I940" i="8"/>
  <c r="F940" i="8"/>
  <c r="G940" i="8" s="1"/>
  <c r="H940" i="8" s="1"/>
  <c r="M940" i="8" s="1"/>
  <c r="B940" i="8"/>
  <c r="AF465" i="8"/>
  <c r="AB466" i="8"/>
  <c r="AC466" i="8" s="1"/>
  <c r="AL940" i="8" l="1"/>
  <c r="AG940" i="8"/>
  <c r="T940" i="8"/>
  <c r="X940" i="8" s="1"/>
  <c r="E941" i="8"/>
  <c r="W940" i="8"/>
  <c r="AA940" i="8" s="1"/>
  <c r="D940" i="8"/>
  <c r="C940" i="8"/>
  <c r="AN940" i="8"/>
  <c r="J940" i="8"/>
  <c r="K940" i="8" s="1"/>
  <c r="U940" i="8" s="1"/>
  <c r="V940" i="8" s="1"/>
  <c r="R939" i="8"/>
  <c r="AP939" i="8"/>
  <c r="AE466" i="8"/>
  <c r="AD466" i="8"/>
  <c r="AH465" i="8"/>
  <c r="N465" i="8" s="1"/>
  <c r="L40" i="2" s="1"/>
  <c r="AI940" i="8" l="1"/>
  <c r="AJ940" i="8" s="1"/>
  <c r="AK940" i="8" s="1"/>
  <c r="I941" i="8"/>
  <c r="F941" i="8"/>
  <c r="G941" i="8" s="1"/>
  <c r="H941" i="8" s="1"/>
  <c r="M941" i="8" s="1"/>
  <c r="B941" i="8"/>
  <c r="AO940" i="8"/>
  <c r="AQ940" i="8" s="1"/>
  <c r="Y940" i="8"/>
  <c r="AF466" i="8"/>
  <c r="AB467" i="8"/>
  <c r="AC467" i="8" s="1"/>
  <c r="R940" i="8" l="1"/>
  <c r="AP940" i="8"/>
  <c r="AN941" i="8"/>
  <c r="W941" i="8"/>
  <c r="AA941" i="8" s="1"/>
  <c r="T941" i="8"/>
  <c r="Y941" i="8" s="1"/>
  <c r="AL941" i="8"/>
  <c r="AO941" i="8"/>
  <c r="D941" i="8"/>
  <c r="E942" i="8"/>
  <c r="AG941" i="8"/>
  <c r="C941" i="8"/>
  <c r="J941" i="8"/>
  <c r="K941" i="8" s="1"/>
  <c r="AM940" i="8"/>
  <c r="P940" i="8" s="1"/>
  <c r="AE467" i="8"/>
  <c r="AD467" i="8"/>
  <c r="AH466" i="8"/>
  <c r="N466" i="8" s="1"/>
  <c r="AQ941" i="8" l="1"/>
  <c r="R941" i="8" s="1"/>
  <c r="X941" i="8"/>
  <c r="AI941" i="8"/>
  <c r="AJ941" i="8" s="1"/>
  <c r="AK941" i="8" s="1"/>
  <c r="AM941" i="8" s="1"/>
  <c r="P941" i="8" s="1"/>
  <c r="U941" i="8"/>
  <c r="V941" i="8" s="1"/>
  <c r="AP941" i="8"/>
  <c r="I942" i="8"/>
  <c r="B942" i="8"/>
  <c r="F942" i="8"/>
  <c r="G942" i="8" s="1"/>
  <c r="H942" i="8" s="1"/>
  <c r="M942" i="8" s="1"/>
  <c r="AF467" i="8"/>
  <c r="AB468" i="8"/>
  <c r="AC468" i="8" s="1"/>
  <c r="C942" i="8" l="1"/>
  <c r="E943" i="8"/>
  <c r="D942" i="8"/>
  <c r="AL942" i="8"/>
  <c r="AN942" i="8"/>
  <c r="AO942" i="8" s="1"/>
  <c r="AQ942" i="8" s="1"/>
  <c r="X942" i="8"/>
  <c r="W942" i="8"/>
  <c r="AA942" i="8" s="1"/>
  <c r="AG942" i="8"/>
  <c r="T942" i="8"/>
  <c r="Y942" i="8" s="1"/>
  <c r="J942" i="8"/>
  <c r="K942" i="8" s="1"/>
  <c r="U942" i="8" s="1"/>
  <c r="V942" i="8" s="1"/>
  <c r="AE468" i="8"/>
  <c r="AD468" i="8"/>
  <c r="AH467" i="8"/>
  <c r="N467" i="8" s="1"/>
  <c r="R942" i="8" l="1"/>
  <c r="AP942" i="8"/>
  <c r="AI942" i="8"/>
  <c r="AJ942" i="8" s="1"/>
  <c r="AK942" i="8" s="1"/>
  <c r="F943" i="8"/>
  <c r="G943" i="8" s="1"/>
  <c r="H943" i="8" s="1"/>
  <c r="M943" i="8" s="1"/>
  <c r="I943" i="8"/>
  <c r="B943" i="8"/>
  <c r="AF468" i="8"/>
  <c r="AB469" i="8"/>
  <c r="AC469" i="8" s="1"/>
  <c r="AM942" i="8" l="1"/>
  <c r="P942" i="8" s="1"/>
  <c r="J943" i="8"/>
  <c r="K943" i="8" s="1"/>
  <c r="E944" i="8"/>
  <c r="AG943" i="8"/>
  <c r="W943" i="8"/>
  <c r="AA943" i="8" s="1"/>
  <c r="T943" i="8"/>
  <c r="Y943" i="8" s="1"/>
  <c r="AL943" i="8"/>
  <c r="AO943" i="8"/>
  <c r="AQ943" i="8" s="1"/>
  <c r="D943" i="8"/>
  <c r="C943" i="8"/>
  <c r="AN943" i="8"/>
  <c r="AE469" i="8"/>
  <c r="AD469" i="8"/>
  <c r="AH468" i="8"/>
  <c r="N468" i="8" s="1"/>
  <c r="R943" i="8" l="1"/>
  <c r="AP943" i="8"/>
  <c r="U943" i="8"/>
  <c r="V943" i="8" s="1"/>
  <c r="AI943" i="8"/>
  <c r="AJ943" i="8" s="1"/>
  <c r="AK943" i="8" s="1"/>
  <c r="X943" i="8"/>
  <c r="B944" i="8"/>
  <c r="I944" i="8"/>
  <c r="F944" i="8"/>
  <c r="G944" i="8" s="1"/>
  <c r="H944" i="8" s="1"/>
  <c r="M944" i="8" s="1"/>
  <c r="AF469" i="8"/>
  <c r="AB470" i="8"/>
  <c r="AC470" i="8" s="1"/>
  <c r="D944" i="8" l="1"/>
  <c r="AN944" i="8"/>
  <c r="AO944" i="8" s="1"/>
  <c r="AQ944" i="8" s="1"/>
  <c r="E945" i="8"/>
  <c r="AG944" i="8"/>
  <c r="T944" i="8"/>
  <c r="X944" i="8" s="1"/>
  <c r="Y944" i="8"/>
  <c r="C944" i="8"/>
  <c r="AL944" i="8"/>
  <c r="W944" i="8"/>
  <c r="AA944" i="8" s="1"/>
  <c r="AM943" i="8"/>
  <c r="P943" i="8" s="1"/>
  <c r="J944" i="8"/>
  <c r="K944" i="8" s="1"/>
  <c r="AH469" i="8"/>
  <c r="N469" i="8" s="1"/>
  <c r="AE470" i="8"/>
  <c r="AD470" i="8"/>
  <c r="AI944" i="8" l="1"/>
  <c r="AJ944" i="8" s="1"/>
  <c r="AK944" i="8" s="1"/>
  <c r="AM944" i="8" s="1"/>
  <c r="P944" i="8" s="1"/>
  <c r="U944" i="8"/>
  <c r="V944" i="8" s="1"/>
  <c r="R944" i="8"/>
  <c r="AP944" i="8"/>
  <c r="F945" i="8"/>
  <c r="G945" i="8" s="1"/>
  <c r="H945" i="8" s="1"/>
  <c r="M945" i="8" s="1"/>
  <c r="K80" i="2" s="1"/>
  <c r="I945" i="8"/>
  <c r="B945" i="8"/>
  <c r="AF470" i="8"/>
  <c r="AB471" i="8"/>
  <c r="AC471" i="8" s="1"/>
  <c r="E946" i="8" l="1"/>
  <c r="AG945" i="8"/>
  <c r="T945" i="8"/>
  <c r="X945" i="8" s="1"/>
  <c r="C945" i="8"/>
  <c r="Y494" i="8" s="1"/>
  <c r="D945" i="8"/>
  <c r="AL945" i="8"/>
  <c r="W945" i="8"/>
  <c r="AA945" i="8" s="1"/>
  <c r="AN945" i="8"/>
  <c r="AO945" i="8" s="1"/>
  <c r="J945" i="8"/>
  <c r="K945" i="8" s="1"/>
  <c r="AE471" i="8"/>
  <c r="AD471" i="8"/>
  <c r="AH470" i="8"/>
  <c r="N470" i="8" s="1"/>
  <c r="AQ945" i="8" l="1"/>
  <c r="Y945" i="8"/>
  <c r="AI945" i="8"/>
  <c r="AJ945" i="8" s="1"/>
  <c r="AK945" i="8" s="1"/>
  <c r="AM945" i="8" s="1"/>
  <c r="P945" i="8" s="1"/>
  <c r="M80" i="2" s="1"/>
  <c r="U945" i="8"/>
  <c r="V945" i="8" s="1"/>
  <c r="R945" i="8"/>
  <c r="N80" i="2" s="1"/>
  <c r="AP945" i="8"/>
  <c r="I946" i="8"/>
  <c r="F946" i="8"/>
  <c r="G946" i="8" s="1"/>
  <c r="H946" i="8" s="1"/>
  <c r="M946" i="8" s="1"/>
  <c r="B946" i="8"/>
  <c r="Z504" i="8"/>
  <c r="Z501" i="8"/>
  <c r="Z498" i="8"/>
  <c r="Z502" i="8"/>
  <c r="Z503" i="8"/>
  <c r="Z505" i="8"/>
  <c r="Z494" i="8"/>
  <c r="Z495" i="8"/>
  <c r="Z496" i="8"/>
  <c r="Z497" i="8"/>
  <c r="Z500" i="8"/>
  <c r="Z499" i="8"/>
  <c r="AF471" i="8"/>
  <c r="AB472" i="8"/>
  <c r="AC472" i="8" s="1"/>
  <c r="J946" i="8" l="1"/>
  <c r="K946" i="8" s="1"/>
  <c r="AN946" i="8"/>
  <c r="W946" i="8"/>
  <c r="AA946" i="8" s="1"/>
  <c r="E947" i="8"/>
  <c r="AL946" i="8"/>
  <c r="AG946" i="8"/>
  <c r="AO946" i="8"/>
  <c r="AQ946" i="8" s="1"/>
  <c r="R946" i="8" s="1"/>
  <c r="C946" i="8"/>
  <c r="T946" i="8"/>
  <c r="Y946" i="8" s="1"/>
  <c r="D946" i="8"/>
  <c r="AE472" i="8"/>
  <c r="AD472" i="8"/>
  <c r="AH471" i="8"/>
  <c r="N471" i="8" s="1"/>
  <c r="X946" i="8" l="1"/>
  <c r="AI946" i="8"/>
  <c r="AJ946" i="8" s="1"/>
  <c r="AK946" i="8" s="1"/>
  <c r="AM946" i="8" s="1"/>
  <c r="P946" i="8" s="1"/>
  <c r="U946" i="8"/>
  <c r="V946" i="8" s="1"/>
  <c r="B947" i="8"/>
  <c r="I947" i="8"/>
  <c r="F947" i="8"/>
  <c r="G947" i="8" s="1"/>
  <c r="H947" i="8" s="1"/>
  <c r="M947" i="8" s="1"/>
  <c r="AP946" i="8"/>
  <c r="AF472" i="8"/>
  <c r="AB473" i="8"/>
  <c r="AC473" i="8" s="1"/>
  <c r="J947" i="8" l="1"/>
  <c r="K947" i="8" s="1"/>
  <c r="D947" i="8"/>
  <c r="AL947" i="8"/>
  <c r="AG947" i="8"/>
  <c r="T947" i="8"/>
  <c r="X947" i="8" s="1"/>
  <c r="W947" i="8"/>
  <c r="AA947" i="8" s="1"/>
  <c r="AN947" i="8"/>
  <c r="AO947" i="8" s="1"/>
  <c r="AQ947" i="8" s="1"/>
  <c r="E948" i="8"/>
  <c r="C947" i="8"/>
  <c r="AE473" i="8"/>
  <c r="AD473" i="8"/>
  <c r="AH472" i="8"/>
  <c r="N472" i="8" s="1"/>
  <c r="Y947" i="8" l="1"/>
  <c r="R947" i="8"/>
  <c r="AP947" i="8"/>
  <c r="U947" i="8"/>
  <c r="V947" i="8" s="1"/>
  <c r="AI947" i="8"/>
  <c r="AJ947" i="8" s="1"/>
  <c r="AK947" i="8" s="1"/>
  <c r="F948" i="8"/>
  <c r="G948" i="8" s="1"/>
  <c r="H948" i="8" s="1"/>
  <c r="M948" i="8" s="1"/>
  <c r="I948" i="8"/>
  <c r="B948" i="8"/>
  <c r="AF473" i="8"/>
  <c r="AB474" i="8"/>
  <c r="AC474" i="8" s="1"/>
  <c r="AL948" i="8" l="1"/>
  <c r="AG948" i="8"/>
  <c r="D948" i="8"/>
  <c r="W948" i="8"/>
  <c r="AA948" i="8" s="1"/>
  <c r="T948" i="8"/>
  <c r="X948" i="8" s="1"/>
  <c r="C948" i="8"/>
  <c r="AN948" i="8"/>
  <c r="AO948" i="8" s="1"/>
  <c r="Y948" i="8"/>
  <c r="E949" i="8"/>
  <c r="J948" i="8"/>
  <c r="K948" i="8" s="1"/>
  <c r="AI948" i="8" s="1"/>
  <c r="AJ948" i="8" s="1"/>
  <c r="AK948" i="8" s="1"/>
  <c r="AM947" i="8"/>
  <c r="P947" i="8" s="1"/>
  <c r="AE474" i="8"/>
  <c r="AD474" i="8"/>
  <c r="AH473" i="8"/>
  <c r="N473" i="8" s="1"/>
  <c r="U948" i="8" l="1"/>
  <c r="V948" i="8" s="1"/>
  <c r="AQ948" i="8"/>
  <c r="I949" i="8"/>
  <c r="B949" i="8"/>
  <c r="F949" i="8"/>
  <c r="G949" i="8" s="1"/>
  <c r="H949" i="8" s="1"/>
  <c r="M949" i="8" s="1"/>
  <c r="AM948" i="8"/>
  <c r="P948" i="8" s="1"/>
  <c r="AF474" i="8"/>
  <c r="AB475" i="8"/>
  <c r="AC475" i="8" s="1"/>
  <c r="J949" i="8" l="1"/>
  <c r="K949" i="8" s="1"/>
  <c r="R948" i="8"/>
  <c r="AP948" i="8"/>
  <c r="W949" i="8"/>
  <c r="AA949" i="8" s="1"/>
  <c r="AG949" i="8"/>
  <c r="D949" i="8"/>
  <c r="T949" i="8"/>
  <c r="Y949" i="8" s="1"/>
  <c r="AN949" i="8"/>
  <c r="AO949" i="8" s="1"/>
  <c r="C949" i="8"/>
  <c r="E950" i="8"/>
  <c r="AL949" i="8"/>
  <c r="AE475" i="8"/>
  <c r="AD475" i="8"/>
  <c r="AH474" i="8"/>
  <c r="N474" i="8" s="1"/>
  <c r="X949" i="8" l="1"/>
  <c r="AQ949" i="8"/>
  <c r="R949" i="8" s="1"/>
  <c r="U949" i="8"/>
  <c r="V949" i="8" s="1"/>
  <c r="AI949" i="8"/>
  <c r="AJ949" i="8" s="1"/>
  <c r="AK949" i="8" s="1"/>
  <c r="I950" i="8"/>
  <c r="F950" i="8"/>
  <c r="G950" i="8" s="1"/>
  <c r="H950" i="8" s="1"/>
  <c r="M950" i="8" s="1"/>
  <c r="B950" i="8"/>
  <c r="AF475" i="8"/>
  <c r="AB476" i="8"/>
  <c r="AC476" i="8" s="1"/>
  <c r="AP949" i="8" l="1"/>
  <c r="AM949" i="8"/>
  <c r="P949" i="8" s="1"/>
  <c r="AN950" i="8"/>
  <c r="AO950" i="8" s="1"/>
  <c r="AQ950" i="8" s="1"/>
  <c r="D950" i="8"/>
  <c r="AL950" i="8"/>
  <c r="W950" i="8"/>
  <c r="AA950" i="8" s="1"/>
  <c r="AG950" i="8"/>
  <c r="T950" i="8"/>
  <c r="X950" i="8" s="1"/>
  <c r="C950" i="8"/>
  <c r="E951" i="8"/>
  <c r="J950" i="8"/>
  <c r="K950" i="8" s="1"/>
  <c r="AE476" i="8"/>
  <c r="AD476" i="8"/>
  <c r="AH475" i="8"/>
  <c r="N475" i="8" s="1"/>
  <c r="R950" i="8" l="1"/>
  <c r="AP950" i="8"/>
  <c r="U950" i="8"/>
  <c r="V950" i="8" s="1"/>
  <c r="AI950" i="8"/>
  <c r="AJ950" i="8" s="1"/>
  <c r="AK950" i="8" s="1"/>
  <c r="B951" i="8"/>
  <c r="I951" i="8"/>
  <c r="F951" i="8"/>
  <c r="G951" i="8" s="1"/>
  <c r="H951" i="8" s="1"/>
  <c r="M951" i="8" s="1"/>
  <c r="AF476" i="8"/>
  <c r="AB477" i="8"/>
  <c r="AC477" i="8" s="1"/>
  <c r="J951" i="8" l="1"/>
  <c r="K951" i="8" s="1"/>
  <c r="AG951" i="8"/>
  <c r="T951" i="8"/>
  <c r="Y951" i="8" s="1"/>
  <c r="C951" i="8"/>
  <c r="D951" i="8"/>
  <c r="AN951" i="8"/>
  <c r="AO951" i="8" s="1"/>
  <c r="AQ951" i="8" s="1"/>
  <c r="E952" i="8"/>
  <c r="AL951" i="8"/>
  <c r="W951" i="8"/>
  <c r="AA951" i="8" s="1"/>
  <c r="AM950" i="8"/>
  <c r="P950" i="8" s="1"/>
  <c r="AE477" i="8"/>
  <c r="AD477" i="8"/>
  <c r="AH476" i="8"/>
  <c r="N476" i="8" s="1"/>
  <c r="R951" i="8" l="1"/>
  <c r="AP951" i="8"/>
  <c r="AI951" i="8"/>
  <c r="AJ951" i="8" s="1"/>
  <c r="AK951" i="8" s="1"/>
  <c r="U951" i="8"/>
  <c r="V951" i="8" s="1"/>
  <c r="I952" i="8"/>
  <c r="B952" i="8"/>
  <c r="F952" i="8"/>
  <c r="G952" i="8" s="1"/>
  <c r="H952" i="8" s="1"/>
  <c r="M952" i="8" s="1"/>
  <c r="X951" i="8"/>
  <c r="AF477" i="8"/>
  <c r="AB478" i="8"/>
  <c r="AC478" i="8" s="1"/>
  <c r="AL952" i="8" l="1"/>
  <c r="AN952" i="8"/>
  <c r="AO952" i="8" s="1"/>
  <c r="T952" i="8"/>
  <c r="X952" i="8" s="1"/>
  <c r="Y952" i="8"/>
  <c r="E953" i="8"/>
  <c r="AG952" i="8"/>
  <c r="C952" i="8"/>
  <c r="W952" i="8"/>
  <c r="AA952" i="8" s="1"/>
  <c r="D952" i="8"/>
  <c r="J952" i="8"/>
  <c r="K952" i="8" s="1"/>
  <c r="AM951" i="8"/>
  <c r="P951" i="8" s="1"/>
  <c r="AE478" i="8"/>
  <c r="AD478" i="8"/>
  <c r="AH477" i="8"/>
  <c r="N477" i="8" s="1"/>
  <c r="L41" i="2" s="1"/>
  <c r="AQ952" i="8" l="1"/>
  <c r="U952" i="8"/>
  <c r="V952" i="8" s="1"/>
  <c r="AI952" i="8"/>
  <c r="AJ952" i="8" s="1"/>
  <c r="AK952" i="8" s="1"/>
  <c r="R952" i="8"/>
  <c r="AP952" i="8"/>
  <c r="I953" i="8"/>
  <c r="B953" i="8"/>
  <c r="F953" i="8"/>
  <c r="G953" i="8" s="1"/>
  <c r="H953" i="8" s="1"/>
  <c r="M953" i="8" s="1"/>
  <c r="AF478" i="8"/>
  <c r="AB479" i="8"/>
  <c r="AC479" i="8" s="1"/>
  <c r="AM952" i="8" l="1"/>
  <c r="P952" i="8" s="1"/>
  <c r="J953" i="8"/>
  <c r="K953" i="8" s="1"/>
  <c r="W953" i="8"/>
  <c r="AA953" i="8" s="1"/>
  <c r="T953" i="8"/>
  <c r="Y953" i="8" s="1"/>
  <c r="AL953" i="8"/>
  <c r="D953" i="8"/>
  <c r="C953" i="8"/>
  <c r="AN953" i="8"/>
  <c r="AG953" i="8"/>
  <c r="E954" i="8"/>
  <c r="AE479" i="8"/>
  <c r="AD479" i="8"/>
  <c r="AH478" i="8"/>
  <c r="N478" i="8" s="1"/>
  <c r="U953" i="8" l="1"/>
  <c r="V953" i="8" s="1"/>
  <c r="AI953" i="8"/>
  <c r="AJ953" i="8" s="1"/>
  <c r="AK953" i="8" s="1"/>
  <c r="F954" i="8"/>
  <c r="G954" i="8" s="1"/>
  <c r="H954" i="8" s="1"/>
  <c r="M954" i="8" s="1"/>
  <c r="B954" i="8"/>
  <c r="I954" i="8"/>
  <c r="AO953" i="8"/>
  <c r="AQ953" i="8" s="1"/>
  <c r="X953" i="8"/>
  <c r="AF479" i="8"/>
  <c r="AB480" i="8"/>
  <c r="AC480" i="8" s="1"/>
  <c r="R953" i="8" l="1"/>
  <c r="AP953" i="8"/>
  <c r="J954" i="8"/>
  <c r="K954" i="8" s="1"/>
  <c r="D954" i="8"/>
  <c r="C954" i="8"/>
  <c r="E955" i="8"/>
  <c r="AN954" i="8"/>
  <c r="AO954" i="8" s="1"/>
  <c r="W954" i="8"/>
  <c r="AA954" i="8" s="1"/>
  <c r="T954" i="8"/>
  <c r="Y954" i="8" s="1"/>
  <c r="AL954" i="8"/>
  <c r="AG954" i="8"/>
  <c r="AM953" i="8"/>
  <c r="P953" i="8" s="1"/>
  <c r="AE480" i="8"/>
  <c r="AD480" i="8"/>
  <c r="AH479" i="8"/>
  <c r="N479" i="8" s="1"/>
  <c r="AI954" i="8" l="1"/>
  <c r="AJ954" i="8" s="1"/>
  <c r="AK954" i="8" s="1"/>
  <c r="U954" i="8"/>
  <c r="V954" i="8" s="1"/>
  <c r="AQ954" i="8"/>
  <c r="X954" i="8"/>
  <c r="B955" i="8"/>
  <c r="I955" i="8"/>
  <c r="F955" i="8"/>
  <c r="G955" i="8" s="1"/>
  <c r="H955" i="8" s="1"/>
  <c r="M955" i="8" s="1"/>
  <c r="AM954" i="8"/>
  <c r="P954" i="8" s="1"/>
  <c r="AF480" i="8"/>
  <c r="AB481" i="8"/>
  <c r="AC481" i="8" s="1"/>
  <c r="AL955" i="8" l="1"/>
  <c r="AG955" i="8"/>
  <c r="C955" i="8"/>
  <c r="E956" i="8"/>
  <c r="D955" i="8"/>
  <c r="Y955" i="8"/>
  <c r="T955" i="8"/>
  <c r="X955" i="8" s="1"/>
  <c r="W955" i="8"/>
  <c r="AA955" i="8" s="1"/>
  <c r="AN955" i="8"/>
  <c r="AO955" i="8" s="1"/>
  <c r="R954" i="8"/>
  <c r="AP954" i="8"/>
  <c r="J955" i="8"/>
  <c r="K955" i="8" s="1"/>
  <c r="AE481" i="8"/>
  <c r="AD481" i="8"/>
  <c r="AH480" i="8"/>
  <c r="N480" i="8" s="1"/>
  <c r="U955" i="8" l="1"/>
  <c r="V955" i="8" s="1"/>
  <c r="AI955" i="8"/>
  <c r="AJ955" i="8" s="1"/>
  <c r="AK955" i="8" s="1"/>
  <c r="AM955" i="8" s="1"/>
  <c r="P955" i="8" s="1"/>
  <c r="B956" i="8"/>
  <c r="F956" i="8"/>
  <c r="G956" i="8" s="1"/>
  <c r="H956" i="8" s="1"/>
  <c r="M956" i="8" s="1"/>
  <c r="I956" i="8"/>
  <c r="AQ955" i="8"/>
  <c r="AF481" i="8"/>
  <c r="AB482" i="8"/>
  <c r="AC482" i="8" s="1"/>
  <c r="R955" i="8" l="1"/>
  <c r="AP955" i="8"/>
  <c r="J956" i="8"/>
  <c r="K956" i="8" s="1"/>
  <c r="AG956" i="8"/>
  <c r="AL956" i="8"/>
  <c r="W956" i="8"/>
  <c r="AA956" i="8" s="1"/>
  <c r="AN956" i="8"/>
  <c r="AO956" i="8" s="1"/>
  <c r="AQ956" i="8" s="1"/>
  <c r="X956" i="8"/>
  <c r="T956" i="8"/>
  <c r="Y956" i="8" s="1"/>
  <c r="D956" i="8"/>
  <c r="C956" i="8"/>
  <c r="E957" i="8"/>
  <c r="AE482" i="8"/>
  <c r="AD482" i="8"/>
  <c r="AH481" i="8"/>
  <c r="N481" i="8" s="1"/>
  <c r="R956" i="8" l="1"/>
  <c r="AP956" i="8"/>
  <c r="U956" i="8"/>
  <c r="V956" i="8" s="1"/>
  <c r="AI956" i="8"/>
  <c r="AJ956" i="8" s="1"/>
  <c r="AK956" i="8" s="1"/>
  <c r="B957" i="8"/>
  <c r="F957" i="8"/>
  <c r="G957" i="8" s="1"/>
  <c r="H957" i="8" s="1"/>
  <c r="M957" i="8" s="1"/>
  <c r="K81" i="2" s="1"/>
  <c r="I957" i="8"/>
  <c r="AF482" i="8"/>
  <c r="AB483" i="8"/>
  <c r="AC483" i="8" s="1"/>
  <c r="D957" i="8" l="1"/>
  <c r="E958" i="8"/>
  <c r="W957" i="8"/>
  <c r="AA957" i="8" s="1"/>
  <c r="AN957" i="8"/>
  <c r="AL957" i="8"/>
  <c r="AG957" i="8"/>
  <c r="C957" i="8"/>
  <c r="Y506" i="8" s="1"/>
  <c r="T957" i="8"/>
  <c r="Y957" i="8" s="1"/>
  <c r="AM956" i="8"/>
  <c r="P956" i="8" s="1"/>
  <c r="J957" i="8"/>
  <c r="K957" i="8" s="1"/>
  <c r="AE483" i="8"/>
  <c r="AD483" i="8"/>
  <c r="AH482" i="8"/>
  <c r="N482" i="8" s="1"/>
  <c r="U957" i="8" l="1"/>
  <c r="V957" i="8" s="1"/>
  <c r="AI957" i="8"/>
  <c r="AJ957" i="8" s="1"/>
  <c r="AK957" i="8" s="1"/>
  <c r="AM957" i="8" s="1"/>
  <c r="P957" i="8" s="1"/>
  <c r="M81" i="2" s="1"/>
  <c r="Z511" i="8"/>
  <c r="Z510" i="8"/>
  <c r="Z512" i="8"/>
  <c r="Z508" i="8"/>
  <c r="Z515" i="8"/>
  <c r="Z506" i="8"/>
  <c r="Z514" i="8"/>
  <c r="Z517" i="8"/>
  <c r="Z516" i="8"/>
  <c r="Z513" i="8"/>
  <c r="Z507" i="8"/>
  <c r="Z509" i="8"/>
  <c r="AO957" i="8"/>
  <c r="AQ957" i="8" s="1"/>
  <c r="F958" i="8"/>
  <c r="G958" i="8" s="1"/>
  <c r="H958" i="8" s="1"/>
  <c r="M958" i="8" s="1"/>
  <c r="I958" i="8"/>
  <c r="B958" i="8"/>
  <c r="X957" i="8"/>
  <c r="AF483" i="8"/>
  <c r="AB484" i="8"/>
  <c r="AC484" i="8" s="1"/>
  <c r="R957" i="8" l="1"/>
  <c r="N81" i="2" s="1"/>
  <c r="AP957" i="8"/>
  <c r="E959" i="8"/>
  <c r="C958" i="8"/>
  <c r="W958" i="8"/>
  <c r="AA958" i="8" s="1"/>
  <c r="AL958" i="8"/>
  <c r="X958" i="8"/>
  <c r="D958" i="8"/>
  <c r="AN958" i="8"/>
  <c r="AO958" i="8" s="1"/>
  <c r="AG958" i="8"/>
  <c r="T958" i="8"/>
  <c r="Y958" i="8" s="1"/>
  <c r="J958" i="8"/>
  <c r="K958" i="8" s="1"/>
  <c r="AE484" i="8"/>
  <c r="AD484" i="8"/>
  <c r="AH483" i="8"/>
  <c r="N483" i="8" s="1"/>
  <c r="AI958" i="8" l="1"/>
  <c r="AJ958" i="8" s="1"/>
  <c r="AK958" i="8" s="1"/>
  <c r="AM958" i="8" s="1"/>
  <c r="P958" i="8" s="1"/>
  <c r="U958" i="8"/>
  <c r="V958" i="8" s="1"/>
  <c r="AQ958" i="8"/>
  <c r="F959" i="8"/>
  <c r="G959" i="8" s="1"/>
  <c r="H959" i="8" s="1"/>
  <c r="M959" i="8" s="1"/>
  <c r="I959" i="8"/>
  <c r="B959" i="8"/>
  <c r="AF484" i="8"/>
  <c r="AB485" i="8"/>
  <c r="AC485" i="8" s="1"/>
  <c r="R958" i="8" l="1"/>
  <c r="AP958" i="8"/>
  <c r="D959" i="8"/>
  <c r="AG959" i="8"/>
  <c r="AL959" i="8"/>
  <c r="T959" i="8"/>
  <c r="Y959" i="8" s="1"/>
  <c r="C959" i="8"/>
  <c r="W959" i="8"/>
  <c r="AA959" i="8" s="1"/>
  <c r="E960" i="8"/>
  <c r="AN959" i="8"/>
  <c r="AO959" i="8" s="1"/>
  <c r="J959" i="8"/>
  <c r="K959" i="8" s="1"/>
  <c r="AE485" i="8"/>
  <c r="AH484" i="8"/>
  <c r="N484" i="8" s="1"/>
  <c r="AD485" i="8"/>
  <c r="X959" i="8" l="1"/>
  <c r="AQ959" i="8"/>
  <c r="R959" i="8" s="1"/>
  <c r="U959" i="8"/>
  <c r="V959" i="8" s="1"/>
  <c r="AI959" i="8"/>
  <c r="AJ959" i="8" s="1"/>
  <c r="AK959" i="8" s="1"/>
  <c r="AP959" i="8"/>
  <c r="B960" i="8"/>
  <c r="I960" i="8"/>
  <c r="F960" i="8"/>
  <c r="G960" i="8" s="1"/>
  <c r="H960" i="8" s="1"/>
  <c r="M960" i="8" s="1"/>
  <c r="AF485" i="8"/>
  <c r="AB486" i="8"/>
  <c r="AC486" i="8" s="1"/>
  <c r="AM959" i="8" l="1"/>
  <c r="P959" i="8" s="1"/>
  <c r="J960" i="8"/>
  <c r="K960" i="8" s="1"/>
  <c r="AL960" i="8"/>
  <c r="E961" i="8"/>
  <c r="AN960" i="8"/>
  <c r="AO960" i="8" s="1"/>
  <c r="AQ960" i="8" s="1"/>
  <c r="T960" i="8"/>
  <c r="X960" i="8" s="1"/>
  <c r="W960" i="8"/>
  <c r="AA960" i="8" s="1"/>
  <c r="Y960" i="8"/>
  <c r="D960" i="8"/>
  <c r="AG960" i="8"/>
  <c r="C960" i="8"/>
  <c r="AE486" i="8"/>
  <c r="AD486" i="8"/>
  <c r="AH485" i="8"/>
  <c r="N485" i="8" s="1"/>
  <c r="R960" i="8" l="1"/>
  <c r="AP960" i="8"/>
  <c r="U960" i="8"/>
  <c r="V960" i="8" s="1"/>
  <c r="AI960" i="8"/>
  <c r="AJ960" i="8" s="1"/>
  <c r="AK960" i="8" s="1"/>
  <c r="B961" i="8"/>
  <c r="F961" i="8"/>
  <c r="G961" i="8" s="1"/>
  <c r="H961" i="8" s="1"/>
  <c r="M961" i="8" s="1"/>
  <c r="I961" i="8"/>
  <c r="AF486" i="8"/>
  <c r="AB487" i="8"/>
  <c r="AC487" i="8" s="1"/>
  <c r="J961" i="8" l="1"/>
  <c r="K961" i="8" s="1"/>
  <c r="D961" i="8"/>
  <c r="T961" i="8"/>
  <c r="X961" i="8" s="1"/>
  <c r="AL961" i="8"/>
  <c r="C961" i="8"/>
  <c r="Y961" i="8"/>
  <c r="AN961" i="8"/>
  <c r="AG961" i="8"/>
  <c r="E962" i="8"/>
  <c r="W961" i="8"/>
  <c r="AA961" i="8" s="1"/>
  <c r="AM960" i="8"/>
  <c r="P960" i="8" s="1"/>
  <c r="AE487" i="8"/>
  <c r="AD487" i="8"/>
  <c r="AH486" i="8"/>
  <c r="N486" i="8" s="1"/>
  <c r="AI961" i="8" l="1"/>
  <c r="AJ961" i="8" s="1"/>
  <c r="AK961" i="8" s="1"/>
  <c r="AM961" i="8" s="1"/>
  <c r="P961" i="8" s="1"/>
  <c r="U961" i="8"/>
  <c r="V961" i="8" s="1"/>
  <c r="AO961" i="8"/>
  <c r="AQ961" i="8" s="1"/>
  <c r="F962" i="8"/>
  <c r="G962" i="8" s="1"/>
  <c r="H962" i="8" s="1"/>
  <c r="M962" i="8" s="1"/>
  <c r="B962" i="8"/>
  <c r="I962" i="8"/>
  <c r="AF487" i="8"/>
  <c r="AB488" i="8"/>
  <c r="AC488" i="8" s="1"/>
  <c r="R961" i="8" l="1"/>
  <c r="AP961" i="8"/>
  <c r="J962" i="8"/>
  <c r="K962" i="8" s="1"/>
  <c r="T962" i="8"/>
  <c r="C962" i="8"/>
  <c r="W962" i="8"/>
  <c r="AA962" i="8" s="1"/>
  <c r="X962" i="8"/>
  <c r="AL962" i="8"/>
  <c r="E963" i="8"/>
  <c r="AN962" i="8"/>
  <c r="D962" i="8"/>
  <c r="AG962" i="8"/>
  <c r="AE488" i="8"/>
  <c r="AD488" i="8"/>
  <c r="AH487" i="8"/>
  <c r="N487" i="8" s="1"/>
  <c r="AO962" i="8" l="1"/>
  <c r="AQ962" i="8" s="1"/>
  <c r="U962" i="8"/>
  <c r="V962" i="8" s="1"/>
  <c r="AI962" i="8"/>
  <c r="AJ962" i="8" s="1"/>
  <c r="AK962" i="8" s="1"/>
  <c r="F963" i="8"/>
  <c r="G963" i="8" s="1"/>
  <c r="H963" i="8" s="1"/>
  <c r="M963" i="8" s="1"/>
  <c r="B963" i="8"/>
  <c r="I963" i="8"/>
  <c r="AF488" i="8"/>
  <c r="AB489" i="8"/>
  <c r="AC489" i="8" s="1"/>
  <c r="R962" i="8" l="1"/>
  <c r="AP962" i="8"/>
  <c r="AN963" i="8"/>
  <c r="W963" i="8"/>
  <c r="AA963" i="8" s="1"/>
  <c r="AL963" i="8"/>
  <c r="AG963" i="8"/>
  <c r="AO963" i="8"/>
  <c r="AQ963" i="8" s="1"/>
  <c r="C963" i="8"/>
  <c r="D963" i="8"/>
  <c r="E964" i="8"/>
  <c r="T963" i="8"/>
  <c r="Y963" i="8" s="1"/>
  <c r="AM962" i="8"/>
  <c r="P962" i="8" s="1"/>
  <c r="J963" i="8"/>
  <c r="K963" i="8" s="1"/>
  <c r="U963" i="8" s="1"/>
  <c r="V963" i="8" s="1"/>
  <c r="AE489" i="8"/>
  <c r="AD489" i="8"/>
  <c r="AH488" i="8"/>
  <c r="N488" i="8" s="1"/>
  <c r="R963" i="8" l="1"/>
  <c r="AP963" i="8"/>
  <c r="X963" i="8"/>
  <c r="B964" i="8"/>
  <c r="I964" i="8"/>
  <c r="F964" i="8"/>
  <c r="G964" i="8" s="1"/>
  <c r="H964" i="8" s="1"/>
  <c r="M964" i="8" s="1"/>
  <c r="AI963" i="8"/>
  <c r="AJ963" i="8" s="1"/>
  <c r="AK963" i="8" s="1"/>
  <c r="AF489" i="8"/>
  <c r="AB490" i="8"/>
  <c r="AC490" i="8" s="1"/>
  <c r="J964" i="8" l="1"/>
  <c r="K964" i="8" s="1"/>
  <c r="AG964" i="8"/>
  <c r="AL964" i="8"/>
  <c r="AN964" i="8"/>
  <c r="AO964" i="8" s="1"/>
  <c r="AQ964" i="8" s="1"/>
  <c r="W964" i="8"/>
  <c r="AA964" i="8" s="1"/>
  <c r="E965" i="8"/>
  <c r="D964" i="8"/>
  <c r="C964" i="8"/>
  <c r="T964" i="8"/>
  <c r="Y964" i="8" s="1"/>
  <c r="AM963" i="8"/>
  <c r="P963" i="8" s="1"/>
  <c r="AE490" i="8"/>
  <c r="AD490" i="8"/>
  <c r="AH489" i="8"/>
  <c r="N489" i="8" s="1"/>
  <c r="L42" i="2" s="1"/>
  <c r="R964" i="8" l="1"/>
  <c r="AP964" i="8"/>
  <c r="AI964" i="8"/>
  <c r="AJ964" i="8" s="1"/>
  <c r="AK964" i="8" s="1"/>
  <c r="U964" i="8"/>
  <c r="V964" i="8" s="1"/>
  <c r="I965" i="8"/>
  <c r="F965" i="8"/>
  <c r="G965" i="8" s="1"/>
  <c r="H965" i="8" s="1"/>
  <c r="M965" i="8" s="1"/>
  <c r="B965" i="8"/>
  <c r="X964" i="8"/>
  <c r="AF490" i="8"/>
  <c r="AB491" i="8"/>
  <c r="AC491" i="8" s="1"/>
  <c r="AM964" i="8" l="1"/>
  <c r="P964" i="8" s="1"/>
  <c r="J965" i="8"/>
  <c r="K965" i="8" s="1"/>
  <c r="T965" i="8"/>
  <c r="AL965" i="8"/>
  <c r="C965" i="8"/>
  <c r="AG965" i="8"/>
  <c r="E966" i="8"/>
  <c r="Y965" i="8"/>
  <c r="W965" i="8"/>
  <c r="AA965" i="8" s="1"/>
  <c r="AN965" i="8"/>
  <c r="D965" i="8"/>
  <c r="X965" i="8"/>
  <c r="AE491" i="8"/>
  <c r="AD491" i="8"/>
  <c r="AH490" i="8"/>
  <c r="N490" i="8" s="1"/>
  <c r="U965" i="8" l="1"/>
  <c r="V965" i="8" s="1"/>
  <c r="AI965" i="8"/>
  <c r="AJ965" i="8" s="1"/>
  <c r="AK965" i="8" s="1"/>
  <c r="I966" i="8"/>
  <c r="B966" i="8"/>
  <c r="F966" i="8"/>
  <c r="G966" i="8" s="1"/>
  <c r="H966" i="8" s="1"/>
  <c r="M966" i="8" s="1"/>
  <c r="AO965" i="8"/>
  <c r="AQ965" i="8" s="1"/>
  <c r="AF491" i="8"/>
  <c r="AB492" i="8"/>
  <c r="AC492" i="8" s="1"/>
  <c r="AM965" i="8" l="1"/>
  <c r="P965" i="8" s="1"/>
  <c r="R965" i="8"/>
  <c r="AP965" i="8"/>
  <c r="J966" i="8"/>
  <c r="K966" i="8" s="1"/>
  <c r="AG966" i="8"/>
  <c r="D966" i="8"/>
  <c r="E967" i="8"/>
  <c r="C966" i="8"/>
  <c r="AN966" i="8"/>
  <c r="AO966" i="8" s="1"/>
  <c r="AL966" i="8"/>
  <c r="W966" i="8"/>
  <c r="AA966" i="8" s="1"/>
  <c r="T966" i="8"/>
  <c r="X966" i="8" s="1"/>
  <c r="AE492" i="8"/>
  <c r="AH491" i="8"/>
  <c r="N491" i="8" s="1"/>
  <c r="AD492" i="8"/>
  <c r="AQ966" i="8" l="1"/>
  <c r="R966" i="8" s="1"/>
  <c r="AP966" i="8"/>
  <c r="AI966" i="8"/>
  <c r="AJ966" i="8" s="1"/>
  <c r="AK966" i="8" s="1"/>
  <c r="U966" i="8"/>
  <c r="V966" i="8" s="1"/>
  <c r="Y966" i="8"/>
  <c r="B967" i="8"/>
  <c r="I967" i="8"/>
  <c r="F967" i="8"/>
  <c r="G967" i="8" s="1"/>
  <c r="H967" i="8" s="1"/>
  <c r="M967" i="8" s="1"/>
  <c r="AF492" i="8"/>
  <c r="AB493" i="8"/>
  <c r="AC493" i="8" s="1"/>
  <c r="AM966" i="8" l="1"/>
  <c r="P966" i="8" s="1"/>
  <c r="J967" i="8"/>
  <c r="K967" i="8" s="1"/>
  <c r="AL967" i="8"/>
  <c r="E968" i="8"/>
  <c r="AG967" i="8"/>
  <c r="C967" i="8"/>
  <c r="D967" i="8"/>
  <c r="AN967" i="8"/>
  <c r="AO967" i="8" s="1"/>
  <c r="T967" i="8"/>
  <c r="X967" i="8" s="1"/>
  <c r="W967" i="8"/>
  <c r="AA967" i="8" s="1"/>
  <c r="AE493" i="8"/>
  <c r="AD493" i="8"/>
  <c r="AH492" i="8"/>
  <c r="N492" i="8" s="1"/>
  <c r="Y967" i="8" l="1"/>
  <c r="AQ967" i="8"/>
  <c r="R967" i="8" s="1"/>
  <c r="AP967" i="8"/>
  <c r="U967" i="8"/>
  <c r="V967" i="8" s="1"/>
  <c r="AI967" i="8"/>
  <c r="AJ967" i="8" s="1"/>
  <c r="AK967" i="8" s="1"/>
  <c r="I968" i="8"/>
  <c r="B968" i="8"/>
  <c r="F968" i="8"/>
  <c r="G968" i="8" s="1"/>
  <c r="H968" i="8" s="1"/>
  <c r="M968" i="8" s="1"/>
  <c r="AF493" i="8"/>
  <c r="AB494" i="8"/>
  <c r="AC494" i="8" s="1"/>
  <c r="AN968" i="8" l="1"/>
  <c r="AO968" i="8" s="1"/>
  <c r="AQ968" i="8" s="1"/>
  <c r="T968" i="8"/>
  <c r="AL968" i="8"/>
  <c r="C968" i="8"/>
  <c r="D968" i="8"/>
  <c r="AG968" i="8"/>
  <c r="E969" i="8"/>
  <c r="Y968" i="8"/>
  <c r="W968" i="8"/>
  <c r="AA968" i="8" s="1"/>
  <c r="X968" i="8"/>
  <c r="J968" i="8"/>
  <c r="K968" i="8" s="1"/>
  <c r="AM967" i="8"/>
  <c r="P967" i="8" s="1"/>
  <c r="AE494" i="8"/>
  <c r="AD494" i="8"/>
  <c r="AH493" i="8"/>
  <c r="N493" i="8" s="1"/>
  <c r="AI968" i="8" l="1"/>
  <c r="AJ968" i="8" s="1"/>
  <c r="AK968" i="8" s="1"/>
  <c r="U968" i="8"/>
  <c r="V968" i="8" s="1"/>
  <c r="R968" i="8"/>
  <c r="AP968" i="8"/>
  <c r="I969" i="8"/>
  <c r="B969" i="8"/>
  <c r="F969" i="8"/>
  <c r="G969" i="8" s="1"/>
  <c r="H969" i="8" s="1"/>
  <c r="M969" i="8" s="1"/>
  <c r="K82" i="2" s="1"/>
  <c r="AM968" i="8"/>
  <c r="P968" i="8" s="1"/>
  <c r="AF494" i="8"/>
  <c r="AB495" i="8"/>
  <c r="AC495" i="8" s="1"/>
  <c r="C969" i="8" l="1"/>
  <c r="Y518" i="8" s="1"/>
  <c r="T969" i="8"/>
  <c r="Y969" i="8" s="1"/>
  <c r="W969" i="8"/>
  <c r="AA969" i="8" s="1"/>
  <c r="AN969" i="8"/>
  <c r="X969" i="8"/>
  <c r="AL969" i="8"/>
  <c r="D969" i="8"/>
  <c r="E970" i="8"/>
  <c r="AG969" i="8"/>
  <c r="J969" i="8"/>
  <c r="K969" i="8" s="1"/>
  <c r="U969" i="8" s="1"/>
  <c r="V969" i="8" s="1"/>
  <c r="AE495" i="8"/>
  <c r="AD495" i="8"/>
  <c r="AH494" i="8"/>
  <c r="N494" i="8" s="1"/>
  <c r="AI969" i="8" l="1"/>
  <c r="AJ969" i="8" s="1"/>
  <c r="AK969" i="8" s="1"/>
  <c r="AO969" i="8"/>
  <c r="AQ969" i="8" s="1"/>
  <c r="F970" i="8"/>
  <c r="G970" i="8" s="1"/>
  <c r="H970" i="8" s="1"/>
  <c r="M970" i="8" s="1"/>
  <c r="B970" i="8"/>
  <c r="I970" i="8"/>
  <c r="Z525" i="8"/>
  <c r="Z524" i="8"/>
  <c r="Z519" i="8"/>
  <c r="Z526" i="8"/>
  <c r="Z523" i="8"/>
  <c r="Z528" i="8"/>
  <c r="Z529" i="8"/>
  <c r="Z527" i="8"/>
  <c r="Z518" i="8"/>
  <c r="Z520" i="8"/>
  <c r="Z522" i="8"/>
  <c r="Z521" i="8"/>
  <c r="AF495" i="8"/>
  <c r="AB496" i="8"/>
  <c r="AC496" i="8" s="1"/>
  <c r="R969" i="8" l="1"/>
  <c r="N82" i="2" s="1"/>
  <c r="AP969" i="8"/>
  <c r="E971" i="8"/>
  <c r="D970" i="8"/>
  <c r="AN970" i="8"/>
  <c r="AO970" i="8" s="1"/>
  <c r="AQ970" i="8" s="1"/>
  <c r="AL970" i="8"/>
  <c r="T970" i="8"/>
  <c r="X970" i="8" s="1"/>
  <c r="C970" i="8"/>
  <c r="W970" i="8"/>
  <c r="AA970" i="8" s="1"/>
  <c r="AG970" i="8"/>
  <c r="AM969" i="8"/>
  <c r="P969" i="8" s="1"/>
  <c r="M82" i="2" s="1"/>
  <c r="J970" i="8"/>
  <c r="K970" i="8" s="1"/>
  <c r="AE496" i="8"/>
  <c r="AD496" i="8"/>
  <c r="AH495" i="8"/>
  <c r="N495" i="8" s="1"/>
  <c r="Y970" i="8" l="1"/>
  <c r="R970" i="8"/>
  <c r="AP970" i="8"/>
  <c r="AI970" i="8"/>
  <c r="AJ970" i="8" s="1"/>
  <c r="AK970" i="8" s="1"/>
  <c r="U970" i="8"/>
  <c r="V970" i="8" s="1"/>
  <c r="B971" i="8"/>
  <c r="I971" i="8"/>
  <c r="F971" i="8"/>
  <c r="G971" i="8" s="1"/>
  <c r="H971" i="8" s="1"/>
  <c r="M971" i="8" s="1"/>
  <c r="AF496" i="8"/>
  <c r="AB497" i="8"/>
  <c r="AC497" i="8" s="1"/>
  <c r="AM970" i="8" l="1"/>
  <c r="P970" i="8" s="1"/>
  <c r="J971" i="8"/>
  <c r="K971" i="8" s="1"/>
  <c r="D971" i="8"/>
  <c r="W971" i="8"/>
  <c r="AA971" i="8" s="1"/>
  <c r="E972" i="8"/>
  <c r="AL971" i="8"/>
  <c r="T971" i="8"/>
  <c r="X971" i="8" s="1"/>
  <c r="AG971" i="8"/>
  <c r="C971" i="8"/>
  <c r="AN971" i="8"/>
  <c r="AO971" i="8" s="1"/>
  <c r="AE497" i="8"/>
  <c r="AD497" i="8"/>
  <c r="AH496" i="8"/>
  <c r="N496" i="8" s="1"/>
  <c r="AI971" i="8" l="1"/>
  <c r="AJ971" i="8" s="1"/>
  <c r="AK971" i="8" s="1"/>
  <c r="U971" i="8"/>
  <c r="V971" i="8" s="1"/>
  <c r="AQ971" i="8"/>
  <c r="B972" i="8"/>
  <c r="I972" i="8"/>
  <c r="F972" i="8"/>
  <c r="G972" i="8" s="1"/>
  <c r="H972" i="8" s="1"/>
  <c r="M972" i="8" s="1"/>
  <c r="Y971" i="8"/>
  <c r="AM971" i="8"/>
  <c r="P971" i="8" s="1"/>
  <c r="AF497" i="8"/>
  <c r="AB498" i="8"/>
  <c r="AC498" i="8" s="1"/>
  <c r="J972" i="8" l="1"/>
  <c r="K972" i="8" s="1"/>
  <c r="AL972" i="8"/>
  <c r="W972" i="8"/>
  <c r="AA972" i="8" s="1"/>
  <c r="AG972" i="8"/>
  <c r="D972" i="8"/>
  <c r="E973" i="8"/>
  <c r="T972" i="8"/>
  <c r="X972" i="8" s="1"/>
  <c r="AN972" i="8"/>
  <c r="AO972" i="8" s="1"/>
  <c r="C972" i="8"/>
  <c r="R971" i="8"/>
  <c r="AP971" i="8"/>
  <c r="AH497" i="8"/>
  <c r="N497" i="8" s="1"/>
  <c r="AE498" i="8"/>
  <c r="AD498" i="8"/>
  <c r="Y972" i="8" l="1"/>
  <c r="U972" i="8"/>
  <c r="V972" i="8" s="1"/>
  <c r="AI972" i="8"/>
  <c r="AJ972" i="8" s="1"/>
  <c r="AK972" i="8" s="1"/>
  <c r="AM972" i="8" s="1"/>
  <c r="P972" i="8" s="1"/>
  <c r="I973" i="8"/>
  <c r="F973" i="8"/>
  <c r="G973" i="8" s="1"/>
  <c r="H973" i="8" s="1"/>
  <c r="M973" i="8" s="1"/>
  <c r="B973" i="8"/>
  <c r="AQ972" i="8"/>
  <c r="AF498" i="8"/>
  <c r="AB499" i="8"/>
  <c r="AC499" i="8" s="1"/>
  <c r="AL973" i="8" l="1"/>
  <c r="E974" i="8"/>
  <c r="D973" i="8"/>
  <c r="AN973" i="8"/>
  <c r="AO973" i="8" s="1"/>
  <c r="C973" i="8"/>
  <c r="AG973" i="8"/>
  <c r="T973" i="8"/>
  <c r="Y973" i="8" s="1"/>
  <c r="W973" i="8"/>
  <c r="AA973" i="8" s="1"/>
  <c r="J973" i="8"/>
  <c r="K973" i="8" s="1"/>
  <c r="R972" i="8"/>
  <c r="AP972" i="8"/>
  <c r="AE499" i="8"/>
  <c r="AD499" i="8"/>
  <c r="AH498" i="8"/>
  <c r="N498" i="8" s="1"/>
  <c r="AQ973" i="8" l="1"/>
  <c r="R973" i="8" s="1"/>
  <c r="AP973" i="8"/>
  <c r="U973" i="8"/>
  <c r="V973" i="8" s="1"/>
  <c r="AI973" i="8"/>
  <c r="AJ973" i="8" s="1"/>
  <c r="AK973" i="8" s="1"/>
  <c r="X973" i="8"/>
  <c r="F974" i="8"/>
  <c r="G974" i="8" s="1"/>
  <c r="H974" i="8" s="1"/>
  <c r="M974" i="8" s="1"/>
  <c r="I974" i="8"/>
  <c r="B974" i="8"/>
  <c r="AF499" i="8"/>
  <c r="AB500" i="8"/>
  <c r="AC500" i="8" s="1"/>
  <c r="AM973" i="8" l="1"/>
  <c r="P973" i="8" s="1"/>
  <c r="E975" i="8"/>
  <c r="D974" i="8"/>
  <c r="AG974" i="8"/>
  <c r="C974" i="8"/>
  <c r="AN974" i="8"/>
  <c r="AL974" i="8"/>
  <c r="X974" i="8"/>
  <c r="T974" i="8"/>
  <c r="W974" i="8"/>
  <c r="AA974" i="8" s="1"/>
  <c r="J974" i="8"/>
  <c r="K974" i="8" s="1"/>
  <c r="AE500" i="8"/>
  <c r="AD500" i="8"/>
  <c r="AH499" i="8"/>
  <c r="N499" i="8" s="1"/>
  <c r="AO974" i="8" l="1"/>
  <c r="AQ974" i="8" s="1"/>
  <c r="U974" i="8"/>
  <c r="V974" i="8" s="1"/>
  <c r="AI974" i="8"/>
  <c r="AJ974" i="8" s="1"/>
  <c r="AK974" i="8" s="1"/>
  <c r="B975" i="8"/>
  <c r="F975" i="8"/>
  <c r="G975" i="8" s="1"/>
  <c r="H975" i="8" s="1"/>
  <c r="M975" i="8" s="1"/>
  <c r="I975" i="8"/>
  <c r="AF500" i="8"/>
  <c r="AB501" i="8"/>
  <c r="AC501" i="8" s="1"/>
  <c r="R974" i="8" l="1"/>
  <c r="AP974" i="8"/>
  <c r="D975" i="8"/>
  <c r="W975" i="8"/>
  <c r="AA975" i="8" s="1"/>
  <c r="C975" i="8"/>
  <c r="E976" i="8"/>
  <c r="X975" i="8"/>
  <c r="AL975" i="8"/>
  <c r="T975" i="8"/>
  <c r="AN975" i="8"/>
  <c r="AO975" i="8" s="1"/>
  <c r="AG975" i="8"/>
  <c r="Y975" i="8"/>
  <c r="J975" i="8"/>
  <c r="K975" i="8" s="1"/>
  <c r="AM974" i="8"/>
  <c r="P974" i="8" s="1"/>
  <c r="AE501" i="8"/>
  <c r="AD501" i="8"/>
  <c r="AH500" i="8"/>
  <c r="N500" i="8" s="1"/>
  <c r="AI975" i="8" l="1"/>
  <c r="AJ975" i="8" s="1"/>
  <c r="AK975" i="8" s="1"/>
  <c r="AM975" i="8" s="1"/>
  <c r="P975" i="8" s="1"/>
  <c r="U975" i="8"/>
  <c r="V975" i="8" s="1"/>
  <c r="AQ975" i="8"/>
  <c r="B976" i="8"/>
  <c r="I976" i="8"/>
  <c r="F976" i="8"/>
  <c r="G976" i="8" s="1"/>
  <c r="H976" i="8" s="1"/>
  <c r="M976" i="8" s="1"/>
  <c r="AF501" i="8"/>
  <c r="AB502" i="8"/>
  <c r="AC502" i="8" s="1"/>
  <c r="W976" i="8" l="1"/>
  <c r="AA976" i="8" s="1"/>
  <c r="AN976" i="8"/>
  <c r="AO976" i="8" s="1"/>
  <c r="AQ976" i="8" s="1"/>
  <c r="AL976" i="8"/>
  <c r="E977" i="8"/>
  <c r="AG976" i="8"/>
  <c r="T976" i="8"/>
  <c r="X976" i="8" s="1"/>
  <c r="D976" i="8"/>
  <c r="C976" i="8"/>
  <c r="J976" i="8"/>
  <c r="K976" i="8" s="1"/>
  <c r="AI976" i="8" s="1"/>
  <c r="AJ976" i="8" s="1"/>
  <c r="AK976" i="8" s="1"/>
  <c r="R975" i="8"/>
  <c r="AP975" i="8"/>
  <c r="AH501" i="8"/>
  <c r="N501" i="8" s="1"/>
  <c r="L43" i="2" s="1"/>
  <c r="AE502" i="8"/>
  <c r="AD502" i="8"/>
  <c r="R976" i="8" l="1"/>
  <c r="AP976" i="8"/>
  <c r="AM976" i="8"/>
  <c r="P976" i="8" s="1"/>
  <c r="I977" i="8"/>
  <c r="F977" i="8"/>
  <c r="G977" i="8" s="1"/>
  <c r="H977" i="8" s="1"/>
  <c r="M977" i="8" s="1"/>
  <c r="B977" i="8"/>
  <c r="U976" i="8"/>
  <c r="V976" i="8" s="1"/>
  <c r="Y976" i="8"/>
  <c r="AF502" i="8"/>
  <c r="AB503" i="8"/>
  <c r="AC503" i="8" s="1"/>
  <c r="T977" i="8" l="1"/>
  <c r="X977" i="8" s="1"/>
  <c r="W977" i="8"/>
  <c r="AA977" i="8" s="1"/>
  <c r="AN977" i="8"/>
  <c r="AL977" i="8"/>
  <c r="D977" i="8"/>
  <c r="C977" i="8"/>
  <c r="AG977" i="8"/>
  <c r="Y977" i="8"/>
  <c r="E978" i="8"/>
  <c r="J977" i="8"/>
  <c r="K977" i="8" s="1"/>
  <c r="U977" i="8" s="1"/>
  <c r="V977" i="8" s="1"/>
  <c r="AE503" i="8"/>
  <c r="AD503" i="8"/>
  <c r="AH502" i="8"/>
  <c r="N502" i="8" s="1"/>
  <c r="AO977" i="8" l="1"/>
  <c r="AQ977" i="8" s="1"/>
  <c r="AI977" i="8"/>
  <c r="AJ977" i="8" s="1"/>
  <c r="AK977" i="8" s="1"/>
  <c r="F978" i="8"/>
  <c r="G978" i="8" s="1"/>
  <c r="H978" i="8" s="1"/>
  <c r="M978" i="8" s="1"/>
  <c r="B978" i="8"/>
  <c r="I978" i="8"/>
  <c r="AF503" i="8"/>
  <c r="AB504" i="8"/>
  <c r="AC504" i="8" s="1"/>
  <c r="R977" i="8" l="1"/>
  <c r="AP977" i="8"/>
  <c r="J978" i="8"/>
  <c r="K978" i="8" s="1"/>
  <c r="D978" i="8"/>
  <c r="AN978" i="8"/>
  <c r="W978" i="8"/>
  <c r="AA978" i="8" s="1"/>
  <c r="AL978" i="8"/>
  <c r="T978" i="8"/>
  <c r="X978" i="8" s="1"/>
  <c r="C978" i="8"/>
  <c r="AG978" i="8"/>
  <c r="E979" i="8"/>
  <c r="AM977" i="8"/>
  <c r="P977" i="8" s="1"/>
  <c r="AE504" i="8"/>
  <c r="AD504" i="8"/>
  <c r="AH503" i="8"/>
  <c r="N503" i="8" s="1"/>
  <c r="AI978" i="8" l="1"/>
  <c r="AJ978" i="8" s="1"/>
  <c r="AK978" i="8" s="1"/>
  <c r="U978" i="8"/>
  <c r="V978" i="8" s="1"/>
  <c r="Y978" i="8"/>
  <c r="F979" i="8"/>
  <c r="G979" i="8" s="1"/>
  <c r="H979" i="8" s="1"/>
  <c r="M979" i="8" s="1"/>
  <c r="I979" i="8"/>
  <c r="B979" i="8"/>
  <c r="AO978" i="8"/>
  <c r="AQ978" i="8" s="1"/>
  <c r="AF504" i="8"/>
  <c r="AB505" i="8"/>
  <c r="AC505" i="8" s="1"/>
  <c r="R978" i="8" l="1"/>
  <c r="AP978" i="8"/>
  <c r="J979" i="8"/>
  <c r="K979" i="8" s="1"/>
  <c r="AN979" i="8"/>
  <c r="AL979" i="8"/>
  <c r="E980" i="8"/>
  <c r="T979" i="8"/>
  <c r="Y979" i="8" s="1"/>
  <c r="AO979" i="8"/>
  <c r="AQ979" i="8" s="1"/>
  <c r="AG979" i="8"/>
  <c r="D979" i="8"/>
  <c r="W979" i="8"/>
  <c r="AA979" i="8" s="1"/>
  <c r="C979" i="8"/>
  <c r="AM978" i="8"/>
  <c r="P978" i="8" s="1"/>
  <c r="AE505" i="8"/>
  <c r="AD505" i="8"/>
  <c r="AH504" i="8"/>
  <c r="N504" i="8" s="1"/>
  <c r="U979" i="8" l="1"/>
  <c r="V979" i="8" s="1"/>
  <c r="AI979" i="8"/>
  <c r="AJ979" i="8" s="1"/>
  <c r="AK979" i="8" s="1"/>
  <c r="R979" i="8"/>
  <c r="AP979" i="8"/>
  <c r="X979" i="8"/>
  <c r="B980" i="8"/>
  <c r="I980" i="8"/>
  <c r="F980" i="8"/>
  <c r="G980" i="8" s="1"/>
  <c r="H980" i="8" s="1"/>
  <c r="M980" i="8" s="1"/>
  <c r="AF505" i="8"/>
  <c r="AB506" i="8"/>
  <c r="AC506" i="8" s="1"/>
  <c r="AM979" i="8" l="1"/>
  <c r="P979" i="8" s="1"/>
  <c r="J980" i="8"/>
  <c r="K980" i="8" s="1"/>
  <c r="C980" i="8"/>
  <c r="W980" i="8"/>
  <c r="AA980" i="8" s="1"/>
  <c r="E981" i="8"/>
  <c r="AL980" i="8"/>
  <c r="T980" i="8"/>
  <c r="X980" i="8" s="1"/>
  <c r="AN980" i="8"/>
  <c r="AO980" i="8" s="1"/>
  <c r="D980" i="8"/>
  <c r="AG980" i="8"/>
  <c r="AE506" i="8"/>
  <c r="AD506" i="8"/>
  <c r="AH505" i="8"/>
  <c r="N505" i="8" s="1"/>
  <c r="Y980" i="8" l="1"/>
  <c r="U980" i="8"/>
  <c r="V980" i="8" s="1"/>
  <c r="AI980" i="8"/>
  <c r="AJ980" i="8" s="1"/>
  <c r="AK980" i="8" s="1"/>
  <c r="B981" i="8"/>
  <c r="F981" i="8"/>
  <c r="G981" i="8" s="1"/>
  <c r="H981" i="8" s="1"/>
  <c r="M981" i="8" s="1"/>
  <c r="K83" i="2" s="1"/>
  <c r="I981" i="8"/>
  <c r="AQ980" i="8"/>
  <c r="AF506" i="8"/>
  <c r="AB507" i="8"/>
  <c r="AC507" i="8" s="1"/>
  <c r="AM980" i="8" l="1"/>
  <c r="P980" i="8" s="1"/>
  <c r="R980" i="8"/>
  <c r="AP980" i="8"/>
  <c r="AN981" i="8"/>
  <c r="AO981" i="8" s="1"/>
  <c r="D981" i="8"/>
  <c r="W981" i="8"/>
  <c r="AA981" i="8" s="1"/>
  <c r="C981" i="8"/>
  <c r="AL981" i="8"/>
  <c r="T981" i="8"/>
  <c r="X981" i="8" s="1"/>
  <c r="AG981" i="8"/>
  <c r="J981" i="8"/>
  <c r="K981" i="8" s="1"/>
  <c r="U981" i="8" s="1"/>
  <c r="V981" i="8" s="1"/>
  <c r="AE507" i="8"/>
  <c r="AD507" i="8"/>
  <c r="AH506" i="8"/>
  <c r="N506" i="8" s="1"/>
  <c r="Y626" i="8" l="1"/>
  <c r="Y614" i="8"/>
  <c r="Y650" i="8"/>
  <c r="Y566" i="8"/>
  <c r="Y554" i="8"/>
  <c r="Y686" i="8"/>
  <c r="Y698" i="8"/>
  <c r="Y710" i="8"/>
  <c r="Y734" i="8"/>
  <c r="Y674" i="8"/>
  <c r="Y530" i="8"/>
  <c r="Y602" i="8"/>
  <c r="Y662" i="8"/>
  <c r="Y590" i="8"/>
  <c r="Y542" i="8"/>
  <c r="Y722" i="8"/>
  <c r="Y638" i="8"/>
  <c r="Y578" i="8"/>
  <c r="Y746" i="8"/>
  <c r="Y758" i="8"/>
  <c r="Y770" i="8"/>
  <c r="Y782" i="8"/>
  <c r="Y794" i="8"/>
  <c r="Y806" i="8"/>
  <c r="Y818" i="8"/>
  <c r="Y830" i="8"/>
  <c r="Y842" i="8"/>
  <c r="Y854" i="8"/>
  <c r="Y866" i="8"/>
  <c r="Y878" i="8"/>
  <c r="Y890" i="8"/>
  <c r="Y902" i="8"/>
  <c r="Y914" i="8"/>
  <c r="Y926" i="8"/>
  <c r="Y938" i="8"/>
  <c r="Y950" i="8"/>
  <c r="Y962" i="8"/>
  <c r="Y974" i="8"/>
  <c r="AI981" i="8"/>
  <c r="AJ981" i="8" s="1"/>
  <c r="AK981" i="8" s="1"/>
  <c r="AQ981" i="8"/>
  <c r="Y981" i="8"/>
  <c r="AF507" i="8"/>
  <c r="AB508" i="8"/>
  <c r="AC508" i="8" s="1"/>
  <c r="AM981" i="8" l="1"/>
  <c r="P981" i="8" s="1"/>
  <c r="M83" i="2" s="1"/>
  <c r="Z882" i="8"/>
  <c r="Z879" i="8"/>
  <c r="Z881" i="8"/>
  <c r="Z880" i="8"/>
  <c r="Z883" i="8"/>
  <c r="Z878" i="8"/>
  <c r="Z885" i="8"/>
  <c r="Z884" i="8"/>
  <c r="Z887" i="8"/>
  <c r="Z888" i="8"/>
  <c r="Z886" i="8"/>
  <c r="Z889" i="8"/>
  <c r="Z784" i="8"/>
  <c r="Z783" i="8"/>
  <c r="Z782" i="8"/>
  <c r="Z789" i="8"/>
  <c r="Z788" i="8"/>
  <c r="Z787" i="8"/>
  <c r="Z786" i="8"/>
  <c r="Z785" i="8"/>
  <c r="Z793" i="8"/>
  <c r="Z791" i="8"/>
  <c r="Z792" i="8"/>
  <c r="Z790" i="8"/>
  <c r="Z600" i="8"/>
  <c r="Z596" i="8"/>
  <c r="Z601" i="8"/>
  <c r="Z594" i="8"/>
  <c r="Z595" i="8"/>
  <c r="Z593" i="8"/>
  <c r="Z591" i="8"/>
  <c r="Z590" i="8"/>
  <c r="Z599" i="8"/>
  <c r="Z598" i="8"/>
  <c r="Z597" i="8"/>
  <c r="Z592" i="8"/>
  <c r="Z696" i="8"/>
  <c r="Z697" i="8"/>
  <c r="Z693" i="8"/>
  <c r="Z690" i="8"/>
  <c r="Z686" i="8"/>
  <c r="Z689" i="8"/>
  <c r="Z694" i="8"/>
  <c r="Z688" i="8"/>
  <c r="Z695" i="8"/>
  <c r="Z691" i="8"/>
  <c r="Z692" i="8"/>
  <c r="Z687" i="8"/>
  <c r="Z873" i="8"/>
  <c r="Z868" i="8"/>
  <c r="Z872" i="8"/>
  <c r="Z866" i="8"/>
  <c r="Z869" i="8"/>
  <c r="Z870" i="8"/>
  <c r="Z871" i="8"/>
  <c r="Z867" i="8"/>
  <c r="Z876" i="8"/>
  <c r="Z875" i="8"/>
  <c r="Z877" i="8"/>
  <c r="Z874" i="8"/>
  <c r="Z777" i="8"/>
  <c r="Z770" i="8"/>
  <c r="Z771" i="8"/>
  <c r="Z776" i="8"/>
  <c r="Z772" i="8"/>
  <c r="Z775" i="8"/>
  <c r="Z774" i="8"/>
  <c r="Z773" i="8"/>
  <c r="Z779" i="8"/>
  <c r="Z780" i="8"/>
  <c r="Z781" i="8"/>
  <c r="Z778" i="8"/>
  <c r="Z667" i="8"/>
  <c r="Z664" i="8"/>
  <c r="Z666" i="8"/>
  <c r="Z669" i="8"/>
  <c r="Z662" i="8"/>
  <c r="Z668" i="8"/>
  <c r="Z670" i="8"/>
  <c r="Z663" i="8"/>
  <c r="Z665" i="8"/>
  <c r="Z671" i="8"/>
  <c r="Z672" i="8"/>
  <c r="Z673" i="8"/>
  <c r="Z556" i="8"/>
  <c r="Z555" i="8"/>
  <c r="Z565" i="8"/>
  <c r="Z560" i="8"/>
  <c r="Z559" i="8"/>
  <c r="Z558" i="8"/>
  <c r="Z563" i="8"/>
  <c r="Z554" i="8"/>
  <c r="Z564" i="8"/>
  <c r="Z562" i="8"/>
  <c r="Z561" i="8"/>
  <c r="Z557" i="8"/>
  <c r="Z861" i="8"/>
  <c r="Z857" i="8"/>
  <c r="Z858" i="8"/>
  <c r="Z856" i="8"/>
  <c r="Z860" i="8"/>
  <c r="Z855" i="8"/>
  <c r="Z859" i="8"/>
  <c r="Z854" i="8"/>
  <c r="Z864" i="8"/>
  <c r="Z865" i="8"/>
  <c r="Z863" i="8"/>
  <c r="Z862" i="8"/>
  <c r="Z765" i="8"/>
  <c r="Z758" i="8"/>
  <c r="Z764" i="8"/>
  <c r="Z759" i="8"/>
  <c r="Z763" i="8"/>
  <c r="Z760" i="8"/>
  <c r="Z762" i="8"/>
  <c r="Z761" i="8"/>
  <c r="Z767" i="8"/>
  <c r="Z768" i="8"/>
  <c r="Z769" i="8"/>
  <c r="Z766" i="8"/>
  <c r="Z605" i="8"/>
  <c r="Z608" i="8"/>
  <c r="Z604" i="8"/>
  <c r="Z612" i="8"/>
  <c r="Z609" i="8"/>
  <c r="Z613" i="8"/>
  <c r="Z610" i="8"/>
  <c r="Z611" i="8"/>
  <c r="Z607" i="8"/>
  <c r="Z606" i="8"/>
  <c r="Z602" i="8"/>
  <c r="Z603" i="8"/>
  <c r="Z567" i="8"/>
  <c r="Z574" i="8"/>
  <c r="Z569" i="8"/>
  <c r="Z575" i="8"/>
  <c r="Z566" i="8"/>
  <c r="Z571" i="8"/>
  <c r="Z570" i="8"/>
  <c r="Z572" i="8"/>
  <c r="Z576" i="8"/>
  <c r="Z573" i="8"/>
  <c r="Z577" i="8"/>
  <c r="Z568" i="8"/>
  <c r="Z945" i="8"/>
  <c r="Z849" i="8"/>
  <c r="Z848" i="8"/>
  <c r="Z847" i="8"/>
  <c r="Z843" i="8"/>
  <c r="Z845" i="8"/>
  <c r="Z846" i="8"/>
  <c r="Z842" i="8"/>
  <c r="Z844" i="8"/>
  <c r="Z850" i="8"/>
  <c r="Z851" i="8"/>
  <c r="Z853" i="8"/>
  <c r="Z852" i="8"/>
  <c r="Z753" i="8"/>
  <c r="Z752" i="8"/>
  <c r="Z746" i="8"/>
  <c r="Z751" i="8"/>
  <c r="Z747" i="8"/>
  <c r="Z749" i="8"/>
  <c r="Z748" i="8"/>
  <c r="Z750" i="8"/>
  <c r="Z755" i="8"/>
  <c r="Z757" i="8"/>
  <c r="Z756" i="8"/>
  <c r="Z754" i="8"/>
  <c r="Z535" i="8"/>
  <c r="Z530" i="8"/>
  <c r="Z534" i="8"/>
  <c r="Z539" i="8"/>
  <c r="Z531" i="8"/>
  <c r="Z540" i="8"/>
  <c r="Z541" i="8"/>
  <c r="Z538" i="8"/>
  <c r="Z532" i="8"/>
  <c r="Z533" i="8"/>
  <c r="Z536" i="8"/>
  <c r="Z537" i="8"/>
  <c r="Z937" i="8"/>
  <c r="Z951" i="8"/>
  <c r="Z952" i="8"/>
  <c r="Z946" i="8"/>
  <c r="Z944" i="8"/>
  <c r="Z957" i="8"/>
  <c r="Z965" i="8"/>
  <c r="Z958" i="8"/>
  <c r="Z969" i="8"/>
  <c r="Z939" i="8"/>
  <c r="Z954" i="8"/>
  <c r="Z948" i="8"/>
  <c r="Z966" i="8"/>
  <c r="Z956" i="8"/>
  <c r="Z950" i="8"/>
  <c r="Z959" i="8"/>
  <c r="Z967" i="8"/>
  <c r="Z941" i="8"/>
  <c r="Z934" i="8"/>
  <c r="Z960" i="8"/>
  <c r="Z968" i="8"/>
  <c r="Z947" i="8"/>
  <c r="Z936" i="8"/>
  <c r="Z935" i="8"/>
  <c r="Z961" i="8"/>
  <c r="Z953" i="8"/>
  <c r="Z955" i="8"/>
  <c r="Z938" i="8"/>
  <c r="Z942" i="8"/>
  <c r="Z962" i="8"/>
  <c r="Z943" i="8"/>
  <c r="Z940" i="8"/>
  <c r="Z949" i="8"/>
  <c r="Z963" i="8"/>
  <c r="Z964" i="8"/>
  <c r="Z970" i="8"/>
  <c r="Z971" i="8"/>
  <c r="Z972" i="8"/>
  <c r="Z973" i="8"/>
  <c r="Z974" i="8"/>
  <c r="Z975" i="8"/>
  <c r="Z976" i="8"/>
  <c r="Z977" i="8"/>
  <c r="Z978" i="8"/>
  <c r="Z979" i="8"/>
  <c r="Z980" i="8"/>
  <c r="Z981" i="8"/>
  <c r="Z661" i="8"/>
  <c r="Z659" i="8"/>
  <c r="Z650" i="8"/>
  <c r="Z656" i="8"/>
  <c r="Z655" i="8"/>
  <c r="Z660" i="8"/>
  <c r="Z651" i="8"/>
  <c r="Z652" i="8"/>
  <c r="Z654" i="8"/>
  <c r="Z653" i="8"/>
  <c r="Z658" i="8"/>
  <c r="Z657" i="8"/>
  <c r="Z932" i="8"/>
  <c r="Z933" i="8"/>
  <c r="Z930" i="8"/>
  <c r="Z927" i="8"/>
  <c r="Z926" i="8"/>
  <c r="Z928" i="8"/>
  <c r="Z931" i="8"/>
  <c r="Z929" i="8"/>
  <c r="Z837" i="8"/>
  <c r="Z834" i="8"/>
  <c r="Z833" i="8"/>
  <c r="Z830" i="8"/>
  <c r="Z836" i="8"/>
  <c r="Z831" i="8"/>
  <c r="Z832" i="8"/>
  <c r="Z835" i="8"/>
  <c r="Z839" i="8"/>
  <c r="Z840" i="8"/>
  <c r="Z841" i="8"/>
  <c r="Z838" i="8"/>
  <c r="Z582" i="8"/>
  <c r="Z579" i="8"/>
  <c r="Z586" i="8"/>
  <c r="Z581" i="8"/>
  <c r="Z588" i="8"/>
  <c r="Z589" i="8"/>
  <c r="Z585" i="8"/>
  <c r="Z583" i="8"/>
  <c r="Z580" i="8"/>
  <c r="Z578" i="8"/>
  <c r="Z584" i="8"/>
  <c r="Z587" i="8"/>
  <c r="Z682" i="8"/>
  <c r="Z676" i="8"/>
  <c r="Z678" i="8"/>
  <c r="Z677" i="8"/>
  <c r="Z681" i="8"/>
  <c r="Z674" i="8"/>
  <c r="Z679" i="8"/>
  <c r="Z675" i="8"/>
  <c r="Z684" i="8"/>
  <c r="Z680" i="8"/>
  <c r="Z683" i="8"/>
  <c r="Z685" i="8"/>
  <c r="Z614" i="8"/>
  <c r="Z621" i="8"/>
  <c r="Z618" i="8"/>
  <c r="Z620" i="8"/>
  <c r="Z622" i="8"/>
  <c r="Z624" i="8"/>
  <c r="Z616" i="8"/>
  <c r="Z619" i="8"/>
  <c r="Z625" i="8"/>
  <c r="Z617" i="8"/>
  <c r="Z615" i="8"/>
  <c r="Z623" i="8"/>
  <c r="Z921" i="8"/>
  <c r="Z915" i="8"/>
  <c r="Z920" i="8"/>
  <c r="Z917" i="8"/>
  <c r="Z918" i="8"/>
  <c r="Z916" i="8"/>
  <c r="Z914" i="8"/>
  <c r="Z919" i="8"/>
  <c r="Z922" i="8"/>
  <c r="Z923" i="8"/>
  <c r="Z924" i="8"/>
  <c r="Z925" i="8"/>
  <c r="Z825" i="8"/>
  <c r="Z821" i="8"/>
  <c r="Z823" i="8"/>
  <c r="Z819" i="8"/>
  <c r="Z824" i="8"/>
  <c r="Z818" i="8"/>
  <c r="Z822" i="8"/>
  <c r="Z820" i="8"/>
  <c r="Z826" i="8"/>
  <c r="Z829" i="8"/>
  <c r="Z828" i="8"/>
  <c r="Z827" i="8"/>
  <c r="Z639" i="8"/>
  <c r="Z648" i="8"/>
  <c r="Z640" i="8"/>
  <c r="Z643" i="8"/>
  <c r="Z649" i="8"/>
  <c r="Z647" i="8"/>
  <c r="Z646" i="8"/>
  <c r="Z642" i="8"/>
  <c r="Z645" i="8"/>
  <c r="Z644" i="8"/>
  <c r="Z641" i="8"/>
  <c r="Z638" i="8"/>
  <c r="Z742" i="8"/>
  <c r="Z744" i="8"/>
  <c r="Z743" i="8"/>
  <c r="Z745" i="8"/>
  <c r="Z734" i="8"/>
  <c r="Z736" i="8"/>
  <c r="Z739" i="8"/>
  <c r="Z735" i="8"/>
  <c r="Z740" i="8"/>
  <c r="Z741" i="8"/>
  <c r="Z737" i="8"/>
  <c r="Z738" i="8"/>
  <c r="Z628" i="8"/>
  <c r="Z626" i="8"/>
  <c r="Z636" i="8"/>
  <c r="Z630" i="8"/>
  <c r="Z637" i="8"/>
  <c r="Z635" i="8"/>
  <c r="Z633" i="8"/>
  <c r="Z632" i="8"/>
  <c r="Z627" i="8"/>
  <c r="Z631" i="8"/>
  <c r="Z634" i="8"/>
  <c r="Z629" i="8"/>
  <c r="Z909" i="8"/>
  <c r="Z902" i="8"/>
  <c r="Z907" i="8"/>
  <c r="Z908" i="8"/>
  <c r="Z904" i="8"/>
  <c r="Z903" i="8"/>
  <c r="Z905" i="8"/>
  <c r="Z906" i="8"/>
  <c r="Z912" i="8"/>
  <c r="Z913" i="8"/>
  <c r="Z910" i="8"/>
  <c r="Z911" i="8"/>
  <c r="Z813" i="8"/>
  <c r="Z808" i="8"/>
  <c r="Z810" i="8"/>
  <c r="Z806" i="8"/>
  <c r="Z807" i="8"/>
  <c r="Z809" i="8"/>
  <c r="Z812" i="8"/>
  <c r="Z811" i="8"/>
  <c r="Z817" i="8"/>
  <c r="Z816" i="8"/>
  <c r="Z815" i="8"/>
  <c r="Z814" i="8"/>
  <c r="Z728" i="8"/>
  <c r="Z727" i="8"/>
  <c r="Z730" i="8"/>
  <c r="Z722" i="8"/>
  <c r="Z731" i="8"/>
  <c r="Z733" i="8"/>
  <c r="Z724" i="8"/>
  <c r="Z732" i="8"/>
  <c r="Z723" i="8"/>
  <c r="Z725" i="8"/>
  <c r="Z726" i="8"/>
  <c r="Z729" i="8"/>
  <c r="Z713" i="8"/>
  <c r="Z717" i="8"/>
  <c r="Z720" i="8"/>
  <c r="Z716" i="8"/>
  <c r="Z710" i="8"/>
  <c r="Z718" i="8"/>
  <c r="Z712" i="8"/>
  <c r="Z715" i="8"/>
  <c r="Z711" i="8"/>
  <c r="Z714" i="8"/>
  <c r="Z721" i="8"/>
  <c r="Z719" i="8"/>
  <c r="R981" i="8"/>
  <c r="N83" i="2" s="1"/>
  <c r="AP981" i="8"/>
  <c r="Z890" i="8"/>
  <c r="Z892" i="8"/>
  <c r="Z897" i="8"/>
  <c r="Z895" i="8"/>
  <c r="Z894" i="8"/>
  <c r="Z896" i="8"/>
  <c r="Z893" i="8"/>
  <c r="Z891" i="8"/>
  <c r="Z901" i="8"/>
  <c r="Z900" i="8"/>
  <c r="Z899" i="8"/>
  <c r="Z898" i="8"/>
  <c r="Z801" i="8"/>
  <c r="Z797" i="8"/>
  <c r="Z798" i="8"/>
  <c r="Z795" i="8"/>
  <c r="Z794" i="8"/>
  <c r="Z800" i="8"/>
  <c r="Z796" i="8"/>
  <c r="Z799" i="8"/>
  <c r="Z803" i="8"/>
  <c r="Z805" i="8"/>
  <c r="Z804" i="8"/>
  <c r="Z802" i="8"/>
  <c r="Z551" i="8"/>
  <c r="Z542" i="8"/>
  <c r="Z553" i="8"/>
  <c r="Z545" i="8"/>
  <c r="Z544" i="8"/>
  <c r="Z548" i="8"/>
  <c r="Z547" i="8"/>
  <c r="Z552" i="8"/>
  <c r="Z549" i="8"/>
  <c r="Z543" i="8"/>
  <c r="Z550" i="8"/>
  <c r="Z546" i="8"/>
  <c r="Z709" i="8"/>
  <c r="Z704" i="8"/>
  <c r="Z699" i="8"/>
  <c r="Z698" i="8"/>
  <c r="Z700" i="8"/>
  <c r="Z702" i="8"/>
  <c r="Z708" i="8"/>
  <c r="Z701" i="8"/>
  <c r="Z706" i="8"/>
  <c r="Z703" i="8"/>
  <c r="Z705" i="8"/>
  <c r="Z707" i="8"/>
  <c r="AE508" i="8"/>
  <c r="AD508" i="8"/>
  <c r="AH507" i="8"/>
  <c r="N507" i="8" s="1"/>
  <c r="S3" i="8" l="1"/>
  <c r="W5" i="2" s="1"/>
  <c r="S6" i="8"/>
  <c r="W8" i="2" s="1"/>
  <c r="S5" i="8"/>
  <c r="W7" i="2" s="1"/>
  <c r="S4" i="8"/>
  <c r="W6" i="2" s="1"/>
  <c r="R3" i="8"/>
  <c r="V5" i="2" s="1"/>
  <c r="P4" i="8"/>
  <c r="T6" i="2" s="1"/>
  <c r="R5" i="8"/>
  <c r="V7" i="2" s="1"/>
  <c r="Q3" i="8"/>
  <c r="U5" i="2" s="1"/>
  <c r="R7" i="8"/>
  <c r="V9" i="2" s="1"/>
  <c r="Q6" i="8"/>
  <c r="U8" i="2" s="1"/>
  <c r="S7" i="8"/>
  <c r="W9" i="2" s="1"/>
  <c r="P6" i="8"/>
  <c r="T8" i="2" s="1"/>
  <c r="R4" i="8"/>
  <c r="V6" i="2" s="1"/>
  <c r="Q4" i="8"/>
  <c r="U6" i="2" s="1"/>
  <c r="P5" i="8"/>
  <c r="T7" i="2" s="1"/>
  <c r="R6" i="8"/>
  <c r="V8" i="2" s="1"/>
  <c r="Q7" i="8"/>
  <c r="U9" i="2" s="1"/>
  <c r="Q5" i="8"/>
  <c r="U7" i="2" s="1"/>
  <c r="P3" i="8"/>
  <c r="T5" i="2" s="1"/>
  <c r="AF508" i="8"/>
  <c r="AB509" i="8"/>
  <c r="AC509" i="8" s="1"/>
  <c r="W13" i="2" l="1"/>
  <c r="U13" i="2"/>
  <c r="V13" i="2"/>
  <c r="U12" i="2"/>
  <c r="V12" i="2"/>
  <c r="W12" i="2"/>
  <c r="V15" i="2"/>
  <c r="T15" i="2"/>
  <c r="W15" i="2"/>
  <c r="W16" i="2"/>
  <c r="U16" i="2"/>
  <c r="V14" i="2"/>
  <c r="W14" i="2"/>
  <c r="U14" i="2"/>
  <c r="U15" i="2"/>
  <c r="V16" i="2"/>
  <c r="AE509" i="8"/>
  <c r="AD509" i="8"/>
  <c r="AH508" i="8"/>
  <c r="N508" i="8" s="1"/>
  <c r="AF509" i="8" l="1"/>
  <c r="AB510" i="8"/>
  <c r="AC510" i="8" s="1"/>
  <c r="AE510" i="8" s="1"/>
  <c r="AB511" i="8" l="1"/>
  <c r="AC511" i="8" s="1"/>
  <c r="AD510" i="8"/>
  <c r="AH509" i="8"/>
  <c r="N509" i="8" s="1"/>
  <c r="AD511" i="8" l="1"/>
  <c r="AF510" i="8"/>
  <c r="AE511" i="8"/>
  <c r="AH510" i="8" l="1"/>
  <c r="N510" i="8" s="1"/>
  <c r="AB512" i="8"/>
  <c r="AC512" i="8" s="1"/>
  <c r="AF511" i="8"/>
  <c r="AH511" i="8" l="1"/>
  <c r="N511" i="8" s="1"/>
  <c r="AD512" i="8"/>
  <c r="AE512" i="8"/>
  <c r="AB513" i="8" l="1"/>
  <c r="AC513" i="8" s="1"/>
  <c r="AD513" i="8" s="1"/>
  <c r="AF512" i="8"/>
  <c r="AF513" i="8" l="1"/>
  <c r="AH512" i="8"/>
  <c r="N512" i="8" s="1"/>
  <c r="AE513" i="8"/>
  <c r="AB514" i="8" l="1"/>
  <c r="AH513" i="8"/>
  <c r="N513" i="8" s="1"/>
  <c r="L44" i="2" s="1"/>
  <c r="AC514" i="8" l="1"/>
  <c r="AD514" i="8"/>
  <c r="AE514" i="8"/>
  <c r="AB515" i="8" l="1"/>
  <c r="AC515" i="8" s="1"/>
  <c r="AD515" i="8" s="1"/>
  <c r="AF514" i="8"/>
  <c r="AF515" i="8" l="1"/>
  <c r="AH514" i="8"/>
  <c r="N514" i="8" s="1"/>
  <c r="AE515" i="8"/>
  <c r="AB516" i="8" l="1"/>
  <c r="AH515" i="8"/>
  <c r="N515" i="8" s="1"/>
  <c r="AC516" i="8" l="1"/>
  <c r="AD516" i="8" s="1"/>
  <c r="AE516" i="8"/>
  <c r="AF516" i="8" l="1"/>
  <c r="AB517" i="8"/>
  <c r="AC517" i="8" s="1"/>
  <c r="AE517" i="8" l="1"/>
  <c r="AD517" i="8"/>
  <c r="AH516" i="8"/>
  <c r="N516" i="8" s="1"/>
  <c r="AF517" i="8" l="1"/>
  <c r="AB518" i="8"/>
  <c r="AC518" i="8" s="1"/>
  <c r="AE518" i="8" l="1"/>
  <c r="AD518" i="8"/>
  <c r="AH517" i="8"/>
  <c r="N517" i="8" s="1"/>
  <c r="AF518" i="8" l="1"/>
  <c r="AB519" i="8"/>
  <c r="AC519" i="8" s="1"/>
  <c r="AE519" i="8" l="1"/>
  <c r="AD519" i="8"/>
  <c r="AH518" i="8"/>
  <c r="N518" i="8" s="1"/>
  <c r="AF519" i="8" l="1"/>
  <c r="AB520" i="8"/>
  <c r="AC520" i="8" s="1"/>
  <c r="AE520" i="8" l="1"/>
  <c r="AD520" i="8"/>
  <c r="AH519" i="8"/>
  <c r="N519" i="8" s="1"/>
  <c r="AF520" i="8" l="1"/>
  <c r="AB521" i="8"/>
  <c r="AC521" i="8" s="1"/>
  <c r="AE521" i="8" l="1"/>
  <c r="AD521" i="8"/>
  <c r="AH520" i="8"/>
  <c r="N520" i="8" s="1"/>
  <c r="AF521" i="8" l="1"/>
  <c r="AB522" i="8"/>
  <c r="AC522" i="8" s="1"/>
  <c r="AE522" i="8" l="1"/>
  <c r="AD522" i="8"/>
  <c r="AH521" i="8"/>
  <c r="N521" i="8" s="1"/>
  <c r="AF522" i="8" l="1"/>
  <c r="AB523" i="8"/>
  <c r="AC523" i="8" s="1"/>
  <c r="AE523" i="8" l="1"/>
  <c r="AD523" i="8"/>
  <c r="AH522" i="8"/>
  <c r="N522" i="8" s="1"/>
  <c r="AF523" i="8" l="1"/>
  <c r="AB524" i="8"/>
  <c r="AC524" i="8" s="1"/>
  <c r="AE524" i="8" l="1"/>
  <c r="AD524" i="8"/>
  <c r="AH523" i="8"/>
  <c r="N523" i="8" s="1"/>
  <c r="AF524" i="8" l="1"/>
  <c r="AB525" i="8"/>
  <c r="AC525" i="8" s="1"/>
  <c r="AE525" i="8" l="1"/>
  <c r="AD525" i="8"/>
  <c r="AH524" i="8"/>
  <c r="N524" i="8" s="1"/>
  <c r="AF525" i="8" l="1"/>
  <c r="AB526" i="8"/>
  <c r="AC526" i="8" s="1"/>
  <c r="AE526" i="8" l="1"/>
  <c r="AD526" i="8"/>
  <c r="AH525" i="8"/>
  <c r="N525" i="8" s="1"/>
  <c r="L45" i="2" s="1"/>
  <c r="AF526" i="8" l="1"/>
  <c r="AB527" i="8"/>
  <c r="AC527" i="8" s="1"/>
  <c r="AE527" i="8" l="1"/>
  <c r="AD527" i="8"/>
  <c r="AH526" i="8"/>
  <c r="N526" i="8" s="1"/>
  <c r="AF527" i="8" l="1"/>
  <c r="AB528" i="8"/>
  <c r="AC528" i="8" s="1"/>
  <c r="AH527" i="8" l="1"/>
  <c r="N527" i="8" s="1"/>
  <c r="AE528" i="8"/>
  <c r="AD528" i="8"/>
  <c r="AF528" i="8" l="1"/>
  <c r="AB529" i="8"/>
  <c r="AC529" i="8" s="1"/>
  <c r="AE529" i="8" l="1"/>
  <c r="AD529" i="8"/>
  <c r="AH528" i="8"/>
  <c r="N528" i="8" s="1"/>
  <c r="AF529" i="8" l="1"/>
  <c r="AB530" i="8"/>
  <c r="AC530" i="8" s="1"/>
  <c r="AE530" i="8" l="1"/>
  <c r="AD530" i="8"/>
  <c r="AH529" i="8"/>
  <c r="N529" i="8" s="1"/>
  <c r="AF530" i="8" l="1"/>
  <c r="AB531" i="8"/>
  <c r="AC531" i="8" s="1"/>
  <c r="AE531" i="8" l="1"/>
  <c r="AD531" i="8"/>
  <c r="AH530" i="8"/>
  <c r="N530" i="8" s="1"/>
  <c r="AF531" i="8" l="1"/>
  <c r="AB532" i="8"/>
  <c r="AC532" i="8" s="1"/>
  <c r="AE532" i="8" l="1"/>
  <c r="AD532" i="8"/>
  <c r="AH531" i="8"/>
  <c r="N531" i="8" s="1"/>
  <c r="AF532" i="8" l="1"/>
  <c r="AB533" i="8"/>
  <c r="AC533" i="8" s="1"/>
  <c r="AE533" i="8" l="1"/>
  <c r="AD533" i="8"/>
  <c r="AH532" i="8"/>
  <c r="N532" i="8" s="1"/>
  <c r="AF533" i="8" l="1"/>
  <c r="AB534" i="8"/>
  <c r="AC534" i="8" s="1"/>
  <c r="AE534" i="8" l="1"/>
  <c r="AD534" i="8"/>
  <c r="AH533" i="8"/>
  <c r="N533" i="8" s="1"/>
  <c r="AF534" i="8" l="1"/>
  <c r="AB535" i="8"/>
  <c r="AC535" i="8" s="1"/>
  <c r="AE535" i="8" l="1"/>
  <c r="AD535" i="8"/>
  <c r="AH534" i="8"/>
  <c r="N534" i="8" s="1"/>
  <c r="AF535" i="8" l="1"/>
  <c r="AB536" i="8"/>
  <c r="AC536" i="8" s="1"/>
  <c r="AE536" i="8" l="1"/>
  <c r="AD536" i="8"/>
  <c r="AH535" i="8"/>
  <c r="N535" i="8" s="1"/>
  <c r="AF536" i="8" l="1"/>
  <c r="AB537" i="8"/>
  <c r="AC537" i="8" s="1"/>
  <c r="AE537" i="8" l="1"/>
  <c r="AD537" i="8"/>
  <c r="AH536" i="8"/>
  <c r="N536" i="8" s="1"/>
  <c r="AF537" i="8" l="1"/>
  <c r="AB538" i="8"/>
  <c r="AC538" i="8" s="1"/>
  <c r="AE538" i="8" l="1"/>
  <c r="AD538" i="8"/>
  <c r="AH537" i="8"/>
  <c r="N537" i="8" s="1"/>
  <c r="L46" i="2" s="1"/>
  <c r="AF538" i="8" l="1"/>
  <c r="AB539" i="8"/>
  <c r="AC539" i="8" s="1"/>
  <c r="AE539" i="8" l="1"/>
  <c r="AD539" i="8"/>
  <c r="AH538" i="8"/>
  <c r="N538" i="8" s="1"/>
  <c r="AF539" i="8" l="1"/>
  <c r="AB540" i="8"/>
  <c r="AC540" i="8" s="1"/>
  <c r="AE540" i="8" l="1"/>
  <c r="AD540" i="8"/>
  <c r="AH539" i="8"/>
  <c r="N539" i="8" s="1"/>
  <c r="AF540" i="8" l="1"/>
  <c r="AB541" i="8"/>
  <c r="AC541" i="8" s="1"/>
  <c r="AE541" i="8" l="1"/>
  <c r="AD541" i="8"/>
  <c r="AH540" i="8"/>
  <c r="N540" i="8" s="1"/>
  <c r="AF541" i="8" l="1"/>
  <c r="AB542" i="8"/>
  <c r="AC542" i="8" s="1"/>
  <c r="AE542" i="8" l="1"/>
  <c r="AD542" i="8"/>
  <c r="AH541" i="8"/>
  <c r="N541" i="8" s="1"/>
  <c r="AF542" i="8" l="1"/>
  <c r="AB543" i="8"/>
  <c r="AC543" i="8" s="1"/>
  <c r="AE543" i="8" l="1"/>
  <c r="AD543" i="8"/>
  <c r="AH542" i="8"/>
  <c r="N542" i="8" s="1"/>
  <c r="AF543" i="8" l="1"/>
  <c r="AB544" i="8"/>
  <c r="AC544" i="8" s="1"/>
  <c r="AE544" i="8" l="1"/>
  <c r="AD544" i="8"/>
  <c r="AH543" i="8"/>
  <c r="N543" i="8" s="1"/>
  <c r="AF544" i="8" l="1"/>
  <c r="AB545" i="8"/>
  <c r="AC545" i="8" s="1"/>
  <c r="AE545" i="8" l="1"/>
  <c r="AD545" i="8"/>
  <c r="AH544" i="8"/>
  <c r="N544" i="8" s="1"/>
  <c r="AF545" i="8" l="1"/>
  <c r="AB546" i="8"/>
  <c r="AC546" i="8" s="1"/>
  <c r="AE546" i="8" l="1"/>
  <c r="AD546" i="8"/>
  <c r="AH545" i="8"/>
  <c r="N545" i="8" s="1"/>
  <c r="AF546" i="8" l="1"/>
  <c r="AB547" i="8"/>
  <c r="AC547" i="8" s="1"/>
  <c r="AE547" i="8" l="1"/>
  <c r="AD547" i="8"/>
  <c r="AH546" i="8"/>
  <c r="N546" i="8" s="1"/>
  <c r="AF547" i="8" l="1"/>
  <c r="AB548" i="8"/>
  <c r="AC548" i="8" s="1"/>
  <c r="AE548" i="8" l="1"/>
  <c r="AD548" i="8"/>
  <c r="AH547" i="8"/>
  <c r="N547" i="8" s="1"/>
  <c r="AF548" i="8" l="1"/>
  <c r="AB549" i="8"/>
  <c r="AC549" i="8" s="1"/>
  <c r="AE549" i="8" s="1"/>
  <c r="AB550" i="8" l="1"/>
  <c r="AC550" i="8" s="1"/>
  <c r="AD549" i="8"/>
  <c r="AH548" i="8"/>
  <c r="N548" i="8" s="1"/>
  <c r="AF549" i="8" l="1"/>
  <c r="AD550" i="8"/>
  <c r="AE550" i="8"/>
  <c r="AB551" i="8" l="1"/>
  <c r="AC551" i="8" s="1"/>
  <c r="AF550" i="8"/>
  <c r="AH549" i="8"/>
  <c r="N549" i="8" s="1"/>
  <c r="L47" i="2" s="1"/>
  <c r="AD551" i="8" l="1"/>
  <c r="AF551" i="8" s="1"/>
  <c r="AH550" i="8"/>
  <c r="N550" i="8" s="1"/>
  <c r="AE551" i="8"/>
  <c r="AB552" i="8" l="1"/>
  <c r="AH551" i="8"/>
  <c r="N551" i="8" s="1"/>
  <c r="AC552" i="8" l="1"/>
  <c r="AD552" i="8" s="1"/>
  <c r="AE552" i="8"/>
  <c r="AF552" i="8" l="1"/>
  <c r="AB553" i="8"/>
  <c r="AC553" i="8" s="1"/>
  <c r="AE553" i="8" l="1"/>
  <c r="AD553" i="8"/>
  <c r="AH552" i="8"/>
  <c r="N552" i="8" s="1"/>
  <c r="AF553" i="8" l="1"/>
  <c r="AB554" i="8"/>
  <c r="AC554" i="8" s="1"/>
  <c r="AE554" i="8" l="1"/>
  <c r="AD554" i="8"/>
  <c r="AH553" i="8"/>
  <c r="N553" i="8" s="1"/>
  <c r="AF554" i="8" l="1"/>
  <c r="AB555" i="8"/>
  <c r="AC555" i="8" s="1"/>
  <c r="AE555" i="8" l="1"/>
  <c r="AD555" i="8"/>
  <c r="AH554" i="8"/>
  <c r="N554" i="8" s="1"/>
  <c r="AF555" i="8" l="1"/>
  <c r="AB556" i="8"/>
  <c r="AC556" i="8" s="1"/>
  <c r="AE556" i="8" l="1"/>
  <c r="AD556" i="8"/>
  <c r="AH555" i="8"/>
  <c r="N555" i="8" s="1"/>
  <c r="AF556" i="8" l="1"/>
  <c r="AB557" i="8"/>
  <c r="AC557" i="8" s="1"/>
  <c r="AE557" i="8" l="1"/>
  <c r="AD557" i="8"/>
  <c r="AH556" i="8"/>
  <c r="N556" i="8" s="1"/>
  <c r="AF557" i="8" l="1"/>
  <c r="AB558" i="8"/>
  <c r="AC558" i="8" s="1"/>
  <c r="AE558" i="8" l="1"/>
  <c r="AH557" i="8"/>
  <c r="N557" i="8" s="1"/>
  <c r="AD558" i="8"/>
  <c r="AF558" i="8" l="1"/>
  <c r="AB559" i="8"/>
  <c r="AC559" i="8" s="1"/>
  <c r="AE559" i="8" l="1"/>
  <c r="AD559" i="8"/>
  <c r="AH558" i="8"/>
  <c r="N558" i="8" s="1"/>
  <c r="AF559" i="8" l="1"/>
  <c r="AB560" i="8"/>
  <c r="AC560" i="8" s="1"/>
  <c r="AE560" i="8" l="1"/>
  <c r="AD560" i="8"/>
  <c r="AH559" i="8"/>
  <c r="N559" i="8" s="1"/>
  <c r="AF560" i="8" l="1"/>
  <c r="AB561" i="8"/>
  <c r="AC561" i="8" s="1"/>
  <c r="AE561" i="8" l="1"/>
  <c r="AD561" i="8"/>
  <c r="AH560" i="8"/>
  <c r="N560" i="8" s="1"/>
  <c r="AF561" i="8" l="1"/>
  <c r="AB562" i="8"/>
  <c r="AC562" i="8" s="1"/>
  <c r="AE562" i="8" l="1"/>
  <c r="AD562" i="8"/>
  <c r="AH561" i="8"/>
  <c r="N561" i="8" s="1"/>
  <c r="L48" i="2" s="1"/>
  <c r="AF562" i="8" l="1"/>
  <c r="AB563" i="8"/>
  <c r="AC563" i="8" s="1"/>
  <c r="AE563" i="8" l="1"/>
  <c r="AD563" i="8"/>
  <c r="AH562" i="8"/>
  <c r="N562" i="8" s="1"/>
  <c r="AF563" i="8" l="1"/>
  <c r="AB564" i="8"/>
  <c r="AC564" i="8" s="1"/>
  <c r="AE564" i="8" l="1"/>
  <c r="AD564" i="8"/>
  <c r="AH563" i="8"/>
  <c r="N563" i="8" s="1"/>
  <c r="AF564" i="8" l="1"/>
  <c r="AB565" i="8"/>
  <c r="AC565" i="8" s="1"/>
  <c r="AE565" i="8" l="1"/>
  <c r="AD565" i="8"/>
  <c r="AH564" i="8"/>
  <c r="N564" i="8" s="1"/>
  <c r="AF565" i="8" l="1"/>
  <c r="AB566" i="8"/>
  <c r="AC566" i="8" s="1"/>
  <c r="AE566" i="8" l="1"/>
  <c r="AD566" i="8"/>
  <c r="AH565" i="8"/>
  <c r="N565" i="8" s="1"/>
  <c r="AF566" i="8" l="1"/>
  <c r="AB567" i="8"/>
  <c r="AC567" i="8" s="1"/>
  <c r="AE567" i="8" l="1"/>
  <c r="AD567" i="8"/>
  <c r="AH566" i="8"/>
  <c r="N566" i="8" s="1"/>
  <c r="AF567" i="8" l="1"/>
  <c r="AB568" i="8"/>
  <c r="AC568" i="8" s="1"/>
  <c r="AE568" i="8" l="1"/>
  <c r="AD568" i="8"/>
  <c r="AH567" i="8"/>
  <c r="N567" i="8" s="1"/>
  <c r="AF568" i="8" l="1"/>
  <c r="AB569" i="8"/>
  <c r="AC569" i="8" s="1"/>
  <c r="AE569" i="8" l="1"/>
  <c r="AD569" i="8"/>
  <c r="AH568" i="8"/>
  <c r="N568" i="8" s="1"/>
  <c r="AF569" i="8" l="1"/>
  <c r="AB570" i="8"/>
  <c r="AC570" i="8" s="1"/>
  <c r="AE570" i="8" l="1"/>
  <c r="AD570" i="8"/>
  <c r="AH569" i="8"/>
  <c r="N569" i="8" s="1"/>
  <c r="AF570" i="8" l="1"/>
  <c r="AB571" i="8"/>
  <c r="AC571" i="8" s="1"/>
  <c r="AE571" i="8" l="1"/>
  <c r="AD571" i="8"/>
  <c r="AH570" i="8"/>
  <c r="N570" i="8" s="1"/>
  <c r="AF571" i="8" l="1"/>
  <c r="AB572" i="8"/>
  <c r="AC572" i="8" s="1"/>
  <c r="AE572" i="8" l="1"/>
  <c r="AD572" i="8"/>
  <c r="AH571" i="8"/>
  <c r="N571" i="8" s="1"/>
  <c r="AF572" i="8" l="1"/>
  <c r="AB573" i="8"/>
  <c r="AC573" i="8" s="1"/>
  <c r="AE573" i="8" l="1"/>
  <c r="AD573" i="8"/>
  <c r="AH572" i="8"/>
  <c r="N572" i="8" s="1"/>
  <c r="AF573" i="8" l="1"/>
  <c r="AB574" i="8"/>
  <c r="AC574" i="8" s="1"/>
  <c r="AE574" i="8" l="1"/>
  <c r="AD574" i="8"/>
  <c r="AH573" i="8"/>
  <c r="N573" i="8" s="1"/>
  <c r="L49" i="2" s="1"/>
  <c r="AF574" i="8" l="1"/>
  <c r="AB575" i="8"/>
  <c r="AC575" i="8" s="1"/>
  <c r="AH574" i="8" l="1"/>
  <c r="N574" i="8" s="1"/>
  <c r="AE575" i="8"/>
  <c r="AD575" i="8"/>
  <c r="AF575" i="8" l="1"/>
  <c r="AB576" i="8"/>
  <c r="AC576" i="8" s="1"/>
  <c r="AE576" i="8" l="1"/>
  <c r="AD576" i="8"/>
  <c r="AH575" i="8"/>
  <c r="N575" i="8" s="1"/>
  <c r="AF576" i="8" l="1"/>
  <c r="AB577" i="8"/>
  <c r="AC577" i="8" s="1"/>
  <c r="AE577" i="8" l="1"/>
  <c r="AD577" i="8"/>
  <c r="AH576" i="8"/>
  <c r="N576" i="8" s="1"/>
  <c r="AF577" i="8" l="1"/>
  <c r="AB578" i="8"/>
  <c r="AC578" i="8" s="1"/>
  <c r="AE578" i="8" l="1"/>
  <c r="AD578" i="8"/>
  <c r="AH577" i="8"/>
  <c r="N577" i="8" s="1"/>
  <c r="AF578" i="8" l="1"/>
  <c r="AB579" i="8"/>
  <c r="AC579" i="8" s="1"/>
  <c r="AE579" i="8" l="1"/>
  <c r="AD579" i="8"/>
  <c r="AH578" i="8"/>
  <c r="N578" i="8" s="1"/>
  <c r="AF579" i="8" l="1"/>
  <c r="AB580" i="8"/>
  <c r="AC580" i="8" s="1"/>
  <c r="AH579" i="8" l="1"/>
  <c r="N579" i="8" s="1"/>
  <c r="AE580" i="8"/>
  <c r="AD580" i="8"/>
  <c r="AF580" i="8" l="1"/>
  <c r="AB581" i="8"/>
  <c r="AC581" i="8" s="1"/>
  <c r="AE581" i="8" l="1"/>
  <c r="AD581" i="8"/>
  <c r="AH580" i="8"/>
  <c r="N580" i="8" s="1"/>
  <c r="AF581" i="8" l="1"/>
  <c r="AB582" i="8"/>
  <c r="AC582" i="8" s="1"/>
  <c r="AE582" i="8" l="1"/>
  <c r="AD582" i="8"/>
  <c r="AH581" i="8"/>
  <c r="N581" i="8" s="1"/>
  <c r="AF582" i="8" l="1"/>
  <c r="AB583" i="8"/>
  <c r="AC583" i="8" s="1"/>
  <c r="AE583" i="8" l="1"/>
  <c r="AD583" i="8"/>
  <c r="AH582" i="8"/>
  <c r="N582" i="8" s="1"/>
  <c r="AF583" i="8" l="1"/>
  <c r="AB584" i="8"/>
  <c r="AC584" i="8" s="1"/>
  <c r="AE584" i="8" l="1"/>
  <c r="AD584" i="8"/>
  <c r="AH583" i="8"/>
  <c r="N583" i="8" s="1"/>
  <c r="AF584" i="8" l="1"/>
  <c r="AB585" i="8"/>
  <c r="AC585" i="8" s="1"/>
  <c r="AE585" i="8" l="1"/>
  <c r="AD585" i="8"/>
  <c r="AH584" i="8"/>
  <c r="N584" i="8" s="1"/>
  <c r="AF585" i="8" l="1"/>
  <c r="AH585" i="8"/>
  <c r="N585" i="8" s="1"/>
  <c r="L50" i="2" s="1"/>
  <c r="AB586" i="8"/>
  <c r="AC586" i="8" s="1"/>
  <c r="AE586" i="8" l="1"/>
  <c r="AD586" i="8"/>
  <c r="AH586" i="8" l="1"/>
  <c r="N586" i="8" s="1"/>
  <c r="AF586" i="8"/>
  <c r="AB587" i="8"/>
  <c r="AC587" i="8" s="1"/>
  <c r="AE587" i="8" l="1"/>
  <c r="AD587" i="8"/>
  <c r="AH587" i="8" l="1"/>
  <c r="N587" i="8" s="1"/>
  <c r="AF587" i="8"/>
  <c r="AB588" i="8"/>
  <c r="AC588" i="8" s="1"/>
  <c r="AE588" i="8" l="1"/>
  <c r="AD588" i="8"/>
  <c r="AH588" i="8" l="1"/>
  <c r="N588" i="8" s="1"/>
  <c r="AF588" i="8"/>
  <c r="AB589" i="8"/>
  <c r="AC589" i="8" s="1"/>
  <c r="AE589" i="8" l="1"/>
  <c r="AD589" i="8"/>
  <c r="AH589" i="8" l="1"/>
  <c r="N589" i="8" s="1"/>
  <c r="AF589" i="8"/>
  <c r="AB590" i="8"/>
  <c r="AC590" i="8" s="1"/>
  <c r="AE590" i="8" l="1"/>
  <c r="AD590" i="8"/>
  <c r="AH590" i="8" l="1"/>
  <c r="N590" i="8" s="1"/>
  <c r="AF590" i="8"/>
  <c r="AB591" i="8"/>
  <c r="AC591" i="8" s="1"/>
  <c r="AE591" i="8" l="1"/>
  <c r="AD591" i="8"/>
  <c r="AF591" i="8" l="1"/>
  <c r="AH591" i="8"/>
  <c r="N591" i="8" s="1"/>
  <c r="AB592" i="8"/>
  <c r="AC592" i="8" s="1"/>
  <c r="AE592" i="8" l="1"/>
  <c r="AD592" i="8"/>
  <c r="AH592" i="8" l="1"/>
  <c r="N592" i="8" s="1"/>
  <c r="AF592" i="8"/>
  <c r="AB593" i="8"/>
  <c r="AC593" i="8" s="1"/>
  <c r="AE593" i="8" l="1"/>
  <c r="AD593" i="8"/>
  <c r="AH593" i="8" l="1"/>
  <c r="N593" i="8" s="1"/>
  <c r="AF593" i="8"/>
  <c r="AB594" i="8"/>
  <c r="AC594" i="8" s="1"/>
  <c r="AE594" i="8" l="1"/>
  <c r="AD594" i="8"/>
  <c r="AF594" i="8" l="1"/>
  <c r="AH594" i="8"/>
  <c r="N594" i="8" s="1"/>
  <c r="AB595" i="8"/>
  <c r="AC595" i="8" s="1"/>
  <c r="AE595" i="8" l="1"/>
  <c r="AD595" i="8"/>
  <c r="AH595" i="8" l="1"/>
  <c r="N595" i="8" s="1"/>
  <c r="AF595" i="8"/>
  <c r="AB596" i="8"/>
  <c r="AC596" i="8" s="1"/>
  <c r="AE596" i="8" l="1"/>
  <c r="AD596" i="8"/>
  <c r="AF596" i="8" l="1"/>
  <c r="AH596" i="8"/>
  <c r="N596" i="8" s="1"/>
  <c r="AB597" i="8"/>
  <c r="AC597" i="8" s="1"/>
  <c r="AE597" i="8" l="1"/>
  <c r="AD597" i="8"/>
  <c r="AF597" i="8" l="1"/>
  <c r="AH597" i="8"/>
  <c r="N597" i="8" s="1"/>
  <c r="L51" i="2" s="1"/>
  <c r="AB598" i="8"/>
  <c r="AC598" i="8" s="1"/>
  <c r="AE598" i="8" l="1"/>
  <c r="AD598" i="8"/>
  <c r="AF598" i="8" l="1"/>
  <c r="AH598" i="8"/>
  <c r="N598" i="8" s="1"/>
  <c r="AB599" i="8"/>
  <c r="AC599" i="8" s="1"/>
  <c r="AE599" i="8" l="1"/>
  <c r="AD599" i="8"/>
  <c r="AF599" i="8" l="1"/>
  <c r="AH599" i="8"/>
  <c r="N599" i="8" s="1"/>
  <c r="AB600" i="8"/>
  <c r="AC600" i="8" s="1"/>
  <c r="AE600" i="8" l="1"/>
  <c r="AD600" i="8"/>
  <c r="AH600" i="8" l="1"/>
  <c r="N600" i="8" s="1"/>
  <c r="AF600" i="8"/>
  <c r="AB601" i="8"/>
  <c r="AC601" i="8" s="1"/>
  <c r="AE601" i="8" l="1"/>
  <c r="AD601" i="8"/>
  <c r="AF601" i="8" l="1"/>
  <c r="AH601" i="8"/>
  <c r="N601" i="8" s="1"/>
  <c r="AB602" i="8"/>
  <c r="AC602" i="8" s="1"/>
  <c r="AE602" i="8" l="1"/>
  <c r="AD602" i="8"/>
  <c r="AH602" i="8" l="1"/>
  <c r="N602" i="8" s="1"/>
  <c r="AF602" i="8"/>
  <c r="AB603" i="8"/>
  <c r="AC603" i="8" s="1"/>
  <c r="AE603" i="8" l="1"/>
  <c r="AD603" i="8"/>
  <c r="AH603" i="8" l="1"/>
  <c r="N603" i="8" s="1"/>
  <c r="AF603" i="8"/>
  <c r="AB604" i="8"/>
  <c r="AC604" i="8" s="1"/>
  <c r="AE604" i="8" l="1"/>
  <c r="AD604" i="8"/>
  <c r="AH604" i="8" l="1"/>
  <c r="N604" i="8" s="1"/>
  <c r="AF604" i="8"/>
  <c r="AB605" i="8"/>
  <c r="AC605" i="8" s="1"/>
  <c r="AE605" i="8" l="1"/>
  <c r="AD605" i="8"/>
  <c r="AF605" i="8" l="1"/>
  <c r="AH605" i="8"/>
  <c r="N605" i="8" s="1"/>
  <c r="AB606" i="8"/>
  <c r="AC606" i="8" s="1"/>
  <c r="AE606" i="8" l="1"/>
  <c r="AD606" i="8"/>
  <c r="AH606" i="8" l="1"/>
  <c r="N606" i="8" s="1"/>
  <c r="AF606" i="8"/>
  <c r="AB607" i="8"/>
  <c r="AC607" i="8" s="1"/>
  <c r="AE607" i="8" l="1"/>
  <c r="AD607" i="8"/>
  <c r="AF607" i="8" l="1"/>
  <c r="AH607" i="8"/>
  <c r="N607" i="8" s="1"/>
  <c r="AB608" i="8"/>
  <c r="AC608" i="8" s="1"/>
  <c r="AE608" i="8" l="1"/>
  <c r="AD608" i="8"/>
  <c r="AF608" i="8" l="1"/>
  <c r="AH608" i="8"/>
  <c r="N608" i="8" s="1"/>
  <c r="AB609" i="8"/>
  <c r="AC609" i="8" s="1"/>
  <c r="AE609" i="8" l="1"/>
  <c r="AD609" i="8"/>
  <c r="AH609" i="8" l="1"/>
  <c r="N609" i="8" s="1"/>
  <c r="L52" i="2" s="1"/>
  <c r="AF609" i="8"/>
  <c r="AB610" i="8"/>
  <c r="AC610" i="8" s="1"/>
  <c r="AE610" i="8" l="1"/>
  <c r="AD610" i="8"/>
  <c r="AF610" i="8" l="1"/>
  <c r="AH610" i="8"/>
  <c r="N610" i="8" s="1"/>
  <c r="AB611" i="8"/>
  <c r="AC611" i="8" s="1"/>
  <c r="AE611" i="8" l="1"/>
  <c r="AD611" i="8"/>
  <c r="AH611" i="8" l="1"/>
  <c r="N611" i="8" s="1"/>
  <c r="AF611" i="8"/>
  <c r="AB612" i="8"/>
  <c r="AC612" i="8" s="1"/>
  <c r="AE612" i="8" l="1"/>
  <c r="AD612" i="8"/>
  <c r="AH612" i="8" l="1"/>
  <c r="N612" i="8" s="1"/>
  <c r="AF612" i="8"/>
  <c r="AB613" i="8"/>
  <c r="AC613" i="8" s="1"/>
  <c r="AE613" i="8" l="1"/>
  <c r="AD613" i="8"/>
  <c r="AF613" i="8" l="1"/>
  <c r="AH613" i="8"/>
  <c r="N613" i="8" s="1"/>
  <c r="AB614" i="8"/>
  <c r="AC614" i="8" s="1"/>
  <c r="AE614" i="8" l="1"/>
  <c r="AD614" i="8"/>
  <c r="AF614" i="8" l="1"/>
  <c r="AH614" i="8"/>
  <c r="N614" i="8" s="1"/>
  <c r="AB615" i="8"/>
  <c r="AC615" i="8" s="1"/>
  <c r="AE615" i="8" l="1"/>
  <c r="AD615" i="8"/>
  <c r="AH615" i="8" l="1"/>
  <c r="N615" i="8" s="1"/>
  <c r="AF615" i="8"/>
  <c r="AB616" i="8"/>
  <c r="AC616" i="8" s="1"/>
  <c r="AE616" i="8" l="1"/>
  <c r="AD616" i="8"/>
  <c r="AF616" i="8" l="1"/>
  <c r="AH616" i="8"/>
  <c r="N616" i="8" s="1"/>
  <c r="AB617" i="8"/>
  <c r="AC617" i="8" s="1"/>
  <c r="AE617" i="8" l="1"/>
  <c r="AD617" i="8"/>
  <c r="AH617" i="8" l="1"/>
  <c r="N617" i="8" s="1"/>
  <c r="AF617" i="8"/>
  <c r="AB618" i="8"/>
  <c r="AC618" i="8" s="1"/>
  <c r="AE618" i="8" l="1"/>
  <c r="AD618" i="8"/>
  <c r="AF618" i="8" l="1"/>
  <c r="AH618" i="8"/>
  <c r="N618" i="8" s="1"/>
  <c r="AB619" i="8"/>
  <c r="AC619" i="8" s="1"/>
  <c r="AE619" i="8" l="1"/>
  <c r="AD619" i="8"/>
  <c r="AH619" i="8" l="1"/>
  <c r="N619" i="8" s="1"/>
  <c r="AF619" i="8"/>
  <c r="AB620" i="8"/>
  <c r="AC620" i="8" s="1"/>
  <c r="AE620" i="8" l="1"/>
  <c r="AD620" i="8"/>
  <c r="AF620" i="8" l="1"/>
  <c r="AH620" i="8"/>
  <c r="N620" i="8" s="1"/>
  <c r="AB621" i="8"/>
  <c r="AC621" i="8" s="1"/>
  <c r="AE621" i="8" l="1"/>
  <c r="AD621" i="8"/>
  <c r="AB622" i="8" l="1"/>
  <c r="AC622" i="8" s="1"/>
  <c r="AE622" i="8" s="1"/>
  <c r="AH621" i="8"/>
  <c r="N621" i="8" s="1"/>
  <c r="L53" i="2" s="1"/>
  <c r="AF621" i="8"/>
  <c r="AB623" i="8" l="1"/>
  <c r="AC623" i="8" s="1"/>
  <c r="AD622" i="8"/>
  <c r="AF622" i="8" l="1"/>
  <c r="AH622" i="8"/>
  <c r="N622" i="8" s="1"/>
  <c r="AD623" i="8"/>
  <c r="AE623" i="8"/>
  <c r="AB624" i="8" l="1"/>
  <c r="AC624" i="8" s="1"/>
  <c r="AH623" i="8"/>
  <c r="N623" i="8" s="1"/>
  <c r="AF623" i="8"/>
  <c r="AD624" i="8"/>
  <c r="AH624" i="8" l="1"/>
  <c r="N624" i="8" s="1"/>
  <c r="AF624" i="8"/>
  <c r="AE624" i="8"/>
  <c r="AB625" i="8" l="1"/>
  <c r="AC625" i="8" l="1"/>
  <c r="AD625" i="8"/>
  <c r="AE625" i="8"/>
  <c r="AB626" i="8" l="1"/>
  <c r="AC626" i="8" s="1"/>
  <c r="AD626" i="8" s="1"/>
  <c r="AF625" i="8"/>
  <c r="AH625" i="8"/>
  <c r="N625" i="8" s="1"/>
  <c r="AE626" i="8" l="1"/>
  <c r="AF626" i="8"/>
  <c r="AH626" i="8"/>
  <c r="N626" i="8" s="1"/>
  <c r="AB627" i="8"/>
  <c r="AC627" i="8" s="1"/>
  <c r="AE627" i="8" l="1"/>
  <c r="AD627" i="8"/>
  <c r="AB628" i="8" l="1"/>
  <c r="AC628" i="8" s="1"/>
  <c r="AD628" i="8" s="1"/>
  <c r="AH627" i="8"/>
  <c r="N627" i="8" s="1"/>
  <c r="AF627" i="8"/>
  <c r="AE628" i="8" l="1"/>
  <c r="AB629" i="8" s="1"/>
  <c r="AH628" i="8"/>
  <c r="N628" i="8" s="1"/>
  <c r="AF628" i="8"/>
  <c r="AC629" i="8" l="1"/>
  <c r="AD629" i="8" s="1"/>
  <c r="AE629" i="8"/>
  <c r="AF629" i="8" l="1"/>
  <c r="AH629" i="8"/>
  <c r="N629" i="8" s="1"/>
  <c r="AB630" i="8"/>
  <c r="AC630" i="8" l="1"/>
  <c r="AE630" i="8" s="1"/>
  <c r="AB631" i="8" l="1"/>
  <c r="AC631" i="8" s="1"/>
  <c r="AD630" i="8"/>
  <c r="AE631" i="8" l="1"/>
  <c r="AB632" i="8"/>
  <c r="AC632" i="8" s="1"/>
  <c r="AE632" i="8" s="1"/>
  <c r="AH630" i="8"/>
  <c r="N630" i="8" s="1"/>
  <c r="AF630" i="8"/>
  <c r="AD631" i="8"/>
  <c r="AD632" i="8" l="1"/>
  <c r="AH631" i="8"/>
  <c r="N631" i="8" s="1"/>
  <c r="AF631" i="8"/>
  <c r="AB633" i="8"/>
  <c r="AC633" i="8" s="1"/>
  <c r="AD633" i="8" l="1"/>
  <c r="AH632" i="8"/>
  <c r="N632" i="8" s="1"/>
  <c r="AF632" i="8"/>
  <c r="AE633" i="8"/>
  <c r="AH633" i="8" l="1"/>
  <c r="N633" i="8" s="1"/>
  <c r="L54" i="2" s="1"/>
  <c r="AF633" i="8"/>
  <c r="AB634" i="8"/>
  <c r="AC634" i="8" s="1"/>
  <c r="AE634" i="8" l="1"/>
  <c r="AD634" i="8"/>
  <c r="AH634" i="8" l="1"/>
  <c r="N634" i="8" s="1"/>
  <c r="AF634" i="8"/>
  <c r="AB635" i="8"/>
  <c r="AC635" i="8" s="1"/>
  <c r="AE635" i="8" l="1"/>
  <c r="AD635" i="8"/>
  <c r="AB636" i="8" l="1"/>
  <c r="AC636" i="8" s="1"/>
  <c r="AH635" i="8"/>
  <c r="N635" i="8" s="1"/>
  <c r="AF635" i="8"/>
  <c r="AD636" i="8"/>
  <c r="AE636" i="8" l="1"/>
  <c r="AB637" i="8"/>
  <c r="AC637" i="8" s="1"/>
  <c r="AE637" i="8" s="1"/>
  <c r="AH636" i="8"/>
  <c r="N636" i="8" s="1"/>
  <c r="AF636" i="8"/>
  <c r="AD637" i="8" l="1"/>
  <c r="AF637" i="8" s="1"/>
  <c r="AH637" i="8"/>
  <c r="N637" i="8" s="1"/>
  <c r="AB638" i="8"/>
  <c r="AC638" i="8" s="1"/>
  <c r="AE638" i="8" l="1"/>
  <c r="AD638" i="8"/>
  <c r="AF638" i="8" l="1"/>
  <c r="AH638" i="8"/>
  <c r="N638" i="8" s="1"/>
  <c r="AB639" i="8"/>
  <c r="AC639" i="8" s="1"/>
  <c r="AE639" i="8" l="1"/>
  <c r="AD639" i="8"/>
  <c r="AB640" i="8" l="1"/>
  <c r="AC640" i="8" s="1"/>
  <c r="AD640" i="8" s="1"/>
  <c r="AH639" i="8"/>
  <c r="N639" i="8" s="1"/>
  <c r="AF639" i="8"/>
  <c r="AE640" i="8" l="1"/>
  <c r="AF640" i="8"/>
  <c r="AH640" i="8"/>
  <c r="N640" i="8" s="1"/>
  <c r="AB641" i="8"/>
  <c r="AC641" i="8" s="1"/>
  <c r="AE641" i="8" l="1"/>
  <c r="AD641" i="8"/>
  <c r="AF641" i="8" l="1"/>
  <c r="AH641" i="8"/>
  <c r="N641" i="8" s="1"/>
  <c r="AB642" i="8"/>
  <c r="AC642" i="8" s="1"/>
  <c r="AE642" i="8" l="1"/>
  <c r="AD642" i="8"/>
  <c r="AF642" i="8" l="1"/>
  <c r="AH642" i="8"/>
  <c r="N642" i="8" s="1"/>
  <c r="AB643" i="8"/>
  <c r="AC643" i="8" s="1"/>
  <c r="AE643" i="8" l="1"/>
  <c r="AD643" i="8"/>
  <c r="AB644" i="8" l="1"/>
  <c r="AC644" i="8" s="1"/>
  <c r="AD644" i="8" s="1"/>
  <c r="AH643" i="8"/>
  <c r="N643" i="8" s="1"/>
  <c r="AF643" i="8"/>
  <c r="AH644" i="8" l="1"/>
  <c r="N644" i="8" s="1"/>
  <c r="AF644" i="8"/>
  <c r="AE644" i="8"/>
  <c r="AB645" i="8" l="1"/>
  <c r="AC645" i="8" l="1"/>
  <c r="AD645" i="8" s="1"/>
  <c r="AE645" i="8" l="1"/>
  <c r="AH645" i="8"/>
  <c r="N645" i="8" s="1"/>
  <c r="L55" i="2" s="1"/>
  <c r="AF645" i="8"/>
  <c r="AB646" i="8"/>
  <c r="AC646" i="8" s="1"/>
  <c r="AE646" i="8" l="1"/>
  <c r="AD646" i="8"/>
  <c r="AH646" i="8" l="1"/>
  <c r="N646" i="8" s="1"/>
  <c r="AF646" i="8"/>
  <c r="AB647" i="8"/>
  <c r="AC647" i="8" s="1"/>
  <c r="AE647" i="8" l="1"/>
  <c r="AD647" i="8"/>
  <c r="AH647" i="8" l="1"/>
  <c r="N647" i="8" s="1"/>
  <c r="AF647" i="8"/>
  <c r="AB648" i="8"/>
  <c r="AC648" i="8" s="1"/>
  <c r="AE648" i="8" l="1"/>
  <c r="AD648" i="8"/>
  <c r="AH648" i="8" l="1"/>
  <c r="N648" i="8" s="1"/>
  <c r="AF648" i="8"/>
  <c r="AB649" i="8"/>
  <c r="AC649" i="8" s="1"/>
  <c r="AE649" i="8" l="1"/>
  <c r="AD649" i="8"/>
  <c r="AH649" i="8" l="1"/>
  <c r="N649" i="8" s="1"/>
  <c r="AF649" i="8"/>
  <c r="AB650" i="8"/>
  <c r="AC650" i="8" s="1"/>
  <c r="AE650" i="8" l="1"/>
  <c r="AD650" i="8"/>
  <c r="AH650" i="8" l="1"/>
  <c r="N650" i="8" s="1"/>
  <c r="AF650" i="8"/>
  <c r="AB651" i="8"/>
  <c r="AC651" i="8" s="1"/>
  <c r="AE651" i="8" l="1"/>
  <c r="AD651" i="8"/>
  <c r="AH651" i="8" l="1"/>
  <c r="N651" i="8" s="1"/>
  <c r="AF651" i="8"/>
  <c r="AB652" i="8"/>
  <c r="AC652" i="8" s="1"/>
  <c r="AE652" i="8" l="1"/>
  <c r="AD652" i="8"/>
  <c r="AF652" i="8" l="1"/>
  <c r="AH652" i="8"/>
  <c r="N652" i="8" s="1"/>
  <c r="AB653" i="8"/>
  <c r="AC653" i="8" s="1"/>
  <c r="AE653" i="8" l="1"/>
  <c r="AD653" i="8"/>
  <c r="AF653" i="8" l="1"/>
  <c r="AH653" i="8"/>
  <c r="N653" i="8" s="1"/>
  <c r="AB654" i="8"/>
  <c r="AC654" i="8" s="1"/>
  <c r="AE654" i="8" l="1"/>
  <c r="AD654" i="8"/>
  <c r="AH654" i="8" l="1"/>
  <c r="N654" i="8" s="1"/>
  <c r="AF654" i="8"/>
  <c r="AB655" i="8"/>
  <c r="AC655" i="8" s="1"/>
  <c r="AE655" i="8" l="1"/>
  <c r="AD655" i="8"/>
  <c r="AH655" i="8" l="1"/>
  <c r="N655" i="8" s="1"/>
  <c r="AF655" i="8"/>
  <c r="AB656" i="8"/>
  <c r="AC656" i="8" s="1"/>
  <c r="AE656" i="8" l="1"/>
  <c r="AD656" i="8"/>
  <c r="AF656" i="8" l="1"/>
  <c r="AH656" i="8"/>
  <c r="N656" i="8" s="1"/>
  <c r="AB657" i="8"/>
  <c r="AC657" i="8" s="1"/>
  <c r="AE657" i="8" l="1"/>
  <c r="AD657" i="8"/>
  <c r="AH657" i="8" l="1"/>
  <c r="N657" i="8" s="1"/>
  <c r="L56" i="2" s="1"/>
  <c r="AF657" i="8"/>
  <c r="AB658" i="8"/>
  <c r="AC658" i="8" s="1"/>
  <c r="AE658" i="8" l="1"/>
  <c r="AD658" i="8"/>
  <c r="AF658" i="8" l="1"/>
  <c r="AH658" i="8"/>
  <c r="N658" i="8" s="1"/>
  <c r="AB659" i="8"/>
  <c r="AC659" i="8" s="1"/>
  <c r="AE659" i="8" l="1"/>
  <c r="AD659" i="8"/>
  <c r="AH659" i="8" l="1"/>
  <c r="N659" i="8" s="1"/>
  <c r="AF659" i="8"/>
  <c r="AB660" i="8"/>
  <c r="AC660" i="8" s="1"/>
  <c r="AE660" i="8" l="1"/>
  <c r="AD660" i="8"/>
  <c r="AF660" i="8" l="1"/>
  <c r="AH660" i="8"/>
  <c r="N660" i="8" s="1"/>
  <c r="AB661" i="8"/>
  <c r="AC661" i="8" s="1"/>
  <c r="AE661" i="8" l="1"/>
  <c r="AD661" i="8"/>
  <c r="AH661" i="8" l="1"/>
  <c r="N661" i="8" s="1"/>
  <c r="AF661" i="8"/>
  <c r="AB662" i="8"/>
  <c r="AC662" i="8" s="1"/>
  <c r="AE662" i="8" l="1"/>
  <c r="AD662" i="8"/>
  <c r="AF662" i="8" l="1"/>
  <c r="AH662" i="8"/>
  <c r="N662" i="8" s="1"/>
  <c r="AB663" i="8"/>
  <c r="AC663" i="8" s="1"/>
  <c r="AE663" i="8" l="1"/>
  <c r="AD663" i="8"/>
  <c r="AF663" i="8" l="1"/>
  <c r="AH663" i="8"/>
  <c r="N663" i="8" s="1"/>
  <c r="AB664" i="8"/>
  <c r="AC664" i="8" s="1"/>
  <c r="AE664" i="8" l="1"/>
  <c r="AD664" i="8"/>
  <c r="AH664" i="8" l="1"/>
  <c r="N664" i="8" s="1"/>
  <c r="AF664" i="8"/>
  <c r="AB665" i="8"/>
  <c r="AC665" i="8" s="1"/>
  <c r="AD665" i="8" s="1"/>
  <c r="AF665" i="8" l="1"/>
  <c r="AH665" i="8"/>
  <c r="N665" i="8" s="1"/>
  <c r="AE665" i="8"/>
  <c r="AB666" i="8" l="1"/>
  <c r="AC666" i="8" l="1"/>
  <c r="AD666" i="8" s="1"/>
  <c r="AE666" i="8" l="1"/>
  <c r="AH666" i="8"/>
  <c r="N666" i="8" s="1"/>
  <c r="AF666" i="8"/>
  <c r="AB667" i="8"/>
  <c r="AC667" i="8" s="1"/>
  <c r="AE667" i="8" l="1"/>
  <c r="AD667" i="8"/>
  <c r="AH667" i="8" l="1"/>
  <c r="N667" i="8" s="1"/>
  <c r="AF667" i="8"/>
  <c r="AB668" i="8"/>
  <c r="AC668" i="8" s="1"/>
  <c r="AE668" i="8" l="1"/>
  <c r="AD668" i="8"/>
  <c r="AF668" i="8" l="1"/>
  <c r="AH668" i="8"/>
  <c r="N668" i="8" s="1"/>
  <c r="AB669" i="8"/>
  <c r="AC669" i="8" s="1"/>
  <c r="AE669" i="8" l="1"/>
  <c r="AD669" i="8"/>
  <c r="AH669" i="8" l="1"/>
  <c r="N669" i="8" s="1"/>
  <c r="L57" i="2" s="1"/>
  <c r="AF669" i="8"/>
  <c r="AB670" i="8"/>
  <c r="AC670" i="8" s="1"/>
  <c r="AE670" i="8" l="1"/>
  <c r="AD670" i="8"/>
  <c r="AH670" i="8" l="1"/>
  <c r="N670" i="8" s="1"/>
  <c r="AF670" i="8"/>
  <c r="AB671" i="8"/>
  <c r="AC671" i="8" s="1"/>
  <c r="AE671" i="8" l="1"/>
  <c r="AD671" i="8"/>
  <c r="AH671" i="8" l="1"/>
  <c r="N671" i="8" s="1"/>
  <c r="AF671" i="8"/>
  <c r="AB672" i="8"/>
  <c r="AC672" i="8" s="1"/>
  <c r="AE672" i="8" l="1"/>
  <c r="AD672" i="8"/>
  <c r="AH672" i="8" l="1"/>
  <c r="N672" i="8" s="1"/>
  <c r="AF672" i="8"/>
  <c r="AB673" i="8"/>
  <c r="AC673" i="8" s="1"/>
  <c r="AE673" i="8" s="1"/>
  <c r="AB674" i="8" l="1"/>
  <c r="AC674" i="8" s="1"/>
  <c r="AD673" i="8"/>
  <c r="AH673" i="8" l="1"/>
  <c r="N673" i="8" s="1"/>
  <c r="AF673" i="8"/>
  <c r="AD674" i="8"/>
  <c r="AE674" i="8"/>
  <c r="AB675" i="8" l="1"/>
  <c r="AC675" i="8" s="1"/>
  <c r="AF674" i="8"/>
  <c r="AH674" i="8"/>
  <c r="N674" i="8" s="1"/>
  <c r="AD675" i="8"/>
  <c r="AH675" i="8" l="1"/>
  <c r="N675" i="8" s="1"/>
  <c r="AF675" i="8"/>
  <c r="AE675" i="8"/>
  <c r="AB676" i="8" l="1"/>
  <c r="AC676" i="8" l="1"/>
  <c r="AD676" i="8" s="1"/>
  <c r="AE676" i="8" l="1"/>
  <c r="AH676" i="8"/>
  <c r="N676" i="8" s="1"/>
  <c r="AF676" i="8"/>
  <c r="AB677" i="8"/>
  <c r="AC677" i="8" s="1"/>
  <c r="AE677" i="8" l="1"/>
  <c r="AD677" i="8"/>
  <c r="AH677" i="8" l="1"/>
  <c r="N677" i="8" s="1"/>
  <c r="AF677" i="8"/>
  <c r="AB678" i="8"/>
  <c r="AC678" i="8" s="1"/>
  <c r="AE678" i="8" l="1"/>
  <c r="AD678" i="8"/>
  <c r="AH678" i="8" l="1"/>
  <c r="N678" i="8" s="1"/>
  <c r="AF678" i="8"/>
  <c r="AB679" i="8"/>
  <c r="AC679" i="8" s="1"/>
  <c r="AE679" i="8" l="1"/>
  <c r="AD679" i="8"/>
  <c r="AH679" i="8" l="1"/>
  <c r="N679" i="8" s="1"/>
  <c r="AF679" i="8"/>
  <c r="AB680" i="8"/>
  <c r="AC680" i="8" s="1"/>
  <c r="AE680" i="8" l="1"/>
  <c r="AD680" i="8"/>
  <c r="AH680" i="8" l="1"/>
  <c r="N680" i="8" s="1"/>
  <c r="AF680" i="8"/>
  <c r="AB681" i="8"/>
  <c r="AC681" i="8" s="1"/>
  <c r="AE681" i="8" l="1"/>
  <c r="AD681" i="8"/>
  <c r="AH681" i="8" l="1"/>
  <c r="N681" i="8" s="1"/>
  <c r="L58" i="2" s="1"/>
  <c r="AF681" i="8"/>
  <c r="AB682" i="8"/>
  <c r="AC682" i="8" s="1"/>
  <c r="AE682" i="8" l="1"/>
  <c r="AD682" i="8"/>
  <c r="AH682" i="8" l="1"/>
  <c r="N682" i="8" s="1"/>
  <c r="AF682" i="8"/>
  <c r="AB683" i="8"/>
  <c r="AC683" i="8" s="1"/>
  <c r="AE683" i="8" l="1"/>
  <c r="AD683" i="8"/>
  <c r="AF683" i="8" l="1"/>
  <c r="AH683" i="8"/>
  <c r="N683" i="8" s="1"/>
  <c r="AB684" i="8"/>
  <c r="AC684" i="8" s="1"/>
  <c r="AE684" i="8" l="1"/>
  <c r="AD684" i="8"/>
  <c r="AH684" i="8" l="1"/>
  <c r="N684" i="8" s="1"/>
  <c r="AF684" i="8"/>
  <c r="AB685" i="8"/>
  <c r="AC685" i="8" s="1"/>
  <c r="AE685" i="8" l="1"/>
  <c r="AD685" i="8"/>
  <c r="AH685" i="8" l="1"/>
  <c r="N685" i="8" s="1"/>
  <c r="AF685" i="8"/>
  <c r="AB686" i="8"/>
  <c r="AC686" i="8" s="1"/>
  <c r="AE686" i="8" l="1"/>
  <c r="AD686" i="8"/>
  <c r="AF686" i="8" l="1"/>
  <c r="AH686" i="8"/>
  <c r="N686" i="8" s="1"/>
  <c r="AB687" i="8"/>
  <c r="AC687" i="8" s="1"/>
  <c r="AE687" i="8" l="1"/>
  <c r="AD687" i="8"/>
  <c r="AF687" i="8" l="1"/>
  <c r="AH687" i="8"/>
  <c r="N687" i="8" s="1"/>
  <c r="AB688" i="8"/>
  <c r="AC688" i="8" s="1"/>
  <c r="AE688" i="8" l="1"/>
  <c r="AD688" i="8"/>
  <c r="AF688" i="8" l="1"/>
  <c r="AH688" i="8"/>
  <c r="N688" i="8" s="1"/>
  <c r="AB689" i="8"/>
  <c r="AC689" i="8" s="1"/>
  <c r="AE689" i="8" l="1"/>
  <c r="AD689" i="8"/>
  <c r="AF689" i="8" l="1"/>
  <c r="AH689" i="8"/>
  <c r="N689" i="8" s="1"/>
  <c r="AB690" i="8"/>
  <c r="AC690" i="8" s="1"/>
  <c r="AE690" i="8" l="1"/>
  <c r="AD690" i="8"/>
  <c r="AF690" i="8" l="1"/>
  <c r="AH690" i="8"/>
  <c r="N690" i="8" s="1"/>
  <c r="AB691" i="8"/>
  <c r="AC691" i="8" s="1"/>
  <c r="AE691" i="8" l="1"/>
  <c r="AD691" i="8"/>
  <c r="AF691" i="8" l="1"/>
  <c r="AH691" i="8"/>
  <c r="N691" i="8" s="1"/>
  <c r="AB692" i="8"/>
  <c r="AC692" i="8" s="1"/>
  <c r="AE692" i="8" l="1"/>
  <c r="AD692" i="8"/>
  <c r="AH692" i="8" l="1"/>
  <c r="N692" i="8" s="1"/>
  <c r="AF692" i="8"/>
  <c r="AB693" i="8"/>
  <c r="AC693" i="8" s="1"/>
  <c r="AE693" i="8" l="1"/>
  <c r="AD693" i="8"/>
  <c r="AF693" i="8" l="1"/>
  <c r="AH693" i="8"/>
  <c r="N693" i="8" s="1"/>
  <c r="L59" i="2" s="1"/>
  <c r="AB694" i="8"/>
  <c r="AC694" i="8" s="1"/>
  <c r="AE694" i="8" l="1"/>
  <c r="AD694" i="8"/>
  <c r="AH694" i="8" l="1"/>
  <c r="N694" i="8" s="1"/>
  <c r="AF694" i="8"/>
  <c r="AB695" i="8"/>
  <c r="AC695" i="8" s="1"/>
  <c r="AE695" i="8" l="1"/>
  <c r="AD695" i="8"/>
  <c r="AF695" i="8" l="1"/>
  <c r="AH695" i="8"/>
  <c r="N695" i="8" s="1"/>
  <c r="AB696" i="8"/>
  <c r="AC696" i="8" s="1"/>
  <c r="AE696" i="8" l="1"/>
  <c r="AD696" i="8"/>
  <c r="AH696" i="8" l="1"/>
  <c r="N696" i="8" s="1"/>
  <c r="AF696" i="8"/>
  <c r="AB697" i="8"/>
  <c r="AC697" i="8" s="1"/>
  <c r="AE697" i="8" l="1"/>
  <c r="AD697" i="8"/>
  <c r="AF697" i="8" l="1"/>
  <c r="AH697" i="8"/>
  <c r="N697" i="8" s="1"/>
  <c r="AB698" i="8"/>
  <c r="AC698" i="8" s="1"/>
  <c r="AE698" i="8" l="1"/>
  <c r="AD698" i="8"/>
  <c r="AF698" i="8" l="1"/>
  <c r="AH698" i="8"/>
  <c r="N698" i="8" s="1"/>
  <c r="AB699" i="8"/>
  <c r="AC699" i="8" s="1"/>
  <c r="AE699" i="8" l="1"/>
  <c r="AD699" i="8"/>
  <c r="AH699" i="8" l="1"/>
  <c r="N699" i="8" s="1"/>
  <c r="AF699" i="8"/>
  <c r="AB700" i="8"/>
  <c r="AC700" i="8" s="1"/>
  <c r="AE700" i="8" l="1"/>
  <c r="AD700" i="8"/>
  <c r="AH700" i="8" l="1"/>
  <c r="N700" i="8" s="1"/>
  <c r="AF700" i="8"/>
  <c r="AB701" i="8"/>
  <c r="AC701" i="8" s="1"/>
  <c r="AE701" i="8" l="1"/>
  <c r="AD701" i="8"/>
  <c r="AH701" i="8" l="1"/>
  <c r="N701" i="8" s="1"/>
  <c r="AF701" i="8"/>
  <c r="AB702" i="8"/>
  <c r="AC702" i="8" s="1"/>
  <c r="AE702" i="8" l="1"/>
  <c r="AD702" i="8"/>
  <c r="AF702" i="8" l="1"/>
  <c r="AH702" i="8"/>
  <c r="N702" i="8" s="1"/>
  <c r="AB703" i="8"/>
  <c r="AC703" i="8" s="1"/>
  <c r="AE703" i="8" l="1"/>
  <c r="AD703" i="8"/>
  <c r="AH703" i="8" l="1"/>
  <c r="N703" i="8" s="1"/>
  <c r="AF703" i="8"/>
  <c r="AB704" i="8"/>
  <c r="AC704" i="8" s="1"/>
  <c r="AE704" i="8" l="1"/>
  <c r="AD704" i="8"/>
  <c r="AH704" i="8" l="1"/>
  <c r="N704" i="8" s="1"/>
  <c r="AF704" i="8"/>
  <c r="AB705" i="8"/>
  <c r="AC705" i="8" s="1"/>
  <c r="AE705" i="8" l="1"/>
  <c r="AD705" i="8"/>
  <c r="AF705" i="8" l="1"/>
  <c r="AH705" i="8"/>
  <c r="N705" i="8" s="1"/>
  <c r="L60" i="2" s="1"/>
  <c r="AB706" i="8"/>
  <c r="AC706" i="8" s="1"/>
  <c r="AE706" i="8" l="1"/>
  <c r="AD706" i="8"/>
  <c r="AF706" i="8" l="1"/>
  <c r="AH706" i="8"/>
  <c r="N706" i="8" s="1"/>
  <c r="AB707" i="8"/>
  <c r="AC707" i="8" s="1"/>
  <c r="AE707" i="8" l="1"/>
  <c r="AD707" i="8"/>
  <c r="AH707" i="8" l="1"/>
  <c r="N707" i="8" s="1"/>
  <c r="AF707" i="8"/>
  <c r="AB708" i="8"/>
  <c r="AC708" i="8" s="1"/>
  <c r="AE708" i="8" l="1"/>
  <c r="AD708" i="8"/>
  <c r="AF708" i="8" l="1"/>
  <c r="AH708" i="8"/>
  <c r="N708" i="8" s="1"/>
  <c r="AB709" i="8"/>
  <c r="AC709" i="8" s="1"/>
  <c r="AE709" i="8" l="1"/>
  <c r="AD709" i="8"/>
  <c r="AF709" i="8" l="1"/>
  <c r="AH709" i="8"/>
  <c r="N709" i="8" s="1"/>
  <c r="AB710" i="8"/>
  <c r="AC710" i="8" s="1"/>
  <c r="AE710" i="8" l="1"/>
  <c r="AD710" i="8"/>
  <c r="AH710" i="8" l="1"/>
  <c r="N710" i="8" s="1"/>
  <c r="AF710" i="8"/>
  <c r="AB711" i="8"/>
  <c r="AC711" i="8" s="1"/>
  <c r="AE711" i="8" l="1"/>
  <c r="AD711" i="8"/>
  <c r="AF711" i="8" l="1"/>
  <c r="AH711" i="8"/>
  <c r="N711" i="8" s="1"/>
  <c r="AB712" i="8"/>
  <c r="AC712" i="8" s="1"/>
  <c r="AE712" i="8" l="1"/>
  <c r="AD712" i="8"/>
  <c r="AH712" i="8" l="1"/>
  <c r="N712" i="8" s="1"/>
  <c r="AF712" i="8"/>
  <c r="AB713" i="8"/>
  <c r="AC713" i="8" s="1"/>
  <c r="AE713" i="8" l="1"/>
  <c r="AD713" i="8"/>
  <c r="AH713" i="8" l="1"/>
  <c r="N713" i="8" s="1"/>
  <c r="AF713" i="8"/>
  <c r="AB714" i="8"/>
  <c r="AC714" i="8" s="1"/>
  <c r="AE714" i="8" l="1"/>
  <c r="AD714" i="8"/>
  <c r="AF714" i="8" l="1"/>
  <c r="AH714" i="8"/>
  <c r="N714" i="8" s="1"/>
  <c r="AB715" i="8"/>
  <c r="AC715" i="8" s="1"/>
  <c r="AE715" i="8" l="1"/>
  <c r="AD715" i="8"/>
  <c r="AH715" i="8" l="1"/>
  <c r="N715" i="8" s="1"/>
  <c r="AF715" i="8"/>
  <c r="AB716" i="8"/>
  <c r="AC716" i="8" s="1"/>
  <c r="AE716" i="8" l="1"/>
  <c r="AD716" i="8"/>
  <c r="AF716" i="8" l="1"/>
  <c r="AH716" i="8"/>
  <c r="N716" i="8" s="1"/>
  <c r="AB717" i="8"/>
  <c r="AC717" i="8" s="1"/>
  <c r="AE717" i="8" l="1"/>
  <c r="AD717" i="8"/>
  <c r="AH717" i="8" l="1"/>
  <c r="N717" i="8" s="1"/>
  <c r="L61" i="2" s="1"/>
  <c r="AF717" i="8"/>
  <c r="AB718" i="8"/>
  <c r="AC718" i="8" s="1"/>
  <c r="AE718" i="8" l="1"/>
  <c r="AD718" i="8"/>
  <c r="AF718" i="8" l="1"/>
  <c r="AH718" i="8"/>
  <c r="N718" i="8" s="1"/>
  <c r="AB719" i="8"/>
  <c r="AC719" i="8" s="1"/>
  <c r="AE719" i="8" l="1"/>
  <c r="AD719" i="8"/>
  <c r="AH719" i="8" l="1"/>
  <c r="N719" i="8" s="1"/>
  <c r="AF719" i="8"/>
  <c r="AB720" i="8"/>
  <c r="AC720" i="8" s="1"/>
  <c r="AE720" i="8" l="1"/>
  <c r="AD720" i="8"/>
  <c r="AF720" i="8" l="1"/>
  <c r="AH720" i="8"/>
  <c r="N720" i="8" s="1"/>
  <c r="AB721" i="8"/>
  <c r="AC721" i="8" s="1"/>
  <c r="AE721" i="8" l="1"/>
  <c r="AD721" i="8"/>
  <c r="AF721" i="8" l="1"/>
  <c r="AH721" i="8"/>
  <c r="N721" i="8" s="1"/>
  <c r="AB722" i="8"/>
  <c r="AC722" i="8" s="1"/>
  <c r="AE722" i="8" l="1"/>
  <c r="AD722" i="8"/>
  <c r="AF722" i="8" l="1"/>
  <c r="AH722" i="8"/>
  <c r="N722" i="8" s="1"/>
  <c r="AB723" i="8"/>
  <c r="AC723" i="8" s="1"/>
  <c r="AE723" i="8" l="1"/>
  <c r="AD723" i="8"/>
  <c r="AF723" i="8" l="1"/>
  <c r="AH723" i="8"/>
  <c r="N723" i="8" s="1"/>
  <c r="AB724" i="8"/>
  <c r="AC724" i="8" s="1"/>
  <c r="AE724" i="8" l="1"/>
  <c r="AD724" i="8"/>
  <c r="AH724" i="8" l="1"/>
  <c r="N724" i="8" s="1"/>
  <c r="AF724" i="8"/>
  <c r="AB725" i="8"/>
  <c r="AC725" i="8" s="1"/>
  <c r="AE725" i="8" l="1"/>
  <c r="AD725" i="8"/>
  <c r="AH725" i="8" l="1"/>
  <c r="N725" i="8" s="1"/>
  <c r="AF725" i="8"/>
  <c r="AB726" i="8"/>
  <c r="AC726" i="8" s="1"/>
  <c r="AE726" i="8" l="1"/>
  <c r="AD726" i="8"/>
  <c r="AH726" i="8" l="1"/>
  <c r="N726" i="8" s="1"/>
  <c r="AF726" i="8"/>
  <c r="AB727" i="8"/>
  <c r="AC727" i="8" s="1"/>
  <c r="AE727" i="8" l="1"/>
  <c r="AD727" i="8"/>
  <c r="AF727" i="8" l="1"/>
  <c r="AH727" i="8"/>
  <c r="N727" i="8" s="1"/>
  <c r="AB728" i="8"/>
  <c r="AC728" i="8" s="1"/>
  <c r="AE728" i="8" l="1"/>
  <c r="AD728" i="8"/>
  <c r="AH728" i="8" l="1"/>
  <c r="N728" i="8" s="1"/>
  <c r="AF728" i="8"/>
  <c r="AB729" i="8"/>
  <c r="AC729" i="8" s="1"/>
  <c r="AE729" i="8" l="1"/>
  <c r="AD729" i="8"/>
  <c r="AH729" i="8" l="1"/>
  <c r="N729" i="8" s="1"/>
  <c r="L62" i="2" s="1"/>
  <c r="AF729" i="8"/>
  <c r="AB730" i="8"/>
  <c r="AC730" i="8" s="1"/>
  <c r="AE730" i="8" l="1"/>
  <c r="AD730" i="8"/>
  <c r="AH730" i="8" l="1"/>
  <c r="N730" i="8" s="1"/>
  <c r="AF730" i="8"/>
  <c r="AB731" i="8"/>
  <c r="AC731" i="8" s="1"/>
  <c r="AE731" i="8" l="1"/>
  <c r="AD731" i="8"/>
  <c r="AF731" i="8" l="1"/>
  <c r="AH731" i="8"/>
  <c r="N731" i="8" s="1"/>
  <c r="AB732" i="8"/>
  <c r="AC732" i="8" s="1"/>
  <c r="AE732" i="8" l="1"/>
  <c r="AD732" i="8"/>
  <c r="AH732" i="8" l="1"/>
  <c r="N732" i="8" s="1"/>
  <c r="AF732" i="8"/>
  <c r="AB733" i="8"/>
  <c r="AC733" i="8" s="1"/>
  <c r="AE733" i="8" l="1"/>
  <c r="AD733" i="8"/>
  <c r="AH733" i="8" l="1"/>
  <c r="N733" i="8" s="1"/>
  <c r="AF733" i="8"/>
  <c r="AB734" i="8"/>
  <c r="AC734" i="8" s="1"/>
  <c r="AE734" i="8" l="1"/>
  <c r="AD734" i="8"/>
  <c r="AH734" i="8" l="1"/>
  <c r="N734" i="8" s="1"/>
  <c r="AF734" i="8"/>
  <c r="AB735" i="8"/>
  <c r="AC735" i="8" s="1"/>
  <c r="AE735" i="8" l="1"/>
  <c r="AD735" i="8"/>
  <c r="AH735" i="8" l="1"/>
  <c r="N735" i="8" s="1"/>
  <c r="AF735" i="8"/>
  <c r="AB736" i="8"/>
  <c r="AC736" i="8" s="1"/>
  <c r="AE736" i="8" l="1"/>
  <c r="AD736" i="8"/>
  <c r="AH736" i="8" l="1"/>
  <c r="N736" i="8" s="1"/>
  <c r="AF736" i="8"/>
  <c r="AB737" i="8"/>
  <c r="AC737" i="8" s="1"/>
  <c r="AE737" i="8" l="1"/>
  <c r="AD737" i="8"/>
  <c r="AF737" i="8" l="1"/>
  <c r="AH737" i="8"/>
  <c r="N737" i="8" s="1"/>
  <c r="AB738" i="8"/>
  <c r="AC738" i="8" s="1"/>
  <c r="AE738" i="8" l="1"/>
  <c r="AD738" i="8"/>
  <c r="AH738" i="8" l="1"/>
  <c r="N738" i="8" s="1"/>
  <c r="AF738" i="8"/>
  <c r="AB739" i="8"/>
  <c r="AC739" i="8" s="1"/>
  <c r="AE739" i="8" l="1"/>
  <c r="AD739" i="8"/>
  <c r="AF739" i="8" l="1"/>
  <c r="AH739" i="8"/>
  <c r="N739" i="8" s="1"/>
  <c r="AB740" i="8"/>
  <c r="AC740" i="8" s="1"/>
  <c r="AE740" i="8" l="1"/>
  <c r="AD740" i="8"/>
  <c r="AF740" i="8" l="1"/>
  <c r="AH740" i="8"/>
  <c r="N740" i="8" s="1"/>
  <c r="AB741" i="8"/>
  <c r="AC741" i="8" s="1"/>
  <c r="AE741" i="8" l="1"/>
  <c r="AD741" i="8"/>
  <c r="AB742" i="8" l="1"/>
  <c r="AC742" i="8" s="1"/>
  <c r="AF741" i="8"/>
  <c r="AH741" i="8"/>
  <c r="N741" i="8" s="1"/>
  <c r="L63" i="2" l="1"/>
  <c r="AE742" i="8"/>
  <c r="AD742" i="8"/>
  <c r="AH742" i="8" l="1"/>
  <c r="N742" i="8" s="1"/>
  <c r="AF742" i="8"/>
  <c r="AB743" i="8"/>
  <c r="AC743" i="8" s="1"/>
  <c r="AE743" i="8" l="1"/>
  <c r="AD743" i="8"/>
  <c r="AF743" i="8" l="1"/>
  <c r="AH743" i="8"/>
  <c r="N743" i="8" s="1"/>
  <c r="AB744" i="8"/>
  <c r="AC744" i="8" s="1"/>
  <c r="AE744" i="8" l="1"/>
  <c r="AD744" i="8"/>
  <c r="AH744" i="8" l="1"/>
  <c r="N744" i="8" s="1"/>
  <c r="AF744" i="8"/>
  <c r="AB745" i="8"/>
  <c r="AC745" i="8" s="1"/>
  <c r="AE745" i="8" l="1"/>
  <c r="AD745" i="8"/>
  <c r="AH745" i="8" l="1"/>
  <c r="N745" i="8" s="1"/>
  <c r="AF745" i="8"/>
  <c r="AB746" i="8"/>
  <c r="AC746" i="8" s="1"/>
  <c r="AE746" i="8" l="1"/>
  <c r="AD746" i="8"/>
  <c r="AF746" i="8" l="1"/>
  <c r="AH746" i="8"/>
  <c r="N746" i="8" s="1"/>
  <c r="AB747" i="8"/>
  <c r="AC747" i="8" s="1"/>
  <c r="AE747" i="8" l="1"/>
  <c r="AD747" i="8"/>
  <c r="AF747" i="8" l="1"/>
  <c r="AH747" i="8"/>
  <c r="N747" i="8" s="1"/>
  <c r="AB748" i="8"/>
  <c r="AC748" i="8" s="1"/>
  <c r="AE748" i="8" l="1"/>
  <c r="AD748" i="8"/>
  <c r="AF748" i="8" l="1"/>
  <c r="AH748" i="8"/>
  <c r="N748" i="8" s="1"/>
  <c r="AB749" i="8"/>
  <c r="AC749" i="8" s="1"/>
  <c r="AE749" i="8" l="1"/>
  <c r="AD749" i="8"/>
  <c r="AH749" i="8" l="1"/>
  <c r="N749" i="8" s="1"/>
  <c r="AF749" i="8"/>
  <c r="AB750" i="8"/>
  <c r="AC750" i="8" s="1"/>
  <c r="AE750" i="8" l="1"/>
  <c r="AD750" i="8"/>
  <c r="AH750" i="8" l="1"/>
  <c r="N750" i="8" s="1"/>
  <c r="AF750" i="8"/>
  <c r="AB751" i="8"/>
  <c r="AC751" i="8" s="1"/>
  <c r="AE751" i="8" l="1"/>
  <c r="AD751" i="8"/>
  <c r="AF751" i="8" l="1"/>
  <c r="AH751" i="8"/>
  <c r="N751" i="8" s="1"/>
  <c r="AB752" i="8"/>
  <c r="AC752" i="8" s="1"/>
  <c r="AE752" i="8" l="1"/>
  <c r="AD752" i="8"/>
  <c r="AF752" i="8" l="1"/>
  <c r="AH752" i="8"/>
  <c r="N752" i="8" s="1"/>
  <c r="AB753" i="8"/>
  <c r="AC753" i="8" s="1"/>
  <c r="AE753" i="8" l="1"/>
  <c r="AD753" i="8"/>
  <c r="AF753" i="8" l="1"/>
  <c r="AH753" i="8"/>
  <c r="N753" i="8" s="1"/>
  <c r="L64" i="2" s="1"/>
  <c r="AB754" i="8"/>
  <c r="AC754" i="8" s="1"/>
  <c r="AE754" i="8" l="1"/>
  <c r="AD754" i="8"/>
  <c r="AH754" i="8" l="1"/>
  <c r="N754" i="8" s="1"/>
  <c r="AF754" i="8"/>
  <c r="AB755" i="8"/>
  <c r="AC755" i="8" s="1"/>
  <c r="AE755" i="8" l="1"/>
  <c r="AD755" i="8"/>
  <c r="AH755" i="8" l="1"/>
  <c r="N755" i="8" s="1"/>
  <c r="AF755" i="8"/>
  <c r="AB756" i="8"/>
  <c r="AC756" i="8" s="1"/>
  <c r="AE756" i="8" l="1"/>
  <c r="AD756" i="8"/>
  <c r="AH756" i="8" l="1"/>
  <c r="N756" i="8" s="1"/>
  <c r="AF756" i="8"/>
  <c r="AB757" i="8"/>
  <c r="AC757" i="8" s="1"/>
  <c r="AE757" i="8" l="1"/>
  <c r="AD757" i="8"/>
  <c r="AH757" i="8" l="1"/>
  <c r="N757" i="8" s="1"/>
  <c r="AF757" i="8"/>
  <c r="AB758" i="8"/>
  <c r="AC758" i="8" s="1"/>
  <c r="AE758" i="8" l="1"/>
  <c r="AD758" i="8"/>
  <c r="AH758" i="8" l="1"/>
  <c r="N758" i="8" s="1"/>
  <c r="AF758" i="8"/>
  <c r="AB759" i="8"/>
  <c r="AC759" i="8" s="1"/>
  <c r="AE759" i="8" l="1"/>
  <c r="AD759" i="8"/>
  <c r="AH759" i="8" l="1"/>
  <c r="N759" i="8" s="1"/>
  <c r="AF759" i="8"/>
  <c r="AB760" i="8"/>
  <c r="AC760" i="8" s="1"/>
  <c r="AE760" i="8" l="1"/>
  <c r="AD760" i="8"/>
  <c r="AF760" i="8" l="1"/>
  <c r="AH760" i="8"/>
  <c r="N760" i="8" s="1"/>
  <c r="AB761" i="8"/>
  <c r="AC761" i="8" s="1"/>
  <c r="AE761" i="8" l="1"/>
  <c r="AD761" i="8"/>
  <c r="AF761" i="8" l="1"/>
  <c r="AH761" i="8"/>
  <c r="N761" i="8" s="1"/>
  <c r="AB762" i="8"/>
  <c r="AC762" i="8" s="1"/>
  <c r="AE762" i="8" l="1"/>
  <c r="AD762" i="8"/>
  <c r="AF762" i="8" l="1"/>
  <c r="AH762" i="8"/>
  <c r="N762" i="8" s="1"/>
  <c r="AB763" i="8"/>
  <c r="AC763" i="8" s="1"/>
  <c r="AE763" i="8" l="1"/>
  <c r="AD763" i="8"/>
  <c r="AH763" i="8" l="1"/>
  <c r="N763" i="8" s="1"/>
  <c r="AF763" i="8"/>
  <c r="AB764" i="8"/>
  <c r="AC764" i="8" s="1"/>
  <c r="AE764" i="8" l="1"/>
  <c r="AD764" i="8"/>
  <c r="AH764" i="8" l="1"/>
  <c r="N764" i="8" s="1"/>
  <c r="AF764" i="8"/>
  <c r="AB765" i="8"/>
  <c r="AC765" i="8" s="1"/>
  <c r="AE765" i="8" l="1"/>
  <c r="AD765" i="8"/>
  <c r="AH765" i="8" l="1"/>
  <c r="N765" i="8" s="1"/>
  <c r="L65" i="2" s="1"/>
  <c r="AF765" i="8"/>
  <c r="AB766" i="8"/>
  <c r="AC766" i="8" s="1"/>
  <c r="AE766" i="8" l="1"/>
  <c r="AD766" i="8"/>
  <c r="AF766" i="8" l="1"/>
  <c r="AH766" i="8"/>
  <c r="N766" i="8" s="1"/>
  <c r="AB767" i="8"/>
  <c r="AC767" i="8" s="1"/>
  <c r="AE767" i="8" l="1"/>
  <c r="AD767" i="8"/>
  <c r="AF767" i="8" l="1"/>
  <c r="AH767" i="8"/>
  <c r="N767" i="8" s="1"/>
  <c r="AB768" i="8"/>
  <c r="AC768" i="8" s="1"/>
  <c r="AE768" i="8" l="1"/>
  <c r="AD768" i="8"/>
  <c r="AF768" i="8" l="1"/>
  <c r="AH768" i="8"/>
  <c r="N768" i="8" s="1"/>
  <c r="AB769" i="8"/>
  <c r="AC769" i="8" s="1"/>
  <c r="AE769" i="8" l="1"/>
  <c r="AD769" i="8"/>
  <c r="AH769" i="8" l="1"/>
  <c r="N769" i="8" s="1"/>
  <c r="AF769" i="8"/>
  <c r="AB770" i="8"/>
  <c r="AC770" i="8" s="1"/>
  <c r="AE770" i="8" l="1"/>
  <c r="AD770" i="8"/>
  <c r="AH770" i="8" l="1"/>
  <c r="N770" i="8" s="1"/>
  <c r="AF770" i="8"/>
  <c r="AB771" i="8"/>
  <c r="AC771" i="8" s="1"/>
  <c r="AE771" i="8" l="1"/>
  <c r="AD771" i="8"/>
  <c r="AF771" i="8" l="1"/>
  <c r="AH771" i="8"/>
  <c r="N771" i="8" s="1"/>
  <c r="AB772" i="8"/>
  <c r="AC772" i="8" s="1"/>
  <c r="AE772" i="8" l="1"/>
  <c r="AD772" i="8"/>
  <c r="AF772" i="8" l="1"/>
  <c r="AH772" i="8"/>
  <c r="N772" i="8" s="1"/>
  <c r="AB773" i="8"/>
  <c r="AC773" i="8" s="1"/>
  <c r="AE773" i="8" l="1"/>
  <c r="AD773" i="8"/>
  <c r="AH773" i="8" l="1"/>
  <c r="N773" i="8" s="1"/>
  <c r="AF773" i="8"/>
  <c r="AB774" i="8"/>
  <c r="AC774" i="8" s="1"/>
  <c r="AE774" i="8" l="1"/>
  <c r="AD774" i="8"/>
  <c r="AH774" i="8" l="1"/>
  <c r="N774" i="8" s="1"/>
  <c r="AF774" i="8"/>
  <c r="AB775" i="8"/>
  <c r="AC775" i="8" s="1"/>
  <c r="AE775" i="8" l="1"/>
  <c r="AD775" i="8"/>
  <c r="AH775" i="8" l="1"/>
  <c r="N775" i="8" s="1"/>
  <c r="AF775" i="8"/>
  <c r="AB776" i="8"/>
  <c r="AC776" i="8" s="1"/>
  <c r="AE776" i="8" l="1"/>
  <c r="AD776" i="8"/>
  <c r="AF776" i="8" l="1"/>
  <c r="AH776" i="8"/>
  <c r="N776" i="8" s="1"/>
  <c r="AB777" i="8"/>
  <c r="AC777" i="8" s="1"/>
  <c r="AE777" i="8" l="1"/>
  <c r="AD777" i="8"/>
  <c r="AF777" i="8" l="1"/>
  <c r="AH777" i="8"/>
  <c r="N777" i="8" s="1"/>
  <c r="L66" i="2" s="1"/>
  <c r="AB778" i="8"/>
  <c r="AC778" i="8" s="1"/>
  <c r="AE778" i="8" l="1"/>
  <c r="AD778" i="8"/>
  <c r="AF778" i="8" l="1"/>
  <c r="AH778" i="8"/>
  <c r="N778" i="8" s="1"/>
  <c r="AB779" i="8"/>
  <c r="AC779" i="8" s="1"/>
  <c r="AE779" i="8" l="1"/>
  <c r="AD779" i="8"/>
  <c r="AH779" i="8" l="1"/>
  <c r="N779" i="8" s="1"/>
  <c r="AF779" i="8"/>
  <c r="AB780" i="8"/>
  <c r="AC780" i="8" s="1"/>
  <c r="AE780" i="8" l="1"/>
  <c r="AD780" i="8"/>
  <c r="AH780" i="8" l="1"/>
  <c r="N780" i="8" s="1"/>
  <c r="AF780" i="8"/>
  <c r="AB781" i="8"/>
  <c r="AC781" i="8" s="1"/>
  <c r="AE781" i="8" l="1"/>
  <c r="AD781" i="8"/>
  <c r="AH781" i="8" l="1"/>
  <c r="N781" i="8" s="1"/>
  <c r="AF781" i="8"/>
  <c r="AB782" i="8"/>
  <c r="AC782" i="8" s="1"/>
  <c r="AE782" i="8" l="1"/>
  <c r="AD782" i="8"/>
  <c r="AH782" i="8" l="1"/>
  <c r="N782" i="8" s="1"/>
  <c r="AF782" i="8"/>
  <c r="AB783" i="8"/>
  <c r="AC783" i="8" s="1"/>
  <c r="AE783" i="8" l="1"/>
  <c r="AD783" i="8"/>
  <c r="AH783" i="8" l="1"/>
  <c r="N783" i="8" s="1"/>
  <c r="AF783" i="8"/>
  <c r="AB784" i="8"/>
  <c r="AC784" i="8" s="1"/>
  <c r="AE784" i="8" l="1"/>
  <c r="AD784" i="8"/>
  <c r="AF784" i="8" l="1"/>
  <c r="AH784" i="8"/>
  <c r="N784" i="8" s="1"/>
  <c r="AB785" i="8"/>
  <c r="AC785" i="8" s="1"/>
  <c r="AE785" i="8" l="1"/>
  <c r="AD785" i="8"/>
  <c r="AH785" i="8" l="1"/>
  <c r="N785" i="8" s="1"/>
  <c r="AF785" i="8"/>
  <c r="AB786" i="8"/>
  <c r="AC786" i="8" s="1"/>
  <c r="AE786" i="8" l="1"/>
  <c r="AD786" i="8"/>
  <c r="AF786" i="8" l="1"/>
  <c r="AH786" i="8"/>
  <c r="N786" i="8" s="1"/>
  <c r="AB787" i="8"/>
  <c r="AC787" i="8" s="1"/>
  <c r="AE787" i="8" l="1"/>
  <c r="AD787" i="8"/>
  <c r="AH787" i="8" l="1"/>
  <c r="N787" i="8" s="1"/>
  <c r="AF787" i="8"/>
  <c r="AB788" i="8"/>
  <c r="AC788" i="8" s="1"/>
  <c r="AE788" i="8" l="1"/>
  <c r="AD788" i="8"/>
  <c r="AF788" i="8" l="1"/>
  <c r="AH788" i="8"/>
  <c r="N788" i="8" s="1"/>
  <c r="AB789" i="8"/>
  <c r="AC789" i="8" s="1"/>
  <c r="AE789" i="8" l="1"/>
  <c r="AD789" i="8"/>
  <c r="AH789" i="8" l="1"/>
  <c r="N789" i="8" s="1"/>
  <c r="L67" i="2" s="1"/>
  <c r="AF789" i="8"/>
  <c r="AB790" i="8"/>
  <c r="AC790" i="8" s="1"/>
  <c r="AE790" i="8" l="1"/>
  <c r="AD790" i="8"/>
  <c r="AF790" i="8" l="1"/>
  <c r="AH790" i="8"/>
  <c r="N790" i="8" s="1"/>
  <c r="AB791" i="8"/>
  <c r="AC791" i="8" s="1"/>
  <c r="AE791" i="8" l="1"/>
  <c r="AD791" i="8"/>
  <c r="AH791" i="8" l="1"/>
  <c r="N791" i="8" s="1"/>
  <c r="AF791" i="8"/>
  <c r="AB792" i="8"/>
  <c r="AC792" i="8" s="1"/>
  <c r="AE792" i="8" l="1"/>
  <c r="AD792" i="8"/>
  <c r="AF792" i="8" l="1"/>
  <c r="AH792" i="8"/>
  <c r="N792" i="8" s="1"/>
  <c r="AB793" i="8"/>
  <c r="AC793" i="8" s="1"/>
  <c r="AE793" i="8" l="1"/>
  <c r="AD793" i="8"/>
  <c r="AF793" i="8" l="1"/>
  <c r="AH793" i="8"/>
  <c r="N793" i="8" s="1"/>
  <c r="AB794" i="8"/>
  <c r="AC794" i="8" s="1"/>
  <c r="AE794" i="8" l="1"/>
  <c r="AD794" i="8"/>
  <c r="AH794" i="8" l="1"/>
  <c r="N794" i="8" s="1"/>
  <c r="AF794" i="8"/>
  <c r="AB795" i="8"/>
  <c r="AC795" i="8" s="1"/>
  <c r="AE795" i="8" l="1"/>
  <c r="AD795" i="8"/>
  <c r="AH795" i="8" l="1"/>
  <c r="N795" i="8" s="1"/>
  <c r="AF795" i="8"/>
  <c r="AB796" i="8"/>
  <c r="AC796" i="8" s="1"/>
  <c r="AE796" i="8" l="1"/>
  <c r="AD796" i="8"/>
  <c r="AF796" i="8" l="1"/>
  <c r="AH796" i="8"/>
  <c r="N796" i="8" s="1"/>
  <c r="AB797" i="8"/>
  <c r="AC797" i="8" s="1"/>
  <c r="AE797" i="8" l="1"/>
  <c r="AD797" i="8"/>
  <c r="AF797" i="8" l="1"/>
  <c r="AH797" i="8"/>
  <c r="N797" i="8" s="1"/>
  <c r="AB798" i="8"/>
  <c r="AC798" i="8" s="1"/>
  <c r="AE798" i="8" l="1"/>
  <c r="AD798" i="8"/>
  <c r="AH798" i="8" l="1"/>
  <c r="N798" i="8" s="1"/>
  <c r="AF798" i="8"/>
  <c r="AB799" i="8"/>
  <c r="AC799" i="8" s="1"/>
  <c r="AE799" i="8" l="1"/>
  <c r="AD799" i="8"/>
  <c r="AH799" i="8" l="1"/>
  <c r="N799" i="8" s="1"/>
  <c r="AF799" i="8"/>
  <c r="AB800" i="8"/>
  <c r="AC800" i="8" s="1"/>
  <c r="AE800" i="8" l="1"/>
  <c r="AD800" i="8"/>
  <c r="AH800" i="8" l="1"/>
  <c r="N800" i="8" s="1"/>
  <c r="AF800" i="8"/>
  <c r="AB801" i="8"/>
  <c r="AC801" i="8" s="1"/>
  <c r="AE801" i="8" l="1"/>
  <c r="AD801" i="8"/>
  <c r="AH801" i="8" l="1"/>
  <c r="N801" i="8" s="1"/>
  <c r="L68" i="2" s="1"/>
  <c r="AF801" i="8"/>
  <c r="AB802" i="8"/>
  <c r="AC802" i="8" s="1"/>
  <c r="AE802" i="8" l="1"/>
  <c r="AD802" i="8"/>
  <c r="AF802" i="8" l="1"/>
  <c r="AH802" i="8"/>
  <c r="N802" i="8" s="1"/>
  <c r="AB803" i="8"/>
  <c r="AC803" i="8" s="1"/>
  <c r="AE803" i="8" l="1"/>
  <c r="AD803" i="8"/>
  <c r="AF803" i="8" l="1"/>
  <c r="AH803" i="8"/>
  <c r="N803" i="8" s="1"/>
  <c r="AB804" i="8"/>
  <c r="AC804" i="8" s="1"/>
  <c r="AE804" i="8" l="1"/>
  <c r="AD804" i="8"/>
  <c r="AF804" i="8" l="1"/>
  <c r="AH804" i="8"/>
  <c r="N804" i="8" s="1"/>
  <c r="AB805" i="8"/>
  <c r="AC805" i="8" s="1"/>
  <c r="AE805" i="8" l="1"/>
  <c r="AD805" i="8"/>
  <c r="AF805" i="8" l="1"/>
  <c r="AH805" i="8"/>
  <c r="N805" i="8" s="1"/>
  <c r="AB806" i="8"/>
  <c r="AC806" i="8" s="1"/>
  <c r="AE806" i="8" l="1"/>
  <c r="AD806" i="8"/>
  <c r="AH806" i="8" l="1"/>
  <c r="N806" i="8" s="1"/>
  <c r="AF806" i="8"/>
  <c r="AB807" i="8"/>
  <c r="AC807" i="8" s="1"/>
  <c r="AE807" i="8" l="1"/>
  <c r="AD807" i="8"/>
  <c r="AF807" i="8" l="1"/>
  <c r="AH807" i="8"/>
  <c r="N807" i="8" s="1"/>
  <c r="AB808" i="8"/>
  <c r="AC808" i="8" s="1"/>
  <c r="AE808" i="8" l="1"/>
  <c r="AD808" i="8"/>
  <c r="AH808" i="8" l="1"/>
  <c r="N808" i="8" s="1"/>
  <c r="AF808" i="8"/>
  <c r="AB809" i="8"/>
  <c r="AC809" i="8" s="1"/>
  <c r="AE809" i="8" l="1"/>
  <c r="AD809" i="8"/>
  <c r="AF809" i="8" l="1"/>
  <c r="AH809" i="8"/>
  <c r="N809" i="8" s="1"/>
  <c r="AB810" i="8"/>
  <c r="AC810" i="8" s="1"/>
  <c r="AE810" i="8" l="1"/>
  <c r="AD810" i="8"/>
  <c r="AH810" i="8" l="1"/>
  <c r="N810" i="8" s="1"/>
  <c r="AF810" i="8"/>
  <c r="AB811" i="8"/>
  <c r="AC811" i="8" s="1"/>
  <c r="AE811" i="8" l="1"/>
  <c r="AD811" i="8"/>
  <c r="AF811" i="8" l="1"/>
  <c r="AH811" i="8"/>
  <c r="N811" i="8" s="1"/>
  <c r="AB812" i="8"/>
  <c r="AC812" i="8" s="1"/>
  <c r="AE812" i="8" l="1"/>
  <c r="AD812" i="8"/>
  <c r="AH812" i="8" l="1"/>
  <c r="N812" i="8" s="1"/>
  <c r="AF812" i="8"/>
  <c r="AB813" i="8"/>
  <c r="AC813" i="8" s="1"/>
  <c r="AE813" i="8" l="1"/>
  <c r="AD813" i="8"/>
  <c r="AH813" i="8" l="1"/>
  <c r="N813" i="8" s="1"/>
  <c r="L69" i="2" s="1"/>
  <c r="AF813" i="8"/>
  <c r="AB814" i="8"/>
  <c r="AC814" i="8" s="1"/>
  <c r="AE814" i="8" l="1"/>
  <c r="AD814" i="8"/>
  <c r="AH814" i="8" l="1"/>
  <c r="N814" i="8" s="1"/>
  <c r="AF814" i="8"/>
  <c r="AB815" i="8"/>
  <c r="AC815" i="8" s="1"/>
  <c r="AE815" i="8" l="1"/>
  <c r="AD815" i="8"/>
  <c r="AH815" i="8" l="1"/>
  <c r="N815" i="8" s="1"/>
  <c r="AF815" i="8"/>
  <c r="AB816" i="8"/>
  <c r="AC816" i="8" s="1"/>
  <c r="AE816" i="8" l="1"/>
  <c r="AD816" i="8"/>
  <c r="AF816" i="8" l="1"/>
  <c r="AH816" i="8"/>
  <c r="N816" i="8" s="1"/>
  <c r="AB817" i="8"/>
  <c r="AC817" i="8" s="1"/>
  <c r="AE817" i="8" l="1"/>
  <c r="AD817" i="8"/>
  <c r="AH817" i="8" l="1"/>
  <c r="N817" i="8" s="1"/>
  <c r="AF817" i="8"/>
  <c r="AB818" i="8"/>
  <c r="AC818" i="8" s="1"/>
  <c r="AE818" i="8" l="1"/>
  <c r="AD818" i="8"/>
  <c r="AF818" i="8" l="1"/>
  <c r="AH818" i="8"/>
  <c r="N818" i="8" s="1"/>
  <c r="AB819" i="8"/>
  <c r="AC819" i="8" s="1"/>
  <c r="AE819" i="8" l="1"/>
  <c r="AD819" i="8"/>
  <c r="AF819" i="8" l="1"/>
  <c r="AH819" i="8"/>
  <c r="N819" i="8" s="1"/>
  <c r="AB820" i="8"/>
  <c r="AC820" i="8" s="1"/>
  <c r="AE820" i="8" l="1"/>
  <c r="AD820" i="8"/>
  <c r="AF820" i="8" l="1"/>
  <c r="AH820" i="8"/>
  <c r="N820" i="8" s="1"/>
  <c r="AB821" i="8"/>
  <c r="AC821" i="8" s="1"/>
  <c r="AE821" i="8" l="1"/>
  <c r="AD821" i="8"/>
  <c r="AH821" i="8" l="1"/>
  <c r="N821" i="8" s="1"/>
  <c r="AF821" i="8"/>
  <c r="AB822" i="8"/>
  <c r="AC822" i="8" s="1"/>
  <c r="AE822" i="8" l="1"/>
  <c r="AD822" i="8"/>
  <c r="AH822" i="8" l="1"/>
  <c r="N822" i="8" s="1"/>
  <c r="AF822" i="8"/>
  <c r="AB823" i="8"/>
  <c r="AC823" i="8" s="1"/>
  <c r="AE823" i="8" l="1"/>
  <c r="AD823" i="8"/>
  <c r="AF823" i="8" l="1"/>
  <c r="AH823" i="8"/>
  <c r="N823" i="8" s="1"/>
  <c r="AB824" i="8"/>
  <c r="AC824" i="8" s="1"/>
  <c r="AE824" i="8" l="1"/>
  <c r="AD824" i="8"/>
  <c r="AH824" i="8" l="1"/>
  <c r="N824" i="8" s="1"/>
  <c r="AF824" i="8"/>
  <c r="AB825" i="8"/>
  <c r="AC825" i="8" s="1"/>
  <c r="AE825" i="8" l="1"/>
  <c r="AD825" i="8"/>
  <c r="AH825" i="8" l="1"/>
  <c r="N825" i="8" s="1"/>
  <c r="L70" i="2" s="1"/>
  <c r="AF825" i="8"/>
  <c r="AB826" i="8"/>
  <c r="AC826" i="8" s="1"/>
  <c r="AE826" i="8" l="1"/>
  <c r="AD826" i="8"/>
  <c r="AF826" i="8" l="1"/>
  <c r="AH826" i="8"/>
  <c r="N826" i="8" s="1"/>
  <c r="AB827" i="8"/>
  <c r="AC827" i="8" s="1"/>
  <c r="AE827" i="8" l="1"/>
  <c r="AD827" i="8"/>
  <c r="AH827" i="8" l="1"/>
  <c r="N827" i="8" s="1"/>
  <c r="AF827" i="8"/>
  <c r="AB828" i="8"/>
  <c r="AC828" i="8" s="1"/>
  <c r="AE828" i="8" l="1"/>
  <c r="AD828" i="8"/>
  <c r="AH828" i="8" l="1"/>
  <c r="N828" i="8" s="1"/>
  <c r="AF828" i="8"/>
  <c r="AB829" i="8"/>
  <c r="AC829" i="8" s="1"/>
  <c r="AE829" i="8" l="1"/>
  <c r="AD829" i="8"/>
  <c r="AH829" i="8" l="1"/>
  <c r="N829" i="8" s="1"/>
  <c r="AF829" i="8"/>
  <c r="AB830" i="8"/>
  <c r="AC830" i="8" s="1"/>
  <c r="AE830" i="8" l="1"/>
  <c r="AD830" i="8"/>
  <c r="AH830" i="8" l="1"/>
  <c r="N830" i="8" s="1"/>
  <c r="AF830" i="8"/>
  <c r="AB831" i="8"/>
  <c r="AC831" i="8" s="1"/>
  <c r="AE831" i="8" l="1"/>
  <c r="AD831" i="8"/>
  <c r="AF831" i="8" l="1"/>
  <c r="AH831" i="8"/>
  <c r="N831" i="8" s="1"/>
  <c r="AB832" i="8"/>
  <c r="AC832" i="8" s="1"/>
  <c r="AE832" i="8" l="1"/>
  <c r="AD832" i="8"/>
  <c r="AH832" i="8" l="1"/>
  <c r="N832" i="8" s="1"/>
  <c r="AF832" i="8"/>
  <c r="AB833" i="8"/>
  <c r="AC833" i="8" s="1"/>
  <c r="AE833" i="8" l="1"/>
  <c r="AD833" i="8"/>
  <c r="AH833" i="8" l="1"/>
  <c r="N833" i="8" s="1"/>
  <c r="AF833" i="8"/>
  <c r="AB834" i="8"/>
  <c r="AC834" i="8" s="1"/>
  <c r="AE834" i="8" l="1"/>
  <c r="AD834" i="8"/>
  <c r="AH834" i="8" l="1"/>
  <c r="N834" i="8" s="1"/>
  <c r="AF834" i="8"/>
  <c r="AB835" i="8"/>
  <c r="AC835" i="8" s="1"/>
  <c r="AE835" i="8" l="1"/>
  <c r="AD835" i="8"/>
  <c r="AH835" i="8" l="1"/>
  <c r="N835" i="8" s="1"/>
  <c r="AF835" i="8"/>
  <c r="AB836" i="8"/>
  <c r="AC836" i="8" s="1"/>
  <c r="AE836" i="8" l="1"/>
  <c r="AD836" i="8"/>
  <c r="AH836" i="8" l="1"/>
  <c r="N836" i="8" s="1"/>
  <c r="AF836" i="8"/>
  <c r="AB837" i="8"/>
  <c r="AC837" i="8" s="1"/>
  <c r="AE837" i="8" l="1"/>
  <c r="AD837" i="8"/>
  <c r="AH837" i="8" l="1"/>
  <c r="N837" i="8" s="1"/>
  <c r="L71" i="2" s="1"/>
  <c r="AF837" i="8"/>
  <c r="AB838" i="8"/>
  <c r="AC838" i="8" s="1"/>
  <c r="AE838" i="8" l="1"/>
  <c r="AD838" i="8"/>
  <c r="AH838" i="8" l="1"/>
  <c r="N838" i="8" s="1"/>
  <c r="AF838" i="8"/>
  <c r="AB839" i="8"/>
  <c r="AC839" i="8" s="1"/>
  <c r="AE839" i="8" l="1"/>
  <c r="AD839" i="8"/>
  <c r="AH839" i="8" l="1"/>
  <c r="N839" i="8" s="1"/>
  <c r="AF839" i="8"/>
  <c r="AB840" i="8"/>
  <c r="AC840" i="8" s="1"/>
  <c r="AE840" i="8" l="1"/>
  <c r="AD840" i="8"/>
  <c r="AH840" i="8" l="1"/>
  <c r="N840" i="8" s="1"/>
  <c r="AF840" i="8"/>
  <c r="AB841" i="8"/>
  <c r="AC841" i="8" s="1"/>
  <c r="AE841" i="8" l="1"/>
  <c r="AD841" i="8"/>
  <c r="AF841" i="8" l="1"/>
  <c r="AH841" i="8"/>
  <c r="N841" i="8" s="1"/>
  <c r="AB842" i="8"/>
  <c r="AC842" i="8" s="1"/>
  <c r="AE842" i="8" l="1"/>
  <c r="AD842" i="8"/>
  <c r="AH842" i="8" l="1"/>
  <c r="N842" i="8" s="1"/>
  <c r="AF842" i="8"/>
  <c r="AB843" i="8"/>
  <c r="AC843" i="8" s="1"/>
  <c r="AE843" i="8" l="1"/>
  <c r="AD843" i="8"/>
  <c r="AF843" i="8" l="1"/>
  <c r="AH843" i="8"/>
  <c r="N843" i="8" s="1"/>
  <c r="AB844" i="8"/>
  <c r="AC844" i="8" s="1"/>
  <c r="AE844" i="8" l="1"/>
  <c r="AD844" i="8"/>
  <c r="AH844" i="8" l="1"/>
  <c r="N844" i="8" s="1"/>
  <c r="AF844" i="8"/>
  <c r="AB845" i="8"/>
  <c r="AC845" i="8" s="1"/>
  <c r="AE845" i="8" l="1"/>
  <c r="AD845" i="8"/>
  <c r="AH845" i="8" l="1"/>
  <c r="N845" i="8" s="1"/>
  <c r="AF845" i="8"/>
  <c r="AB846" i="8"/>
  <c r="AC846" i="8" s="1"/>
  <c r="AE846" i="8" l="1"/>
  <c r="AD846" i="8"/>
  <c r="AF846" i="8" l="1"/>
  <c r="AH846" i="8"/>
  <c r="N846" i="8" s="1"/>
  <c r="AB847" i="8"/>
  <c r="AC847" i="8" s="1"/>
  <c r="AE847" i="8" l="1"/>
  <c r="AD847" i="8"/>
  <c r="AF847" i="8" l="1"/>
  <c r="AH847" i="8"/>
  <c r="N847" i="8" s="1"/>
  <c r="AB848" i="8"/>
  <c r="AC848" i="8" s="1"/>
  <c r="AE848" i="8" l="1"/>
  <c r="AD848" i="8"/>
  <c r="AH848" i="8" l="1"/>
  <c r="N848" i="8" s="1"/>
  <c r="AF848" i="8"/>
  <c r="AB849" i="8"/>
  <c r="AC849" i="8" s="1"/>
  <c r="AE849" i="8" l="1"/>
  <c r="AD849" i="8"/>
  <c r="AF849" i="8" l="1"/>
  <c r="AH849" i="8"/>
  <c r="N849" i="8" s="1"/>
  <c r="L72" i="2" s="1"/>
  <c r="AB850" i="8"/>
  <c r="AC850" i="8" s="1"/>
  <c r="AE850" i="8" l="1"/>
  <c r="AD850" i="8"/>
  <c r="AF850" i="8" l="1"/>
  <c r="AH850" i="8"/>
  <c r="N850" i="8" s="1"/>
  <c r="AB851" i="8"/>
  <c r="AC851" i="8" s="1"/>
  <c r="AE851" i="8" l="1"/>
  <c r="AD851" i="8"/>
  <c r="AH851" i="8" l="1"/>
  <c r="N851" i="8" s="1"/>
  <c r="AF851" i="8"/>
  <c r="AB852" i="8"/>
  <c r="AC852" i="8" s="1"/>
  <c r="AE852" i="8" l="1"/>
  <c r="AD852" i="8"/>
  <c r="AH852" i="8" l="1"/>
  <c r="N852" i="8" s="1"/>
  <c r="AF852" i="8"/>
  <c r="AB853" i="8"/>
  <c r="AC853" i="8" s="1"/>
  <c r="AE853" i="8" l="1"/>
  <c r="AD853" i="8"/>
  <c r="AF853" i="8" l="1"/>
  <c r="AH853" i="8"/>
  <c r="N853" i="8" s="1"/>
  <c r="AB854" i="8"/>
  <c r="AC854" i="8" s="1"/>
  <c r="AE854" i="8" l="1"/>
  <c r="AD854" i="8"/>
  <c r="AH854" i="8" l="1"/>
  <c r="N854" i="8" s="1"/>
  <c r="AF854" i="8"/>
  <c r="AB855" i="8"/>
  <c r="AC855" i="8" s="1"/>
  <c r="AE855" i="8" l="1"/>
  <c r="AD855" i="8"/>
  <c r="AH855" i="8" l="1"/>
  <c r="N855" i="8" s="1"/>
  <c r="AF855" i="8"/>
  <c r="AB856" i="8"/>
  <c r="AC856" i="8" s="1"/>
  <c r="AE856" i="8" l="1"/>
  <c r="AD856" i="8"/>
  <c r="AH856" i="8" l="1"/>
  <c r="N856" i="8" s="1"/>
  <c r="AF856" i="8"/>
  <c r="AB857" i="8"/>
  <c r="AC857" i="8" s="1"/>
  <c r="AE857" i="8" l="1"/>
  <c r="AD857" i="8"/>
  <c r="AH857" i="8" l="1"/>
  <c r="N857" i="8" s="1"/>
  <c r="AF857" i="8"/>
  <c r="AB858" i="8"/>
  <c r="AC858" i="8" s="1"/>
  <c r="AE858" i="8" l="1"/>
  <c r="AD858" i="8"/>
  <c r="AF858" i="8" l="1"/>
  <c r="AH858" i="8"/>
  <c r="N858" i="8" s="1"/>
  <c r="AB859" i="8"/>
  <c r="AC859" i="8" s="1"/>
  <c r="AE859" i="8" l="1"/>
  <c r="AD859" i="8"/>
  <c r="AH859" i="8" l="1"/>
  <c r="N859" i="8" s="1"/>
  <c r="AF859" i="8"/>
  <c r="AB860" i="8"/>
  <c r="AC860" i="8" s="1"/>
  <c r="AE860" i="8" l="1"/>
  <c r="AD860" i="8"/>
  <c r="AH860" i="8" l="1"/>
  <c r="N860" i="8" s="1"/>
  <c r="AF860" i="8"/>
  <c r="AB861" i="8"/>
  <c r="AC861" i="8" s="1"/>
  <c r="AE861" i="8" l="1"/>
  <c r="AD861" i="8"/>
  <c r="AH861" i="8" l="1"/>
  <c r="N861" i="8" s="1"/>
  <c r="L73" i="2" s="1"/>
  <c r="AF861" i="8"/>
  <c r="AB862" i="8"/>
  <c r="AC862" i="8" s="1"/>
  <c r="AE862" i="8" l="1"/>
  <c r="AD862" i="8"/>
  <c r="AH862" i="8" l="1"/>
  <c r="N862" i="8" s="1"/>
  <c r="AF862" i="8"/>
  <c r="AB863" i="8"/>
  <c r="AC863" i="8" s="1"/>
  <c r="AE863" i="8" l="1"/>
  <c r="AD863" i="8"/>
  <c r="AH863" i="8" l="1"/>
  <c r="N863" i="8" s="1"/>
  <c r="AF863" i="8"/>
  <c r="AB864" i="8"/>
  <c r="AC864" i="8" s="1"/>
  <c r="AE864" i="8" l="1"/>
  <c r="AD864" i="8"/>
  <c r="AH864" i="8" l="1"/>
  <c r="N864" i="8" s="1"/>
  <c r="AF864" i="8"/>
  <c r="AB865" i="8"/>
  <c r="AC865" i="8" s="1"/>
  <c r="AE865" i="8" l="1"/>
  <c r="AD865" i="8"/>
  <c r="AF865" i="8" l="1"/>
  <c r="AH865" i="8"/>
  <c r="N865" i="8" s="1"/>
  <c r="AB866" i="8"/>
  <c r="AC866" i="8" s="1"/>
  <c r="AE866" i="8" l="1"/>
  <c r="AD866" i="8"/>
  <c r="AF866" i="8" l="1"/>
  <c r="AH866" i="8"/>
  <c r="N866" i="8" s="1"/>
  <c r="AB867" i="8"/>
  <c r="AC867" i="8" s="1"/>
  <c r="AE867" i="8" l="1"/>
  <c r="AD867" i="8"/>
  <c r="AF867" i="8" l="1"/>
  <c r="AH867" i="8"/>
  <c r="N867" i="8" s="1"/>
  <c r="AB868" i="8"/>
  <c r="AC868" i="8" s="1"/>
  <c r="AE868" i="8" l="1"/>
  <c r="AD868" i="8"/>
  <c r="AH868" i="8" l="1"/>
  <c r="N868" i="8" s="1"/>
  <c r="AF868" i="8"/>
  <c r="AB869" i="8"/>
  <c r="AC869" i="8" s="1"/>
  <c r="AE869" i="8" l="1"/>
  <c r="AD869" i="8"/>
  <c r="AH869" i="8" l="1"/>
  <c r="N869" i="8" s="1"/>
  <c r="AF869" i="8"/>
  <c r="AB870" i="8"/>
  <c r="AC870" i="8" s="1"/>
  <c r="AE870" i="8" l="1"/>
  <c r="AD870" i="8"/>
  <c r="AH870" i="8" l="1"/>
  <c r="N870" i="8" s="1"/>
  <c r="AF870" i="8"/>
  <c r="AB871" i="8"/>
  <c r="AC871" i="8" s="1"/>
  <c r="AE871" i="8" l="1"/>
  <c r="AD871" i="8"/>
  <c r="AH871" i="8" l="1"/>
  <c r="N871" i="8" s="1"/>
  <c r="AF871" i="8"/>
  <c r="AB872" i="8"/>
  <c r="AC872" i="8" s="1"/>
  <c r="AE872" i="8" l="1"/>
  <c r="AD872" i="8"/>
  <c r="AH872" i="8" l="1"/>
  <c r="N872" i="8" s="1"/>
  <c r="AF872" i="8"/>
  <c r="AB873" i="8"/>
  <c r="AC873" i="8" s="1"/>
  <c r="AE873" i="8" l="1"/>
  <c r="AD873" i="8"/>
  <c r="AF873" i="8" l="1"/>
  <c r="AH873" i="8"/>
  <c r="N873" i="8" s="1"/>
  <c r="L74" i="2" s="1"/>
  <c r="AB874" i="8"/>
  <c r="AC874" i="8" s="1"/>
  <c r="AE874" i="8" l="1"/>
  <c r="AD874" i="8"/>
  <c r="AH874" i="8" l="1"/>
  <c r="N874" i="8" s="1"/>
  <c r="AF874" i="8"/>
  <c r="AB875" i="8"/>
  <c r="AC875" i="8" s="1"/>
  <c r="AE875" i="8" l="1"/>
  <c r="AD875" i="8"/>
  <c r="AH875" i="8" l="1"/>
  <c r="N875" i="8" s="1"/>
  <c r="AF875" i="8"/>
  <c r="AB876" i="8"/>
  <c r="AC876" i="8" s="1"/>
  <c r="AE876" i="8" l="1"/>
  <c r="AD876" i="8"/>
  <c r="AH876" i="8" l="1"/>
  <c r="N876" i="8" s="1"/>
  <c r="AF876" i="8"/>
  <c r="AB877" i="8"/>
  <c r="AC877" i="8" s="1"/>
  <c r="AE877" i="8" l="1"/>
  <c r="AD877" i="8"/>
  <c r="AH877" i="8" l="1"/>
  <c r="N877" i="8" s="1"/>
  <c r="AF877" i="8"/>
  <c r="AB878" i="8"/>
  <c r="AC878" i="8" s="1"/>
  <c r="AE878" i="8" l="1"/>
  <c r="AD878" i="8"/>
  <c r="AF878" i="8" l="1"/>
  <c r="AH878" i="8"/>
  <c r="N878" i="8" s="1"/>
  <c r="AB879" i="8"/>
  <c r="AC879" i="8" s="1"/>
  <c r="AE879" i="8" l="1"/>
  <c r="AD879" i="8"/>
  <c r="AH879" i="8" l="1"/>
  <c r="N879" i="8" s="1"/>
  <c r="AF879" i="8"/>
  <c r="AB880" i="8"/>
  <c r="AC880" i="8" s="1"/>
  <c r="AE880" i="8" l="1"/>
  <c r="AD880" i="8"/>
  <c r="AF880" i="8" l="1"/>
  <c r="AH880" i="8"/>
  <c r="N880" i="8" s="1"/>
  <c r="AB881" i="8"/>
  <c r="AC881" i="8" s="1"/>
  <c r="AE881" i="8" l="1"/>
  <c r="AD881" i="8"/>
  <c r="AH881" i="8" l="1"/>
  <c r="N881" i="8" s="1"/>
  <c r="AF881" i="8"/>
  <c r="AB882" i="8"/>
  <c r="AC882" i="8" s="1"/>
  <c r="AE882" i="8" l="1"/>
  <c r="AD882" i="8"/>
  <c r="AF882" i="8" l="1"/>
  <c r="AH882" i="8"/>
  <c r="N882" i="8" s="1"/>
  <c r="AB883" i="8"/>
  <c r="AC883" i="8" s="1"/>
  <c r="AE883" i="8" l="1"/>
  <c r="AD883" i="8"/>
  <c r="AH883" i="8" l="1"/>
  <c r="N883" i="8" s="1"/>
  <c r="AF883" i="8"/>
  <c r="AB884" i="8"/>
  <c r="AC884" i="8" s="1"/>
  <c r="AE884" i="8" l="1"/>
  <c r="AD884" i="8"/>
  <c r="AF884" i="8" l="1"/>
  <c r="AH884" i="8"/>
  <c r="N884" i="8" s="1"/>
  <c r="AB885" i="8"/>
  <c r="AC885" i="8" s="1"/>
  <c r="AE885" i="8" l="1"/>
  <c r="AD885" i="8"/>
  <c r="AF885" i="8" l="1"/>
  <c r="AH885" i="8"/>
  <c r="N885" i="8" s="1"/>
  <c r="L75" i="2" s="1"/>
  <c r="AB886" i="8"/>
  <c r="AC886" i="8" s="1"/>
  <c r="AE886" i="8" l="1"/>
  <c r="AD886" i="8"/>
  <c r="AH886" i="8" l="1"/>
  <c r="N886" i="8" s="1"/>
  <c r="AF886" i="8"/>
  <c r="AB887" i="8"/>
  <c r="AC887" i="8" s="1"/>
  <c r="AE887" i="8" l="1"/>
  <c r="AD887" i="8"/>
  <c r="AH887" i="8" l="1"/>
  <c r="N887" i="8" s="1"/>
  <c r="AF887" i="8"/>
  <c r="AB888" i="8"/>
  <c r="AC888" i="8" s="1"/>
  <c r="AE888" i="8" l="1"/>
  <c r="AD888" i="8"/>
  <c r="AF888" i="8" l="1"/>
  <c r="AH888" i="8"/>
  <c r="N888" i="8" s="1"/>
  <c r="AB889" i="8"/>
  <c r="AC889" i="8" s="1"/>
  <c r="AE889" i="8" l="1"/>
  <c r="AD889" i="8"/>
  <c r="AF889" i="8" l="1"/>
  <c r="AH889" i="8"/>
  <c r="N889" i="8" s="1"/>
  <c r="AB890" i="8"/>
  <c r="AC890" i="8" s="1"/>
  <c r="AE890" i="8" l="1"/>
  <c r="AD890" i="8"/>
  <c r="AF890" i="8" l="1"/>
  <c r="AH890" i="8"/>
  <c r="N890" i="8" s="1"/>
  <c r="AB891" i="8"/>
  <c r="AC891" i="8" s="1"/>
  <c r="AE891" i="8" l="1"/>
  <c r="AD891" i="8"/>
  <c r="AF891" i="8" l="1"/>
  <c r="AH891" i="8"/>
  <c r="N891" i="8" s="1"/>
  <c r="AB892" i="8"/>
  <c r="AC892" i="8" s="1"/>
  <c r="AE892" i="8" l="1"/>
  <c r="AD892" i="8"/>
  <c r="AF892" i="8" l="1"/>
  <c r="AH892" i="8"/>
  <c r="N892" i="8" s="1"/>
  <c r="AB893" i="8"/>
  <c r="AC893" i="8" s="1"/>
  <c r="AE893" i="8" l="1"/>
  <c r="AD893" i="8"/>
  <c r="AF893" i="8" l="1"/>
  <c r="AH893" i="8"/>
  <c r="N893" i="8" s="1"/>
  <c r="AB894" i="8"/>
  <c r="AC894" i="8" s="1"/>
  <c r="AE894" i="8" l="1"/>
  <c r="AD894" i="8"/>
  <c r="AH894" i="8" l="1"/>
  <c r="N894" i="8" s="1"/>
  <c r="AF894" i="8"/>
  <c r="AB895" i="8"/>
  <c r="AC895" i="8" s="1"/>
  <c r="AE895" i="8" l="1"/>
  <c r="AD895" i="8"/>
  <c r="AH895" i="8" l="1"/>
  <c r="N895" i="8" s="1"/>
  <c r="AF895" i="8"/>
  <c r="AB896" i="8"/>
  <c r="AC896" i="8" s="1"/>
  <c r="AE896" i="8" l="1"/>
  <c r="AD896" i="8"/>
  <c r="AF896" i="8" l="1"/>
  <c r="AH896" i="8"/>
  <c r="N896" i="8" s="1"/>
  <c r="AB897" i="8"/>
  <c r="AC897" i="8" s="1"/>
  <c r="AE897" i="8" l="1"/>
  <c r="AD897" i="8"/>
  <c r="AH897" i="8" l="1"/>
  <c r="N897" i="8" s="1"/>
  <c r="L76" i="2" s="1"/>
  <c r="AF897" i="8"/>
  <c r="AB898" i="8"/>
  <c r="AC898" i="8" s="1"/>
  <c r="AE898" i="8" l="1"/>
  <c r="AD898" i="8"/>
  <c r="AH898" i="8" l="1"/>
  <c r="N898" i="8" s="1"/>
  <c r="AF898" i="8"/>
  <c r="AB899" i="8"/>
  <c r="AC899" i="8" s="1"/>
  <c r="AE899" i="8" l="1"/>
  <c r="AD899" i="8"/>
  <c r="AF899" i="8" l="1"/>
  <c r="AH899" i="8"/>
  <c r="N899" i="8" s="1"/>
  <c r="AB900" i="8"/>
  <c r="AC900" i="8" s="1"/>
  <c r="AE900" i="8" l="1"/>
  <c r="AD900" i="8"/>
  <c r="AF900" i="8" l="1"/>
  <c r="AH900" i="8"/>
  <c r="N900" i="8" s="1"/>
  <c r="AB901" i="8"/>
  <c r="AC901" i="8" s="1"/>
  <c r="AE901" i="8" l="1"/>
  <c r="AD901" i="8"/>
  <c r="AF901" i="8" l="1"/>
  <c r="AH901" i="8"/>
  <c r="N901" i="8" s="1"/>
  <c r="AB902" i="8"/>
  <c r="AC902" i="8" s="1"/>
  <c r="AE902" i="8" l="1"/>
  <c r="AD902" i="8"/>
  <c r="AH902" i="8" l="1"/>
  <c r="N902" i="8" s="1"/>
  <c r="AF902" i="8"/>
  <c r="AB903" i="8"/>
  <c r="AC903" i="8" s="1"/>
  <c r="AE903" i="8" l="1"/>
  <c r="AD903" i="8"/>
  <c r="AH903" i="8" l="1"/>
  <c r="N903" i="8" s="1"/>
  <c r="AF903" i="8"/>
  <c r="AB904" i="8"/>
  <c r="AC904" i="8" s="1"/>
  <c r="AE904" i="8" l="1"/>
  <c r="AD904" i="8"/>
  <c r="AF904" i="8" l="1"/>
  <c r="AH904" i="8"/>
  <c r="N904" i="8" s="1"/>
  <c r="AB905" i="8"/>
  <c r="AC905" i="8" s="1"/>
  <c r="AE905" i="8" l="1"/>
  <c r="AD905" i="8"/>
  <c r="AF905" i="8" l="1"/>
  <c r="AH905" i="8"/>
  <c r="N905" i="8" s="1"/>
  <c r="AB906" i="8"/>
  <c r="AC906" i="8" s="1"/>
  <c r="AE906" i="8" l="1"/>
  <c r="AD906" i="8"/>
  <c r="AH906" i="8" l="1"/>
  <c r="N906" i="8" s="1"/>
  <c r="AF906" i="8"/>
  <c r="AB907" i="8"/>
  <c r="AC907" i="8" s="1"/>
  <c r="AE907" i="8" l="1"/>
  <c r="AD907" i="8"/>
  <c r="AH907" i="8" l="1"/>
  <c r="N907" i="8" s="1"/>
  <c r="AF907" i="8"/>
  <c r="AB908" i="8"/>
  <c r="AC908" i="8" s="1"/>
  <c r="AE908" i="8" l="1"/>
  <c r="AD908" i="8"/>
  <c r="AH908" i="8" l="1"/>
  <c r="N908" i="8" s="1"/>
  <c r="AF908" i="8"/>
  <c r="AB909" i="8"/>
  <c r="AC909" i="8" s="1"/>
  <c r="AE909" i="8" l="1"/>
  <c r="AD909" i="8"/>
  <c r="AH909" i="8" l="1"/>
  <c r="N909" i="8" s="1"/>
  <c r="L77" i="2" s="1"/>
  <c r="AF909" i="8"/>
  <c r="AB910" i="8"/>
  <c r="AC910" i="8" s="1"/>
  <c r="AE910" i="8" l="1"/>
  <c r="AD910" i="8"/>
  <c r="AF910" i="8" l="1"/>
  <c r="AH910" i="8"/>
  <c r="N910" i="8" s="1"/>
  <c r="AB911" i="8"/>
  <c r="AC911" i="8" s="1"/>
  <c r="AE911" i="8" l="1"/>
  <c r="AD911" i="8"/>
  <c r="AH911" i="8" l="1"/>
  <c r="N911" i="8" s="1"/>
  <c r="AF911" i="8"/>
  <c r="AB912" i="8"/>
  <c r="AC912" i="8" s="1"/>
  <c r="AE912" i="8" l="1"/>
  <c r="AD912" i="8"/>
  <c r="AF912" i="8" l="1"/>
  <c r="AH912" i="8"/>
  <c r="N912" i="8" s="1"/>
  <c r="AB913" i="8"/>
  <c r="AC913" i="8" s="1"/>
  <c r="AE913" i="8" l="1"/>
  <c r="AD913" i="8"/>
  <c r="AH913" i="8" l="1"/>
  <c r="N913" i="8" s="1"/>
  <c r="AF913" i="8"/>
  <c r="AB914" i="8"/>
  <c r="AC914" i="8" s="1"/>
  <c r="AE914" i="8" l="1"/>
  <c r="AD914" i="8"/>
  <c r="AF914" i="8" l="1"/>
  <c r="AH914" i="8"/>
  <c r="N914" i="8" s="1"/>
  <c r="AB915" i="8"/>
  <c r="AC915" i="8" s="1"/>
  <c r="AE915" i="8" l="1"/>
  <c r="AD915" i="8"/>
  <c r="AF915" i="8" l="1"/>
  <c r="AH915" i="8"/>
  <c r="N915" i="8" s="1"/>
  <c r="AB916" i="8"/>
  <c r="AC916" i="8" s="1"/>
  <c r="AE916" i="8" l="1"/>
  <c r="AD916" i="8"/>
  <c r="AF916" i="8" l="1"/>
  <c r="AH916" i="8"/>
  <c r="N916" i="8" s="1"/>
  <c r="AB917" i="8"/>
  <c r="AC917" i="8" s="1"/>
  <c r="AE917" i="8" l="1"/>
  <c r="AD917" i="8"/>
  <c r="AF917" i="8" l="1"/>
  <c r="AH917" i="8"/>
  <c r="N917" i="8" s="1"/>
  <c r="AB918" i="8"/>
  <c r="AC918" i="8" s="1"/>
  <c r="AE918" i="8" l="1"/>
  <c r="AD918" i="8"/>
  <c r="AF918" i="8" l="1"/>
  <c r="AH918" i="8"/>
  <c r="N918" i="8" s="1"/>
  <c r="AB919" i="8"/>
  <c r="AC919" i="8" s="1"/>
  <c r="AE919" i="8" l="1"/>
  <c r="AD919" i="8"/>
  <c r="AF919" i="8" l="1"/>
  <c r="AH919" i="8"/>
  <c r="N919" i="8" s="1"/>
  <c r="AB920" i="8"/>
  <c r="AC920" i="8" s="1"/>
  <c r="AE920" i="8" l="1"/>
  <c r="AD920" i="8"/>
  <c r="AH920" i="8" l="1"/>
  <c r="N920" i="8" s="1"/>
  <c r="AF920" i="8"/>
  <c r="AB921" i="8"/>
  <c r="AC921" i="8" s="1"/>
  <c r="AE921" i="8" l="1"/>
  <c r="AD921" i="8"/>
  <c r="AH921" i="8" l="1"/>
  <c r="N921" i="8" s="1"/>
  <c r="L78" i="2" s="1"/>
  <c r="AF921" i="8"/>
  <c r="AB922" i="8"/>
  <c r="AC922" i="8" s="1"/>
  <c r="AE922" i="8" l="1"/>
  <c r="AD922" i="8"/>
  <c r="AF922" i="8" l="1"/>
  <c r="AH922" i="8"/>
  <c r="N922" i="8" s="1"/>
  <c r="AB923" i="8"/>
  <c r="AC923" i="8" s="1"/>
  <c r="AE923" i="8" l="1"/>
  <c r="AD923" i="8"/>
  <c r="AF923" i="8" l="1"/>
  <c r="AH923" i="8"/>
  <c r="N923" i="8" s="1"/>
  <c r="AB924" i="8"/>
  <c r="AC924" i="8" s="1"/>
  <c r="AE924" i="8" l="1"/>
  <c r="AD924" i="8"/>
  <c r="AH924" i="8" l="1"/>
  <c r="N924" i="8" s="1"/>
  <c r="AF924" i="8"/>
  <c r="AB925" i="8"/>
  <c r="AC925" i="8" s="1"/>
  <c r="AE925" i="8" l="1"/>
  <c r="AD925" i="8"/>
  <c r="AH925" i="8" l="1"/>
  <c r="N925" i="8" s="1"/>
  <c r="AF925" i="8"/>
  <c r="AB926" i="8"/>
  <c r="AC926" i="8" s="1"/>
  <c r="AE926" i="8" l="1"/>
  <c r="AD926" i="8"/>
  <c r="AF926" i="8" l="1"/>
  <c r="AH926" i="8"/>
  <c r="N926" i="8" s="1"/>
  <c r="AB927" i="8"/>
  <c r="AC927" i="8" s="1"/>
  <c r="AE927" i="8" l="1"/>
  <c r="AD927" i="8"/>
  <c r="AH927" i="8" l="1"/>
  <c r="N927" i="8" s="1"/>
  <c r="AF927" i="8"/>
  <c r="AB928" i="8"/>
  <c r="AC928" i="8" s="1"/>
  <c r="AE928" i="8" l="1"/>
  <c r="AD928" i="8"/>
  <c r="AF928" i="8" l="1"/>
  <c r="AH928" i="8"/>
  <c r="N928" i="8" s="1"/>
  <c r="AB929" i="8"/>
  <c r="AC929" i="8" s="1"/>
  <c r="AE929" i="8" l="1"/>
  <c r="AD929" i="8"/>
  <c r="AH929" i="8" l="1"/>
  <c r="N929" i="8" s="1"/>
  <c r="AF929" i="8"/>
  <c r="AB930" i="8"/>
  <c r="AC930" i="8" s="1"/>
  <c r="AE930" i="8" l="1"/>
  <c r="AD930" i="8"/>
  <c r="AH930" i="8" l="1"/>
  <c r="N930" i="8" s="1"/>
  <c r="AF930" i="8"/>
  <c r="AB931" i="8"/>
  <c r="AC931" i="8" s="1"/>
  <c r="AE931" i="8" l="1"/>
  <c r="AD931" i="8"/>
  <c r="AF931" i="8" l="1"/>
  <c r="AH931" i="8"/>
  <c r="N931" i="8" s="1"/>
  <c r="AB932" i="8"/>
  <c r="AC932" i="8" s="1"/>
  <c r="AE932" i="8" l="1"/>
  <c r="AD932" i="8"/>
  <c r="AF932" i="8" l="1"/>
  <c r="AH932" i="8"/>
  <c r="N932" i="8" s="1"/>
  <c r="AB933" i="8"/>
  <c r="AC933" i="8" s="1"/>
  <c r="AE933" i="8" l="1"/>
  <c r="AD933" i="8"/>
  <c r="AH933" i="8" l="1"/>
  <c r="N933" i="8" s="1"/>
  <c r="L79" i="2" s="1"/>
  <c r="AF933" i="8"/>
  <c r="AB934" i="8"/>
  <c r="AC934" i="8" s="1"/>
  <c r="AE934" i="8" l="1"/>
  <c r="AD934" i="8"/>
  <c r="AF934" i="8" l="1"/>
  <c r="AH934" i="8"/>
  <c r="N934" i="8" s="1"/>
  <c r="AB935" i="8"/>
  <c r="AC935" i="8" s="1"/>
  <c r="AE935" i="8" l="1"/>
  <c r="AD935" i="8"/>
  <c r="AH935" i="8" l="1"/>
  <c r="N935" i="8" s="1"/>
  <c r="AF935" i="8"/>
  <c r="AB936" i="8"/>
  <c r="AC936" i="8" s="1"/>
  <c r="AE936" i="8" l="1"/>
  <c r="AD936" i="8"/>
  <c r="AH936" i="8" l="1"/>
  <c r="N936" i="8" s="1"/>
  <c r="AF936" i="8"/>
  <c r="AB937" i="8"/>
  <c r="AC937" i="8" s="1"/>
  <c r="AE937" i="8" l="1"/>
  <c r="AD937" i="8"/>
  <c r="AH937" i="8" l="1"/>
  <c r="N937" i="8" s="1"/>
  <c r="AF937" i="8"/>
  <c r="AB938" i="8"/>
  <c r="AC938" i="8" s="1"/>
  <c r="AE938" i="8" l="1"/>
  <c r="AD938" i="8"/>
  <c r="AF938" i="8" l="1"/>
  <c r="AH938" i="8"/>
  <c r="N938" i="8" s="1"/>
  <c r="AB939" i="8"/>
  <c r="AC939" i="8" s="1"/>
  <c r="AE939" i="8" l="1"/>
  <c r="AD939" i="8"/>
  <c r="AH939" i="8" l="1"/>
  <c r="N939" i="8" s="1"/>
  <c r="AF939" i="8"/>
  <c r="AB940" i="8"/>
  <c r="AC940" i="8" s="1"/>
  <c r="AE940" i="8" l="1"/>
  <c r="AD940" i="8"/>
  <c r="AF940" i="8" l="1"/>
  <c r="AH940" i="8"/>
  <c r="N940" i="8" s="1"/>
  <c r="AB941" i="8"/>
  <c r="AC941" i="8" s="1"/>
  <c r="AE941" i="8" l="1"/>
  <c r="AD941" i="8"/>
  <c r="AH941" i="8" l="1"/>
  <c r="N941" i="8" s="1"/>
  <c r="AF941" i="8"/>
  <c r="AB942" i="8"/>
  <c r="AC942" i="8" s="1"/>
  <c r="AE942" i="8" l="1"/>
  <c r="AD942" i="8"/>
  <c r="AF942" i="8" l="1"/>
  <c r="AH942" i="8"/>
  <c r="N942" i="8" s="1"/>
  <c r="AB943" i="8"/>
  <c r="AC943" i="8" s="1"/>
  <c r="AE943" i="8" l="1"/>
  <c r="AD943" i="8"/>
  <c r="AH943" i="8" l="1"/>
  <c r="N943" i="8" s="1"/>
  <c r="AF943" i="8"/>
  <c r="AB944" i="8"/>
  <c r="AC944" i="8" s="1"/>
  <c r="AE944" i="8" l="1"/>
  <c r="AD944" i="8"/>
  <c r="AH944" i="8" l="1"/>
  <c r="N944" i="8" s="1"/>
  <c r="AF944" i="8"/>
  <c r="AB945" i="8"/>
  <c r="AC945" i="8" s="1"/>
  <c r="AE945" i="8" l="1"/>
  <c r="AD945" i="8"/>
  <c r="AH945" i="8" l="1"/>
  <c r="N945" i="8" s="1"/>
  <c r="L80" i="2" s="1"/>
  <c r="AF945" i="8"/>
  <c r="AB946" i="8"/>
  <c r="AC946" i="8" s="1"/>
  <c r="AE946" i="8" l="1"/>
  <c r="AD946" i="8"/>
  <c r="AF946" i="8" l="1"/>
  <c r="AH946" i="8"/>
  <c r="N946" i="8" s="1"/>
  <c r="AB947" i="8"/>
  <c r="AC947" i="8" s="1"/>
  <c r="AE947" i="8" l="1"/>
  <c r="AD947" i="8"/>
  <c r="AH947" i="8" l="1"/>
  <c r="N947" i="8" s="1"/>
  <c r="AF947" i="8"/>
  <c r="AB948" i="8"/>
  <c r="AC948" i="8" s="1"/>
  <c r="AE948" i="8" l="1"/>
  <c r="AD948" i="8"/>
  <c r="AF948" i="8" l="1"/>
  <c r="AH948" i="8"/>
  <c r="N948" i="8" s="1"/>
  <c r="AB949" i="8"/>
  <c r="AC949" i="8" s="1"/>
  <c r="AE949" i="8" l="1"/>
  <c r="AD949" i="8"/>
  <c r="AF949" i="8" l="1"/>
  <c r="AH949" i="8"/>
  <c r="N949" i="8" s="1"/>
  <c r="AB950" i="8"/>
  <c r="AC950" i="8" s="1"/>
  <c r="AE950" i="8" l="1"/>
  <c r="AD950" i="8"/>
  <c r="AH950" i="8" l="1"/>
  <c r="N950" i="8" s="1"/>
  <c r="AF950" i="8"/>
  <c r="AB951" i="8"/>
  <c r="AC951" i="8" s="1"/>
  <c r="AE951" i="8" l="1"/>
  <c r="AD951" i="8"/>
  <c r="AF951" i="8" l="1"/>
  <c r="AH951" i="8"/>
  <c r="N951" i="8" s="1"/>
  <c r="AB952" i="8"/>
  <c r="AC952" i="8" s="1"/>
  <c r="AE952" i="8" l="1"/>
  <c r="AD952" i="8"/>
  <c r="AH952" i="8" l="1"/>
  <c r="N952" i="8" s="1"/>
  <c r="AF952" i="8"/>
  <c r="AB953" i="8"/>
  <c r="AC953" i="8" s="1"/>
  <c r="AE953" i="8" l="1"/>
  <c r="AD953" i="8"/>
  <c r="AF953" i="8" l="1"/>
  <c r="AH953" i="8"/>
  <c r="N953" i="8" s="1"/>
  <c r="AB954" i="8"/>
  <c r="AC954" i="8" s="1"/>
  <c r="AE954" i="8" l="1"/>
  <c r="AD954" i="8"/>
  <c r="AH954" i="8" l="1"/>
  <c r="N954" i="8" s="1"/>
  <c r="AF954" i="8"/>
  <c r="AB955" i="8"/>
  <c r="AC955" i="8" s="1"/>
  <c r="AE955" i="8" l="1"/>
  <c r="AD955" i="8"/>
  <c r="AF955" i="8" l="1"/>
  <c r="AH955" i="8"/>
  <c r="N955" i="8" s="1"/>
  <c r="AB956" i="8"/>
  <c r="AC956" i="8" s="1"/>
  <c r="AE956" i="8" l="1"/>
  <c r="AD956" i="8"/>
  <c r="AF956" i="8" l="1"/>
  <c r="AH956" i="8"/>
  <c r="N956" i="8" s="1"/>
  <c r="AB957" i="8"/>
  <c r="AC957" i="8" s="1"/>
  <c r="AE957" i="8" l="1"/>
  <c r="AD957" i="8"/>
  <c r="AH957" i="8" l="1"/>
  <c r="N957" i="8" s="1"/>
  <c r="L81" i="2" s="1"/>
  <c r="AF957" i="8"/>
  <c r="AB958" i="8"/>
  <c r="AC958" i="8" s="1"/>
  <c r="AE958" i="8" l="1"/>
  <c r="AD958" i="8"/>
  <c r="AH958" i="8" l="1"/>
  <c r="N958" i="8" s="1"/>
  <c r="AF958" i="8"/>
  <c r="AB959" i="8"/>
  <c r="AC959" i="8" s="1"/>
  <c r="AE959" i="8" l="1"/>
  <c r="AD959" i="8"/>
  <c r="AH959" i="8" l="1"/>
  <c r="N959" i="8" s="1"/>
  <c r="AF959" i="8"/>
  <c r="AB960" i="8"/>
  <c r="AC960" i="8" s="1"/>
  <c r="AE960" i="8" l="1"/>
  <c r="AD960" i="8"/>
  <c r="AH960" i="8" l="1"/>
  <c r="N960" i="8" s="1"/>
  <c r="AF960" i="8"/>
  <c r="AB961" i="8"/>
  <c r="AC961" i="8" s="1"/>
  <c r="AE961" i="8" l="1"/>
  <c r="AD961" i="8"/>
  <c r="AF961" i="8" l="1"/>
  <c r="AH961" i="8"/>
  <c r="N961" i="8" s="1"/>
  <c r="AB962" i="8"/>
  <c r="AC962" i="8" s="1"/>
  <c r="AE962" i="8" l="1"/>
  <c r="AD962" i="8"/>
  <c r="AF962" i="8" l="1"/>
  <c r="AH962" i="8"/>
  <c r="N962" i="8" s="1"/>
  <c r="AB963" i="8"/>
  <c r="AC963" i="8" s="1"/>
  <c r="AE963" i="8" l="1"/>
  <c r="AD963" i="8"/>
  <c r="AH963" i="8" l="1"/>
  <c r="N963" i="8" s="1"/>
  <c r="AF963" i="8"/>
  <c r="AB964" i="8"/>
  <c r="AC964" i="8" s="1"/>
  <c r="AE964" i="8" l="1"/>
  <c r="AD964" i="8"/>
  <c r="AH964" i="8" l="1"/>
  <c r="N964" i="8" s="1"/>
  <c r="AF964" i="8"/>
  <c r="AB965" i="8"/>
  <c r="AC965" i="8" s="1"/>
  <c r="AE965" i="8" l="1"/>
  <c r="AD965" i="8"/>
  <c r="AH965" i="8" l="1"/>
  <c r="N965" i="8" s="1"/>
  <c r="AF965" i="8"/>
  <c r="AB966" i="8"/>
  <c r="AC966" i="8" s="1"/>
  <c r="AE966" i="8" l="1"/>
  <c r="AD966" i="8"/>
  <c r="AF966" i="8" l="1"/>
  <c r="AH966" i="8"/>
  <c r="N966" i="8" s="1"/>
  <c r="AB967" i="8"/>
  <c r="AC967" i="8" s="1"/>
  <c r="AE967" i="8" l="1"/>
  <c r="AD967" i="8"/>
  <c r="AF967" i="8" l="1"/>
  <c r="AH967" i="8"/>
  <c r="N967" i="8" s="1"/>
  <c r="AB968" i="8"/>
  <c r="AC968" i="8" s="1"/>
  <c r="AE968" i="8" l="1"/>
  <c r="AD968" i="8"/>
  <c r="AH968" i="8" l="1"/>
  <c r="N968" i="8" s="1"/>
  <c r="AF968" i="8"/>
  <c r="AB969" i="8"/>
  <c r="AC969" i="8" s="1"/>
  <c r="AE969" i="8" l="1"/>
  <c r="AD969" i="8"/>
  <c r="AF969" i="8" l="1"/>
  <c r="AH969" i="8"/>
  <c r="N969" i="8" s="1"/>
  <c r="L82" i="2" s="1"/>
  <c r="AB970" i="8"/>
  <c r="AC970" i="8" s="1"/>
  <c r="AE970" i="8" l="1"/>
  <c r="AD970" i="8"/>
  <c r="AF970" i="8" l="1"/>
  <c r="AH970" i="8"/>
  <c r="N970" i="8" s="1"/>
  <c r="AB971" i="8"/>
  <c r="AC971" i="8" s="1"/>
  <c r="AE971" i="8" l="1"/>
  <c r="AD971" i="8"/>
  <c r="AF971" i="8" l="1"/>
  <c r="AH971" i="8"/>
  <c r="N971" i="8" s="1"/>
  <c r="AB972" i="8"/>
  <c r="AC972" i="8" s="1"/>
  <c r="AE972" i="8" l="1"/>
  <c r="AD972" i="8"/>
  <c r="AH972" i="8" l="1"/>
  <c r="N972" i="8" s="1"/>
  <c r="AF972" i="8"/>
  <c r="AB973" i="8"/>
  <c r="AC973" i="8" s="1"/>
  <c r="AE973" i="8" l="1"/>
  <c r="AD973" i="8"/>
  <c r="AH973" i="8" l="1"/>
  <c r="N973" i="8" s="1"/>
  <c r="AF973" i="8"/>
  <c r="AB974" i="8"/>
  <c r="AC974" i="8" s="1"/>
  <c r="AE974" i="8" l="1"/>
  <c r="AD974" i="8"/>
  <c r="AH974" i="8" l="1"/>
  <c r="N974" i="8" s="1"/>
  <c r="AF974" i="8"/>
  <c r="AB975" i="8"/>
  <c r="AC975" i="8" s="1"/>
  <c r="AE975" i="8" l="1"/>
  <c r="AD975" i="8"/>
  <c r="AH975" i="8" l="1"/>
  <c r="N975" i="8" s="1"/>
  <c r="AF975" i="8"/>
  <c r="AB976" i="8"/>
  <c r="AC976" i="8" s="1"/>
  <c r="AE976" i="8" l="1"/>
  <c r="AD976" i="8"/>
  <c r="AH976" i="8" l="1"/>
  <c r="N976" i="8" s="1"/>
  <c r="AF976" i="8"/>
  <c r="AB977" i="8"/>
  <c r="AC977" i="8" s="1"/>
  <c r="AE977" i="8" l="1"/>
  <c r="AD977" i="8"/>
  <c r="AF977" i="8" l="1"/>
  <c r="AH977" i="8"/>
  <c r="N977" i="8" s="1"/>
  <c r="AB978" i="8"/>
  <c r="AC978" i="8" s="1"/>
  <c r="AE978" i="8" l="1"/>
  <c r="AD978" i="8"/>
  <c r="AF978" i="8" l="1"/>
  <c r="AH978" i="8"/>
  <c r="N978" i="8" s="1"/>
  <c r="AB979" i="8"/>
  <c r="AC979" i="8" s="1"/>
  <c r="AE979" i="8" l="1"/>
  <c r="AD979" i="8"/>
  <c r="AH979" i="8" l="1"/>
  <c r="N979" i="8" s="1"/>
  <c r="AF979" i="8"/>
  <c r="AB980" i="8"/>
  <c r="AC980" i="8" s="1"/>
  <c r="AE980" i="8" l="1"/>
  <c r="AD980" i="8"/>
  <c r="AF980" i="8" l="1"/>
  <c r="AH980" i="8"/>
  <c r="N980" i="8" s="1"/>
  <c r="AB981" i="8"/>
  <c r="AC981" i="8" s="1"/>
  <c r="AE981" i="8" l="1"/>
  <c r="AD981" i="8"/>
  <c r="AF981" i="8" l="1"/>
  <c r="AH981" i="8"/>
  <c r="N981" i="8" s="1"/>
  <c r="L83" i="2" l="1"/>
  <c r="P7" i="8"/>
  <c r="T9" i="2" s="1"/>
  <c r="T12" i="2" l="1"/>
  <c r="T13" i="2"/>
  <c r="T16" i="2"/>
  <c r="T1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tc={D7881256-FA93-42EA-8350-64569A8A04DD}</author>
  </authors>
  <commentList>
    <comment ref="AO20" authorId="0" shapeId="0" xr:uid="{D7881256-FA93-42EA-8350-64569A8A04DD}">
      <text>
        <t>[Komentarz podzielony na wątki]
Używana wersja programu Excel umożliwia odczytanie tego komentarza podzielonego na wątki, jednak wszelkie wprowadzone w nim zmiany zostaną usunięte po otwarciu pliku w nowszej wersji programu Excel. Dowiedz się więcej: https://go.microsoft.com/fwlink/?linkid=870924
Komentarz:
    Założona jest wypłata zysków co miesiąc, w związku z tym co miesiąc pobierany jest podatek od zysków kapitałowych.</t>
      </text>
    </comment>
  </commentList>
</comments>
</file>

<file path=xl/sharedStrings.xml><?xml version="1.0" encoding="utf-8"?>
<sst xmlns="http://schemas.openxmlformats.org/spreadsheetml/2006/main" count="204" uniqueCount="184">
  <si>
    <t>Ile masz lat?</t>
  </si>
  <si>
    <t>Ile lat oszczędzania planujesz?</t>
  </si>
  <si>
    <t>Data rozpoczęcia oszczędzania</t>
  </si>
  <si>
    <t>co miesiąc</t>
  </si>
  <si>
    <t>co rok</t>
  </si>
  <si>
    <t>Data zakończenia oszczędzania</t>
  </si>
  <si>
    <t>Rok oszczędzania</t>
  </si>
  <si>
    <t>Stawka podatku od zysków kapitałowych</t>
  </si>
  <si>
    <t>ROK</t>
  </si>
  <si>
    <t>IKE</t>
  </si>
  <si>
    <t>Roczna opłata za IKE/IKZE</t>
  </si>
  <si>
    <t>Opłata za prowadzenie IKE/IKZE</t>
  </si>
  <si>
    <t>Wpłata</t>
  </si>
  <si>
    <t>Wpłata narastająco</t>
  </si>
  <si>
    <t>Zysk danego miesiąca</t>
  </si>
  <si>
    <t>Wartość inwestycji na koniec okresu</t>
  </si>
  <si>
    <t>Początek okresu</t>
  </si>
  <si>
    <t>Koniec okresu</t>
  </si>
  <si>
    <t>DANE OGÓLNE</t>
  </si>
  <si>
    <t>OBLICZENIA IKZE</t>
  </si>
  <si>
    <t>Zysk narastająco</t>
  </si>
  <si>
    <t>Podatek od zysków kapitałowych</t>
  </si>
  <si>
    <t>Roczna stopa zwrotu z inwestycji</t>
  </si>
  <si>
    <t>PORÓWNANIE</t>
  </si>
  <si>
    <t>Inwestycja bez IKZE/IKE</t>
  </si>
  <si>
    <t>Wpłaty</t>
  </si>
  <si>
    <t>1 rok</t>
  </si>
  <si>
    <t>2 rok</t>
  </si>
  <si>
    <t>3 rok</t>
  </si>
  <si>
    <t>4 rok</t>
  </si>
  <si>
    <t>5 rok</t>
  </si>
  <si>
    <t>6 rok</t>
  </si>
  <si>
    <t>7 rok</t>
  </si>
  <si>
    <t>8 rok</t>
  </si>
  <si>
    <t>9 rok</t>
  </si>
  <si>
    <t>10 rok</t>
  </si>
  <si>
    <t>11 rok</t>
  </si>
  <si>
    <t>12 rok</t>
  </si>
  <si>
    <t>13 rok</t>
  </si>
  <si>
    <t>14 rok</t>
  </si>
  <si>
    <t>15 rok</t>
  </si>
  <si>
    <t>16 rok</t>
  </si>
  <si>
    <t>17 rok</t>
  </si>
  <si>
    <t>18 rok</t>
  </si>
  <si>
    <t>19 rok</t>
  </si>
  <si>
    <t>20 rok</t>
  </si>
  <si>
    <t>21 rok</t>
  </si>
  <si>
    <t>22 rok</t>
  </si>
  <si>
    <t>23 rok</t>
  </si>
  <si>
    <t>24 rok</t>
  </si>
  <si>
    <t>25 rok</t>
  </si>
  <si>
    <t>26 rok</t>
  </si>
  <si>
    <t>27 rok</t>
  </si>
  <si>
    <t>28 rok</t>
  </si>
  <si>
    <t>29 rok</t>
  </si>
  <si>
    <t>30 rok</t>
  </si>
  <si>
    <t>31 rok</t>
  </si>
  <si>
    <t>32 rok</t>
  </si>
  <si>
    <t>33 rok</t>
  </si>
  <si>
    <t>34 rok</t>
  </si>
  <si>
    <t>35 rok</t>
  </si>
  <si>
    <t>36 rok</t>
  </si>
  <si>
    <t>37 rok</t>
  </si>
  <si>
    <t>38 rok</t>
  </si>
  <si>
    <t>39 rok</t>
  </si>
  <si>
    <t>40 rok</t>
  </si>
  <si>
    <t>41 rok</t>
  </si>
  <si>
    <t>42 rok</t>
  </si>
  <si>
    <t>43 rok</t>
  </si>
  <si>
    <t>44 rok</t>
  </si>
  <si>
    <t>45 rok</t>
  </si>
  <si>
    <t>46 rok</t>
  </si>
  <si>
    <t>47 rok</t>
  </si>
  <si>
    <t>48 rok</t>
  </si>
  <si>
    <t>49 rok</t>
  </si>
  <si>
    <t>50 rok</t>
  </si>
  <si>
    <t>51 rok</t>
  </si>
  <si>
    <t>52 rok</t>
  </si>
  <si>
    <t>53 rok</t>
  </si>
  <si>
    <t>54 rok</t>
  </si>
  <si>
    <t>55 rok</t>
  </si>
  <si>
    <t>56 rok</t>
  </si>
  <si>
    <t>57 rok</t>
  </si>
  <si>
    <t>58 rok</t>
  </si>
  <si>
    <t>59 rok</t>
  </si>
  <si>
    <t>60 rok</t>
  </si>
  <si>
    <t>61 rok</t>
  </si>
  <si>
    <t>62 rok</t>
  </si>
  <si>
    <t>63 rok</t>
  </si>
  <si>
    <t>64 rok</t>
  </si>
  <si>
    <t>65 rok</t>
  </si>
  <si>
    <t>66 rok</t>
  </si>
  <si>
    <t>67 rok</t>
  </si>
  <si>
    <t>68 rok</t>
  </si>
  <si>
    <t>69 rok</t>
  </si>
  <si>
    <t>70 rok</t>
  </si>
  <si>
    <t>71 rok</t>
  </si>
  <si>
    <t>72 rok</t>
  </si>
  <si>
    <t>73 rok</t>
  </si>
  <si>
    <t>74 rok</t>
  </si>
  <si>
    <t>75 rok</t>
  </si>
  <si>
    <t>76 rok</t>
  </si>
  <si>
    <t>77 rok</t>
  </si>
  <si>
    <t>78 rok</t>
  </si>
  <si>
    <t>79 rok</t>
  </si>
  <si>
    <t>80 rok</t>
  </si>
  <si>
    <t>Miesiąc oszczędzania</t>
  </si>
  <si>
    <t>Stopa zwrotu p.a.</t>
  </si>
  <si>
    <t>Ile rocznie wpłacasz?</t>
  </si>
  <si>
    <t>Limit wpłat na IKZE</t>
  </si>
  <si>
    <t>KONTO IKZE</t>
  </si>
  <si>
    <t>Zwrot podatku PIT narastająco</t>
  </si>
  <si>
    <t>Wpływ zwrotu PIT z US</t>
  </si>
  <si>
    <t>Zwrot PIT dotyczący wpłaty z danego miesiąca</t>
  </si>
  <si>
    <t>Twój wiek</t>
  </si>
  <si>
    <t>INWESTYCJA NIEOPAKOWANA W IKE/IKZE</t>
  </si>
  <si>
    <t>IKZE - REINWESTYCJA ZWROTU PODATKU</t>
  </si>
  <si>
    <t>IKZE - posumowanie</t>
  </si>
  <si>
    <t>IKZE</t>
  </si>
  <si>
    <t>Jak często dokonujesz wpłat?</t>
  </si>
  <si>
    <t>lata do prezentacji</t>
  </si>
  <si>
    <t xml:space="preserve">→ nic nie wpisuj, obliczy się samo :) </t>
  </si>
  <si>
    <t>→ miesiąc zwrotu podatku zależy od tego, jak szybko złożysz zeznanie podatkowe</t>
  </si>
  <si>
    <t>Opłaty początkowe związane z  IKE/IKZE</t>
  </si>
  <si>
    <t>W którym miesiącu otrzymujesz zwrot PIT?</t>
  </si>
  <si>
    <t>Lata oszczędzania</t>
  </si>
  <si>
    <t xml:space="preserve">PODSUMOWANIE </t>
  </si>
  <si>
    <t>tu możesz wpisać inne lata →</t>
  </si>
  <si>
    <t>Suma wpłat</t>
  </si>
  <si>
    <t>Jaki PIT płacisz teraz?</t>
  </si>
  <si>
    <t xml:space="preserve">Stawka PIT w momencie skorzystania z odliczenia wpłat na IKZE </t>
  </si>
  <si>
    <t>Roczny limit wpłat</t>
  </si>
  <si>
    <t>Warunki wypłaty z preferencjami podatkowymi</t>
  </si>
  <si>
    <t>Możliwość odliczenia wpłat na IKE/ IKZE od dochodu</t>
  </si>
  <si>
    <t>NIE</t>
  </si>
  <si>
    <t>Możliwość wcześniejszego częściowego zwrotu</t>
  </si>
  <si>
    <t>NIE - zwracasz albo całość albo nic</t>
  </si>
  <si>
    <t xml:space="preserve">TAK - płacisz wówczas podatek Belki 19% od wypracowanych zysków </t>
  </si>
  <si>
    <t xml:space="preserve">NIE  </t>
  </si>
  <si>
    <t>Dziedziczenie</t>
  </si>
  <si>
    <t>Środki w całości dziedziczone.
Bez podatku od spadku i darowizn.
Konieczność zapłacenia zryczałtowanego podatku 10% od całości zgromadzonej na IKZE kwoty.</t>
  </si>
  <si>
    <t>Środki w całości dziedziczone.
Bez podatku od spadku i darowizn.
Nie ma konieczności zapłaty podatku dochodowego.</t>
  </si>
  <si>
    <t>Limit dla samozatrudnionych (od 2021 r.)</t>
  </si>
  <si>
    <r>
      <t>WPISZ WŁASNE ZAŁOŻENIA</t>
    </r>
    <r>
      <rPr>
        <b/>
        <sz val="14"/>
        <color theme="1"/>
        <rFont val="Calibri"/>
        <family val="2"/>
        <charset val="238"/>
      </rPr>
      <t>↓</t>
    </r>
  </si>
  <si>
    <t>Stawka PIT, gdy dokonasz zwrotu z IKZE</t>
  </si>
  <si>
    <t>Możliwość ponownego założenia po wypłacie (gdy spełnisz warunki uprawniające do skorzystania z preferencji podatkowych)</t>
  </si>
  <si>
    <t>Możliwość ponownego założenia gdy dokonasz ZWROTU wpłaconych kwot (tj.  gdy wypłacisz pieniądze przed spełnieniem warunków skrzystania z preferencji podatkowych)</t>
  </si>
  <si>
    <t>TAK</t>
  </si>
  <si>
    <t xml:space="preserve">TAK   </t>
  </si>
  <si>
    <t>Opodatkowanie WYPŁATY (wypłata po spełnieniu warunków uprawniających do skorzystania z preferencji podatkowych)</t>
  </si>
  <si>
    <t>BRAK podatku</t>
  </si>
  <si>
    <r>
      <t xml:space="preserve">w 2020 roku: </t>
    </r>
    <r>
      <rPr>
        <b/>
        <sz val="16"/>
        <color theme="1"/>
        <rFont val="Calibri"/>
        <family val="2"/>
        <charset val="238"/>
        <scheme val="minor"/>
      </rPr>
      <t xml:space="preserve">6272,40 zł </t>
    </r>
    <r>
      <rPr>
        <sz val="16"/>
        <color theme="1"/>
        <rFont val="Calibri"/>
        <family val="2"/>
        <scheme val="minor"/>
      </rPr>
      <t xml:space="preserve">
w 2021 roku: </t>
    </r>
    <r>
      <rPr>
        <b/>
        <sz val="16"/>
        <color theme="1"/>
        <rFont val="Calibri"/>
        <family val="2"/>
        <charset val="238"/>
        <scheme val="minor"/>
      </rPr>
      <t>6310,80 zł</t>
    </r>
    <r>
      <rPr>
        <sz val="16"/>
        <color theme="1"/>
        <rFont val="Calibri"/>
        <family val="2"/>
        <scheme val="minor"/>
      </rPr>
      <t xml:space="preserve"> lub</t>
    </r>
    <r>
      <rPr>
        <b/>
        <sz val="16"/>
        <color theme="1"/>
        <rFont val="Calibri"/>
        <family val="2"/>
        <charset val="238"/>
        <scheme val="minor"/>
      </rPr>
      <t xml:space="preserve"> 9466,20 zł </t>
    </r>
    <r>
      <rPr>
        <sz val="16"/>
        <color theme="1"/>
        <rFont val="Calibri"/>
        <family val="2"/>
        <charset val="238"/>
        <scheme val="minor"/>
      </rPr>
      <t>(osoby prowadzące działalnosć gospodarczą)</t>
    </r>
    <r>
      <rPr>
        <sz val="16"/>
        <color theme="1"/>
        <rFont val="Calibri"/>
        <family val="2"/>
        <scheme val="minor"/>
      </rPr>
      <t xml:space="preserve">
Limit to 1,2-krotność przeciętnego prognozowanego
wynagrodzenia miesięcznego w gospodarce narodowej na dany rok. Począwszy od 2021 dla osób, które prowadzącą pozarolniczą działalność jest to 1,8 - krotność wynagrodzenia.</t>
    </r>
  </si>
  <si>
    <r>
      <t xml:space="preserve">w 2020 roku: </t>
    </r>
    <r>
      <rPr>
        <b/>
        <sz val="16"/>
        <color theme="1"/>
        <rFont val="Calibri"/>
        <family val="2"/>
        <charset val="238"/>
        <scheme val="minor"/>
      </rPr>
      <t>15681,00 zł</t>
    </r>
    <r>
      <rPr>
        <sz val="16"/>
        <color theme="1"/>
        <rFont val="Calibri"/>
        <family val="2"/>
        <scheme val="minor"/>
      </rPr>
      <t xml:space="preserve">
w 2021 roku: </t>
    </r>
    <r>
      <rPr>
        <b/>
        <sz val="16"/>
        <color theme="1"/>
        <rFont val="Calibri"/>
        <family val="2"/>
        <charset val="238"/>
        <scheme val="minor"/>
      </rPr>
      <t>15777,00 zł</t>
    </r>
    <r>
      <rPr>
        <sz val="16"/>
        <color theme="1"/>
        <rFont val="Calibri"/>
        <family val="2"/>
        <scheme val="minor"/>
      </rPr>
      <t xml:space="preserve">
Limit to 3- krotność przeciętnego prognozowanego
wynagrodzenia miesięcznego na dany rok.</t>
    </r>
  </si>
  <si>
    <r>
      <t>Po spełnieniu dwóch warunków:
1) ukończenie</t>
    </r>
    <r>
      <rPr>
        <b/>
        <sz val="16"/>
        <color theme="1"/>
        <rFont val="Calibri"/>
        <family val="2"/>
        <charset val="238"/>
        <scheme val="minor"/>
      </rPr>
      <t xml:space="preserve"> 65 lat 
ORAZ</t>
    </r>
    <r>
      <rPr>
        <sz val="16"/>
        <color theme="1"/>
        <rFont val="Calibri"/>
        <family val="2"/>
        <scheme val="minor"/>
      </rPr>
      <t xml:space="preserve">
2) dokonywaniu wpłat przez </t>
    </r>
    <r>
      <rPr>
        <b/>
        <sz val="16"/>
        <color theme="1"/>
        <rFont val="Calibri"/>
        <family val="2"/>
        <charset val="238"/>
        <scheme val="minor"/>
      </rPr>
      <t>minimum 5 lat</t>
    </r>
    <r>
      <rPr>
        <sz val="16"/>
        <color theme="1"/>
        <rFont val="Calibri"/>
        <family val="2"/>
        <scheme val="minor"/>
      </rPr>
      <t xml:space="preserve"> kalendarzowych</t>
    </r>
  </si>
  <si>
    <r>
      <t xml:space="preserve">Po spełnieniu dwóch warunków:
1) ukończenie </t>
    </r>
    <r>
      <rPr>
        <b/>
        <sz val="16"/>
        <color theme="1"/>
        <rFont val="Calibri"/>
        <family val="2"/>
        <charset val="238"/>
        <scheme val="minor"/>
      </rPr>
      <t>60 lat</t>
    </r>
    <r>
      <rPr>
        <sz val="16"/>
        <color theme="1"/>
        <rFont val="Calibri"/>
        <family val="2"/>
        <scheme val="minor"/>
      </rPr>
      <t xml:space="preserve"> ALBO </t>
    </r>
    <r>
      <rPr>
        <b/>
        <sz val="16"/>
        <color theme="1"/>
        <rFont val="Calibri"/>
        <family val="2"/>
        <charset val="238"/>
        <scheme val="minor"/>
      </rPr>
      <t>nabycie uprawnień emerytalnych i ukończenie 55 lat</t>
    </r>
    <r>
      <rPr>
        <sz val="16"/>
        <color theme="1"/>
        <rFont val="Calibri"/>
        <family val="2"/>
        <scheme val="minor"/>
      </rPr>
      <t xml:space="preserve">
</t>
    </r>
    <r>
      <rPr>
        <b/>
        <sz val="16"/>
        <color theme="1"/>
        <rFont val="Calibri"/>
        <family val="2"/>
        <charset val="238"/>
        <scheme val="minor"/>
      </rPr>
      <t>ORAZ</t>
    </r>
    <r>
      <rPr>
        <sz val="16"/>
        <color theme="1"/>
        <rFont val="Calibri"/>
        <family val="2"/>
        <scheme val="minor"/>
      </rPr>
      <t xml:space="preserve">
2) dokonywania wpłat na IKE</t>
    </r>
    <r>
      <rPr>
        <b/>
        <sz val="16"/>
        <color theme="1"/>
        <rFont val="Calibri"/>
        <family val="2"/>
        <charset val="238"/>
        <scheme val="minor"/>
      </rPr>
      <t xml:space="preserve"> co najmniej w 5 dowolnych latach kalendarzowych </t>
    </r>
    <r>
      <rPr>
        <sz val="16"/>
        <color theme="1"/>
        <rFont val="Calibri"/>
        <family val="2"/>
        <scheme val="minor"/>
      </rPr>
      <t xml:space="preserve">ALBO dokonania </t>
    </r>
    <r>
      <rPr>
        <b/>
        <sz val="16"/>
        <color theme="1"/>
        <rFont val="Calibri"/>
        <family val="2"/>
        <charset val="238"/>
        <scheme val="minor"/>
      </rPr>
      <t>ponad połowy wartości wpłat nie później niż na 5 lat</t>
    </r>
    <r>
      <rPr>
        <sz val="16"/>
        <color theme="1"/>
        <rFont val="Calibri"/>
        <family val="2"/>
        <scheme val="minor"/>
      </rPr>
      <t xml:space="preserve"> przed dniem złożenia wniosku o dokonanie wypłaty</t>
    </r>
  </si>
  <si>
    <r>
      <rPr>
        <b/>
        <sz val="16"/>
        <color theme="1"/>
        <rFont val="Calibri"/>
        <family val="2"/>
        <charset val="238"/>
        <scheme val="minor"/>
      </rPr>
      <t>TAK</t>
    </r>
    <r>
      <rPr>
        <sz val="16"/>
        <color theme="1"/>
        <rFont val="Calibri"/>
        <family val="2"/>
        <scheme val="minor"/>
      </rPr>
      <t xml:space="preserve"> - </t>
    </r>
    <r>
      <rPr>
        <b/>
        <sz val="16"/>
        <color theme="1"/>
        <rFont val="Calibri"/>
        <family val="2"/>
        <charset val="238"/>
        <scheme val="minor"/>
      </rPr>
      <t xml:space="preserve">10% </t>
    </r>
    <r>
      <rPr>
        <sz val="16"/>
        <color theme="1"/>
        <rFont val="Calibri"/>
        <family val="2"/>
        <scheme val="minor"/>
      </rPr>
      <t>zryczałtowanego podatku dochodowego od CAŁOŚCI KWOT tj. od Twoich wpłat i zysków</t>
    </r>
  </si>
  <si>
    <r>
      <rPr>
        <b/>
        <sz val="16"/>
        <color theme="1"/>
        <rFont val="Calibri"/>
        <family val="2"/>
        <charset val="238"/>
        <scheme val="minor"/>
      </rPr>
      <t>TAK</t>
    </r>
    <r>
      <rPr>
        <sz val="16"/>
        <color theme="1"/>
        <rFont val="Calibri"/>
        <family val="2"/>
        <charset val="238"/>
        <scheme val="minor"/>
      </rPr>
      <t xml:space="preserve"> - odliczasz wpłatę od dochodu w zeznaniu podatkowym. W konsekwencji płacisz niższy podatek. Twoja korzyść zależy od tego jaki podatek dochodowy płacisz (17%, 19%, 32%, 32% +4%)</t>
    </r>
  </si>
  <si>
    <t>co kwartał</t>
  </si>
  <si>
    <t>Wpłata netto</t>
  </si>
  <si>
    <t xml:space="preserve"> → wpisz własne założenia odnośnie średniorocznej stopy zwrotu Twoich inwestycji</t>
  </si>
  <si>
    <t xml:space="preserve"> → wpisz własne założenia odnośnie średniorocznej stopy zwrotu reinwestycji kwot zwrotu podatku (dotyczy tylko IKZE). Jeśli nie zamierzasz reinwestować - wpisz 0%</t>
  </si>
  <si>
    <t>Roczna stopa zwrotu reinwestycji kwot otrzymanych z tytułu ulgi podatkowej w IKZE</t>
  </si>
  <si>
    <t>TWÓJ WIEK</t>
  </si>
  <si>
    <t>Zysk danego miesiąca (kapitalizacja co miesiąc)</t>
  </si>
  <si>
    <t xml:space="preserve">IKE </t>
  </si>
  <si>
    <t>Na rękę - jeśli nie spełnisz warunków uprawniających do WYPŁATY i dokonasz ZWROTU</t>
  </si>
  <si>
    <t>Na rękę jeśli spełnisz warunki uprawniające do WYPŁATY (zapłacisz zryczałtowany podatek 10% od całości)</t>
  </si>
  <si>
    <t>"Na rękę" jeśli spełnisz warunki uprawniające do WYPŁATY</t>
  </si>
  <si>
    <t xml:space="preserve">IKZE </t>
  </si>
  <si>
    <t>→ wybierz, czy wpłat dokonujesz co miesiąc, co kwartał czy raz w roku</t>
  </si>
  <si>
    <t>→ wpisz swój wiek w momencie rozpoczęcia oszczędzania</t>
  </si>
  <si>
    <t>→ wpisz, ile lat zamierzasz oszczędzać w IKZE (możesz oszczędzać dłużej, niż do 65 roku życia)</t>
  </si>
  <si>
    <r>
      <t>→ tu wpisz datę w formacie "</t>
    </r>
    <r>
      <rPr>
        <b/>
        <sz val="12"/>
        <rFont val="Calibri Light"/>
        <family val="2"/>
        <charset val="238"/>
        <scheme val="major"/>
      </rPr>
      <t>miesiac.rok</t>
    </r>
    <r>
      <rPr>
        <sz val="12"/>
        <rFont val="Calibri Light"/>
        <family val="2"/>
        <charset val="238"/>
        <scheme val="major"/>
      </rPr>
      <t>" np.</t>
    </r>
    <r>
      <rPr>
        <b/>
        <sz val="12"/>
        <rFont val="Calibri Light"/>
        <family val="2"/>
        <charset val="238"/>
        <scheme val="major"/>
      </rPr>
      <t>12.2021</t>
    </r>
    <r>
      <rPr>
        <sz val="12"/>
        <rFont val="Calibri Light"/>
        <family val="2"/>
        <charset val="238"/>
        <scheme val="major"/>
      </rPr>
      <t>, jeśli pierwsza wpłata będzie miała miejsce w grudniu 2021 r.</t>
    </r>
  </si>
  <si>
    <t>→ nic nie wpisuj, jeśli nabywasz prawa emerytalne na zasadach ogólnych lub nie wcześniej niż w 60. roku życia</t>
  </si>
  <si>
    <t>→ tu wpisz taką stawkę PIT,  po której rozliczysz ulgę podatkową z IKZE</t>
  </si>
  <si>
    <t>→ tu wpisz dodatkową opłatę za założenie IKZE/IKE lub inne opłaty początkowe, jeśli takie występują</t>
  </si>
  <si>
    <t xml:space="preserve">→ limit wpłat IKZE w 2021 r. wynosi 6 310,80 zł, a w przypadku jednoosobowej działalności gospodarczej 9 466,20 zł </t>
  </si>
  <si>
    <r>
      <t>→ tu wpisz taką stawkę PIT,  który zapłacisz, gdy dokonasz zwrotu z IKZE (</t>
    </r>
    <r>
      <rPr>
        <b/>
        <sz val="12"/>
        <rFont val="Calibri Light"/>
        <family val="2"/>
        <charset val="238"/>
        <scheme val="major"/>
      </rPr>
      <t>17% lub 32%</t>
    </r>
    <r>
      <rPr>
        <sz val="12"/>
        <rFont val="Calibri Light"/>
        <family val="2"/>
        <charset val="238"/>
        <scheme val="major"/>
      </rPr>
      <t xml:space="preserve">, bo zwrot zawsze jest opodatkowany </t>
    </r>
    <r>
      <rPr>
        <b/>
        <sz val="12"/>
        <rFont val="Calibri Light"/>
        <family val="2"/>
        <charset val="238"/>
        <scheme val="major"/>
      </rPr>
      <t>wg. skali podatkowej</t>
    </r>
    <r>
      <rPr>
        <sz val="12"/>
        <rFont val="Calibri Light"/>
        <family val="2"/>
        <charset val="238"/>
        <scheme val="major"/>
      </rPr>
      <t xml:space="preserve">). </t>
    </r>
  </si>
  <si>
    <t xml:space="preserve">Czy spełnione warunki uprawniające do WYPŁATY </t>
  </si>
  <si>
    <t xml:space="preserve">Spełnione warunki uprawniające do WYPŁATY </t>
  </si>
  <si>
    <t xml:space="preserve"> → wpisz sumę wpłat, których będziesz dokonywać na IKZE w ciągu każdego roku</t>
  </si>
  <si>
    <t xml:space="preserve">Jeśli będziesz mieć prawo do wcześniejszej emerytury, wpisz wiek, w którym nabędziesz uprawnienia </t>
  </si>
  <si>
    <t>→jeśli za prowadzenie IKE/IKZE jest pobierana dodatkowa opłata roczna, wpisz jej wartość</t>
  </si>
  <si>
    <t xml:space="preserve">Stawka PIT gdy dokonasz zwrotu z IKZE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</si>
</sst>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mmm/yyyy"/>
    <numFmt numFmtId="165" formatCode="#,##0.00\ &quot;zł&quot;"/>
    <numFmt numFmtId="166" formatCode="#,##0\ &quot;zł&quot;"/>
    <numFmt numFmtId="167" formatCode="mmmm"/>
    <numFmt numFmtId="168" formatCode="#,##0&quot; lat&quot;"/>
    <numFmt numFmtId="169" formatCode="#,##0.0&quot; lat&quot;"/>
    <numFmt numFmtId="170" formatCode="0.0%"/>
  </numFmts>
  <fonts count="27" x14ac:knownFonts="1">
    <font>
      <sz val="11"/>
      <color theme="1"/>
      <name val="Calibri"/>
      <family val="2"/>
      <scheme val="minor"/>
    </font>
    <font>
      <sz val="8"/>
      <name val="Calibri"/>
      <family val="2"/>
      <scheme val="minor"/>
    </font>
    <font>
      <b/>
      <sz val="12"/>
      <name val="Gill Sans MT"/>
      <family val="2"/>
      <charset val="238"/>
    </font>
    <font>
      <sz val="12"/>
      <color theme="0"/>
      <name val="Calibri Light"/>
      <family val="2"/>
      <charset val="238"/>
      <scheme val="major"/>
    </font>
    <font>
      <sz val="12"/>
      <name val="Calibri Light"/>
      <family val="2"/>
      <charset val="238"/>
      <scheme val="major"/>
    </font>
    <font>
      <b/>
      <sz val="12"/>
      <name val="Calibri Light"/>
      <family val="2"/>
      <charset val="238"/>
      <scheme val="major"/>
    </font>
    <font>
      <i/>
      <sz val="12"/>
      <name val="Calibri Light"/>
      <family val="2"/>
      <charset val="238"/>
      <scheme val="major"/>
    </font>
    <font>
      <sz val="10"/>
      <name val="Calibri Light"/>
      <family val="2"/>
      <charset val="238"/>
      <scheme val="major"/>
    </font>
    <font>
      <b/>
      <sz val="12"/>
      <color theme="0"/>
      <name val="Calibri Light"/>
      <family val="2"/>
      <charset val="238"/>
      <scheme val="major"/>
    </font>
    <font>
      <sz val="12"/>
      <color theme="1"/>
      <name val="Calibri Light"/>
      <family val="2"/>
      <charset val="238"/>
      <scheme val="major"/>
    </font>
    <font>
      <b/>
      <sz val="12"/>
      <color theme="1"/>
      <name val="Calibri Light"/>
      <family val="2"/>
      <charset val="238"/>
      <scheme val="major"/>
    </font>
    <font>
      <sz val="10"/>
      <color theme="1"/>
      <name val="Calibri Light"/>
      <family val="2"/>
      <charset val="238"/>
      <scheme val="major"/>
    </font>
    <font>
      <i/>
      <sz val="10"/>
      <color theme="2" tint="-0.89999084444715716"/>
      <name val="Calibri"/>
      <family val="2"/>
      <charset val="238"/>
    </font>
    <font>
      <b/>
      <sz val="10"/>
      <color theme="1"/>
      <name val="Calibri Light"/>
      <family val="2"/>
      <charset val="238"/>
      <scheme val="major"/>
    </font>
    <font>
      <b/>
      <sz val="12"/>
      <color theme="2" tint="-0.89999084444715716"/>
      <name val="Calibri Light"/>
      <family val="2"/>
      <charset val="238"/>
      <scheme val="major"/>
    </font>
    <font>
      <b/>
      <sz val="20"/>
      <color theme="0"/>
      <name val="Calibri Light"/>
      <family val="2"/>
      <charset val="238"/>
      <scheme val="major"/>
    </font>
    <font>
      <b/>
      <sz val="14"/>
      <color theme="2" tint="-0.89999084444715716"/>
      <name val="Gill Sans MT"/>
      <family val="2"/>
      <charset val="238"/>
    </font>
    <font>
      <b/>
      <sz val="14"/>
      <color theme="1"/>
      <name val="Gill Sans MT"/>
      <family val="2"/>
      <charset val="238"/>
    </font>
    <font>
      <b/>
      <sz val="14"/>
      <color theme="1"/>
      <name val="Calibri"/>
      <family val="2"/>
      <charset val="238"/>
    </font>
    <font>
      <sz val="16"/>
      <color theme="1"/>
      <name val="Calibri"/>
      <family val="2"/>
      <scheme val="minor"/>
    </font>
    <font>
      <b/>
      <sz val="16"/>
      <color theme="2" tint="-0.89999084444715716"/>
      <name val="Calibri Light"/>
      <family val="2"/>
      <charset val="238"/>
      <scheme val="major"/>
    </font>
    <font>
      <b/>
      <sz val="16"/>
      <color theme="1"/>
      <name val="Calibri"/>
      <family val="2"/>
      <charset val="238"/>
      <scheme val="minor"/>
    </font>
    <font>
      <sz val="16"/>
      <color theme="1"/>
      <name val="Calibri"/>
      <family val="2"/>
      <charset val="238"/>
      <scheme val="minor"/>
    </font>
    <font>
      <b/>
      <sz val="18"/>
      <color theme="1"/>
      <name val="Calibri Light"/>
      <family val="2"/>
      <charset val="238"/>
      <scheme val="major"/>
    </font>
    <font>
      <b/>
      <sz val="18"/>
      <color theme="0"/>
      <name val="Calibri Light"/>
      <family val="2"/>
      <charset val="238"/>
      <scheme val="major"/>
    </font>
    <font>
      <b/>
      <sz val="14"/>
      <color theme="2" tint="-0.89999084444715716"/>
      <name val="Calibri Light"/>
      <family val="2"/>
      <charset val="238"/>
      <scheme val="major"/>
    </font>
    <font>
      <b/>
      <sz val="14"/>
      <color theme="0"/>
      <name val="Calibri Light"/>
      <family val="2"/>
      <charset val="238"/>
      <scheme val="major"/>
    </font>
  </fonts>
  <fills count="1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00000"/>
        <bgColor indexed="64"/>
      </patternFill>
    </fill>
    <fill>
      <patternFill patternType="solid">
        <fgColor theme="3" tint="-0.249977111117893"/>
        <bgColor indexed="64"/>
      </patternFill>
    </fill>
    <fill>
      <patternFill patternType="solid">
        <fgColor theme="2"/>
        <bgColor indexed="64"/>
      </patternFill>
    </fill>
    <fill>
      <patternFill patternType="solid">
        <fgColor theme="0" tint="-0.249977111117893"/>
        <bgColor indexed="64"/>
      </patternFill>
    </fill>
    <fill>
      <patternFill patternType="solid">
        <fgColor rgb="FFCC0000"/>
        <bgColor indexed="64"/>
      </patternFill>
    </fill>
    <fill>
      <patternFill patternType="solid">
        <fgColor theme="8" tint="-0.499984740745262"/>
        <bgColor indexed="64"/>
      </patternFill>
    </fill>
    <fill>
      <patternFill patternType="solid">
        <fgColor rgb="FFCC9900"/>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4" tint="-0.499984740745262"/>
        <bgColor indexed="64"/>
      </patternFill>
    </fill>
    <fill>
      <patternFill patternType="solid">
        <fgColor rgb="FFFFFFCC"/>
        <bgColor indexed="64"/>
      </patternFill>
    </fill>
  </fills>
  <borders count="18">
    <border>
      <left/>
      <right/>
      <top/>
      <bottom/>
      <diagonal/>
    </border>
    <border>
      <left/>
      <right/>
      <top/>
      <bottom style="thin">
        <color theme="8" tint="-0.499984740745262"/>
      </bottom>
      <diagonal/>
    </border>
    <border>
      <left style="thin">
        <color theme="8" tint="-0.499984740745262"/>
      </left>
      <right/>
      <top/>
      <bottom/>
      <diagonal/>
    </border>
    <border>
      <left style="thin">
        <color theme="8" tint="-0.499984740745262"/>
      </left>
      <right style="thin">
        <color theme="8" tint="-0.499984740745262"/>
      </right>
      <top style="thin">
        <color theme="8" tint="-0.499984740745262"/>
      </top>
      <bottom style="thin">
        <color theme="8" tint="-0.499984740745262"/>
      </bottom>
      <diagonal/>
    </border>
    <border>
      <left/>
      <right style="thin">
        <color theme="8" tint="-0.499984740745262"/>
      </right>
      <top/>
      <bottom/>
      <diagonal/>
    </border>
    <border>
      <left style="thin">
        <color theme="8" tint="-0.499984740745262"/>
      </left>
      <right style="thin">
        <color theme="8" tint="-0.499984740745262"/>
      </right>
      <top style="thin">
        <color theme="8" tint="-0.499984740745262"/>
      </top>
      <bottom/>
      <diagonal/>
    </border>
    <border>
      <left style="thin">
        <color theme="8" tint="-0.499984740745262"/>
      </left>
      <right style="thin">
        <color theme="8" tint="-0.499984740745262"/>
      </right>
      <top/>
      <bottom style="thin">
        <color theme="8" tint="-0.499984740745262"/>
      </bottom>
      <diagonal/>
    </border>
    <border>
      <left/>
      <right/>
      <top style="thin">
        <color theme="8" tint="-0.499984740745262"/>
      </top>
      <bottom/>
      <diagonal/>
    </border>
    <border>
      <left/>
      <right/>
      <top style="thin">
        <color theme="8" tint="-0.499984740745262"/>
      </top>
      <bottom style="thin">
        <color theme="8" tint="-0.499984740745262"/>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medium">
        <color theme="8" tint="-0.499984740745262"/>
      </left>
      <right/>
      <top style="medium">
        <color theme="8" tint="-0.499984740745262"/>
      </top>
      <bottom/>
      <diagonal/>
    </border>
    <border>
      <left/>
      <right/>
      <top style="medium">
        <color theme="8" tint="-0.499984740745262"/>
      </top>
      <bottom/>
      <diagonal/>
    </border>
    <border>
      <left/>
      <right style="medium">
        <color theme="8" tint="-0.499984740745262"/>
      </right>
      <top style="medium">
        <color theme="8" tint="-0.499984740745262"/>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0">
    <xf numFmtId="0" fontId="0" fillId="0" borderId="0" xfId="0"/>
    <xf numFmtId="9" fontId="0" fillId="0" borderId="0" xfId="0" applyNumberFormat="1"/>
    <xf numFmtId="167" fontId="0" fillId="0" borderId="0" xfId="0" applyNumberFormat="1"/>
    <xf numFmtId="2" fontId="0" fillId="0" borderId="0" xfId="0" applyNumberFormat="1"/>
    <xf numFmtId="0" fontId="3" fillId="3" borderId="0" xfId="0" applyFont="1" applyFill="1"/>
    <xf numFmtId="0" fontId="4" fillId="3" borderId="0" xfId="0" applyFont="1" applyFill="1"/>
    <xf numFmtId="4" fontId="4" fillId="3" borderId="0" xfId="0" applyNumberFormat="1" applyFont="1" applyFill="1"/>
    <xf numFmtId="0" fontId="3" fillId="3" borderId="0" xfId="0" quotePrefix="1" applyFont="1" applyFill="1" applyAlignment="1">
      <alignment vertical="top" wrapText="1"/>
    </xf>
    <xf numFmtId="0" fontId="4" fillId="3" borderId="0" xfId="0" applyFont="1" applyFill="1" applyAlignment="1">
      <alignment vertical="top"/>
    </xf>
    <xf numFmtId="165" fontId="4" fillId="3" borderId="0" xfId="0" applyNumberFormat="1" applyFont="1" applyFill="1"/>
    <xf numFmtId="0" fontId="7" fillId="3" borderId="0" xfId="0" applyFont="1" applyFill="1"/>
    <xf numFmtId="0" fontId="7" fillId="3" borderId="0" xfId="0" applyFont="1" applyFill="1" applyAlignment="1">
      <alignment horizontal="left" vertical="top"/>
    </xf>
    <xf numFmtId="0" fontId="9" fillId="0" borderId="0" xfId="0" applyFont="1"/>
    <xf numFmtId="0" fontId="10" fillId="0" borderId="0" xfId="0" applyFont="1" applyAlignment="1">
      <alignment horizontal="center" vertical="center" textRotation="90" wrapText="1"/>
    </xf>
    <xf numFmtId="0" fontId="10" fillId="0" borderId="0" xfId="0" applyFont="1" applyAlignment="1">
      <alignment horizontal="center" vertical="top" wrapText="1"/>
    </xf>
    <xf numFmtId="0" fontId="10" fillId="0" borderId="0" xfId="0" applyFont="1" applyFill="1" applyAlignment="1">
      <alignment horizontal="center" vertical="top" wrapText="1"/>
    </xf>
    <xf numFmtId="4" fontId="10" fillId="0" borderId="0" xfId="0" applyNumberFormat="1" applyFont="1" applyAlignment="1">
      <alignment horizontal="center" vertical="top" wrapText="1"/>
    </xf>
    <xf numFmtId="0" fontId="9" fillId="0" borderId="0" xfId="0" applyFont="1" applyAlignment="1">
      <alignment wrapText="1"/>
    </xf>
    <xf numFmtId="0" fontId="11" fillId="0" borderId="0" xfId="0" applyFont="1" applyAlignment="1">
      <alignment horizontal="center" wrapText="1"/>
    </xf>
    <xf numFmtId="0" fontId="11" fillId="0" borderId="0" xfId="0" applyFont="1" applyAlignment="1">
      <alignment horizontal="center" vertical="top" wrapText="1"/>
    </xf>
    <xf numFmtId="170" fontId="9" fillId="0" borderId="0" xfId="0" applyNumberFormat="1" applyFont="1" applyAlignment="1">
      <alignment wrapText="1"/>
    </xf>
    <xf numFmtId="0" fontId="9" fillId="0" borderId="0" xfId="0" applyFont="1" applyFill="1" applyAlignment="1">
      <alignment wrapText="1"/>
    </xf>
    <xf numFmtId="4" fontId="9" fillId="0" borderId="0" xfId="0" applyNumberFormat="1" applyFont="1" applyAlignment="1">
      <alignment wrapText="1"/>
    </xf>
    <xf numFmtId="0" fontId="11" fillId="0" borderId="0" xfId="0" applyFont="1"/>
    <xf numFmtId="0" fontId="11" fillId="0" borderId="0" xfId="0" applyFont="1" applyAlignment="1">
      <alignment horizontal="left" vertical="top"/>
    </xf>
    <xf numFmtId="165" fontId="9" fillId="3" borderId="0" xfId="0" applyNumberFormat="1" applyFont="1" applyFill="1"/>
    <xf numFmtId="165" fontId="9" fillId="0" borderId="0" xfId="0" applyNumberFormat="1" applyFont="1"/>
    <xf numFmtId="0" fontId="9" fillId="0" borderId="0" xfId="0" applyFont="1" applyFill="1"/>
    <xf numFmtId="4" fontId="9" fillId="0" borderId="0" xfId="0" applyNumberFormat="1" applyFont="1" applyFill="1"/>
    <xf numFmtId="0" fontId="9" fillId="3" borderId="0" xfId="0" applyFont="1" applyFill="1"/>
    <xf numFmtId="166" fontId="4" fillId="3" borderId="3" xfId="0" applyNumberFormat="1" applyFont="1" applyFill="1" applyBorder="1" applyAlignment="1">
      <alignment horizontal="center" vertical="center"/>
    </xf>
    <xf numFmtId="0" fontId="3" fillId="3" borderId="4" xfId="0" quotePrefix="1" applyFont="1" applyFill="1" applyBorder="1" applyAlignment="1">
      <alignment vertical="top" wrapText="1"/>
    </xf>
    <xf numFmtId="0" fontId="5" fillId="6" borderId="0" xfId="0" applyFont="1" applyFill="1" applyAlignment="1">
      <alignment horizontal="left" vertical="center"/>
    </xf>
    <xf numFmtId="0" fontId="4" fillId="6" borderId="0" xfId="0" applyFont="1" applyFill="1" applyAlignment="1">
      <alignment vertical="center"/>
    </xf>
    <xf numFmtId="0" fontId="4" fillId="6" borderId="0" xfId="0" applyFont="1" applyFill="1" applyAlignment="1">
      <alignment horizontal="left" vertical="center"/>
    </xf>
    <xf numFmtId="0" fontId="5" fillId="6" borderId="0" xfId="0" applyFont="1" applyFill="1" applyAlignment="1">
      <alignment vertical="center"/>
    </xf>
    <xf numFmtId="164" fontId="4" fillId="6" borderId="8" xfId="0" applyNumberFormat="1" applyFont="1" applyFill="1" applyBorder="1" applyAlignment="1">
      <alignment horizontal="center" vertical="center"/>
    </xf>
    <xf numFmtId="9" fontId="4" fillId="6" borderId="0" xfId="0" applyNumberFormat="1" applyFont="1" applyFill="1" applyAlignment="1">
      <alignment horizontal="center" vertical="center"/>
    </xf>
    <xf numFmtId="0" fontId="8" fillId="3" borderId="0" xfId="0" applyFont="1" applyFill="1" applyAlignment="1">
      <alignment horizontal="center"/>
    </xf>
    <xf numFmtId="0" fontId="3" fillId="11" borderId="0" xfId="0" applyFont="1" applyFill="1"/>
    <xf numFmtId="0" fontId="9" fillId="3" borderId="0" xfId="0" applyFont="1" applyFill="1" applyAlignment="1">
      <alignment wrapText="1"/>
    </xf>
    <xf numFmtId="0" fontId="2" fillId="3" borderId="0" xfId="0" applyFont="1" applyFill="1" applyBorder="1" applyAlignment="1">
      <alignment horizontal="center"/>
    </xf>
    <xf numFmtId="0" fontId="10" fillId="0" borderId="0" xfId="0" applyFont="1" applyBorder="1" applyAlignment="1">
      <alignment horizontal="center" vertical="top" wrapText="1"/>
    </xf>
    <xf numFmtId="168" fontId="5" fillId="3" borderId="3" xfId="0" applyNumberFormat="1" applyFont="1" applyFill="1" applyBorder="1" applyAlignment="1">
      <alignment horizontal="center" vertical="center"/>
    </xf>
    <xf numFmtId="0" fontId="15" fillId="4" borderId="9" xfId="0" applyFont="1" applyFill="1" applyBorder="1" applyAlignment="1">
      <alignment horizontal="center" vertical="center" wrapText="1"/>
    </xf>
    <xf numFmtId="0" fontId="15" fillId="9" borderId="9" xfId="0" applyFont="1" applyFill="1" applyBorder="1" applyAlignment="1">
      <alignment horizontal="center" vertical="center" wrapText="1"/>
    </xf>
    <xf numFmtId="0" fontId="10" fillId="0" borderId="0" xfId="0" applyFont="1" applyFill="1"/>
    <xf numFmtId="0" fontId="9" fillId="0" borderId="10" xfId="0" applyFont="1" applyFill="1" applyBorder="1"/>
    <xf numFmtId="169" fontId="9" fillId="0" borderId="10" xfId="0" applyNumberFormat="1" applyFont="1" applyFill="1" applyBorder="1"/>
    <xf numFmtId="14" fontId="11" fillId="0" borderId="10" xfId="0" applyNumberFormat="1" applyFont="1" applyFill="1" applyBorder="1" applyAlignment="1">
      <alignment horizontal="center" vertical="top"/>
    </xf>
    <xf numFmtId="166" fontId="9" fillId="0" borderId="10" xfId="0" applyNumberFormat="1" applyFont="1" applyFill="1" applyBorder="1"/>
    <xf numFmtId="170" fontId="9" fillId="0" borderId="10" xfId="0" applyNumberFormat="1" applyFont="1" applyFill="1" applyBorder="1"/>
    <xf numFmtId="1" fontId="11" fillId="0" borderId="10" xfId="0" applyNumberFormat="1" applyFont="1" applyFill="1" applyBorder="1" applyAlignment="1">
      <alignment horizontal="center" vertical="top"/>
    </xf>
    <xf numFmtId="10" fontId="9" fillId="0" borderId="10" xfId="0" applyNumberFormat="1" applyFont="1" applyFill="1" applyBorder="1"/>
    <xf numFmtId="14" fontId="11" fillId="0" borderId="10" xfId="0" applyNumberFormat="1" applyFont="1" applyFill="1" applyBorder="1" applyAlignment="1">
      <alignment horizontal="center"/>
    </xf>
    <xf numFmtId="0" fontId="10" fillId="0" borderId="10" xfId="0" applyFont="1" applyFill="1" applyBorder="1"/>
    <xf numFmtId="169" fontId="10" fillId="0" borderId="10" xfId="0" applyNumberFormat="1" applyFont="1" applyFill="1" applyBorder="1"/>
    <xf numFmtId="14" fontId="13" fillId="0" borderId="10" xfId="0" applyNumberFormat="1" applyFont="1" applyFill="1" applyBorder="1" applyAlignment="1">
      <alignment horizontal="center"/>
    </xf>
    <xf numFmtId="14" fontId="13" fillId="0" borderId="10" xfId="0" applyNumberFormat="1" applyFont="1" applyFill="1" applyBorder="1" applyAlignment="1">
      <alignment horizontal="center" vertical="top"/>
    </xf>
    <xf numFmtId="166" fontId="10" fillId="0" borderId="10" xfId="0" applyNumberFormat="1" applyFont="1" applyFill="1" applyBorder="1"/>
    <xf numFmtId="170" fontId="10" fillId="0" borderId="10" xfId="0" applyNumberFormat="1" applyFont="1" applyFill="1" applyBorder="1"/>
    <xf numFmtId="1" fontId="13" fillId="0" borderId="10" xfId="0" applyNumberFormat="1" applyFont="1" applyFill="1" applyBorder="1" applyAlignment="1">
      <alignment horizontal="center" vertical="top"/>
    </xf>
    <xf numFmtId="10" fontId="10" fillId="0" borderId="10" xfId="0" applyNumberFormat="1" applyFont="1" applyFill="1" applyBorder="1"/>
    <xf numFmtId="0" fontId="0" fillId="12" borderId="9" xfId="0" applyFill="1" applyBorder="1"/>
    <xf numFmtId="3" fontId="0" fillId="12" borderId="9" xfId="0" applyNumberFormat="1" applyFill="1" applyBorder="1"/>
    <xf numFmtId="0" fontId="0" fillId="14" borderId="9" xfId="0" applyFill="1" applyBorder="1"/>
    <xf numFmtId="168" fontId="0" fillId="14" borderId="9" xfId="0" applyNumberFormat="1" applyFill="1" applyBorder="1"/>
    <xf numFmtId="0" fontId="4" fillId="6" borderId="0" xfId="0" applyFont="1" applyFill="1"/>
    <xf numFmtId="4" fontId="4" fillId="6" borderId="0" xfId="0" applyNumberFormat="1" applyFont="1" applyFill="1"/>
    <xf numFmtId="0" fontId="4" fillId="6" borderId="0" xfId="0" applyFont="1" applyFill="1" applyAlignment="1">
      <alignment vertical="top"/>
    </xf>
    <xf numFmtId="4" fontId="4" fillId="6" borderId="0" xfId="0" applyNumberFormat="1" applyFont="1" applyFill="1" applyAlignment="1">
      <alignment vertical="top"/>
    </xf>
    <xf numFmtId="0" fontId="4" fillId="6" borderId="7" xfId="0" applyNumberFormat="1" applyFont="1" applyFill="1" applyBorder="1" applyAlignment="1">
      <alignment horizontal="center" vertical="center"/>
    </xf>
    <xf numFmtId="166" fontId="4" fillId="6" borderId="7" xfId="0" applyNumberFormat="1" applyFont="1" applyFill="1" applyBorder="1" applyAlignment="1">
      <alignment horizontal="center" vertical="center"/>
    </xf>
    <xf numFmtId="0" fontId="4" fillId="6" borderId="0" xfId="0" applyFont="1" applyFill="1" applyBorder="1"/>
    <xf numFmtId="0" fontId="3" fillId="6" borderId="0" xfId="0" quotePrefix="1" applyFont="1" applyFill="1" applyAlignment="1">
      <alignment vertical="top" wrapText="1"/>
    </xf>
    <xf numFmtId="165" fontId="4" fillId="6" borderId="0" xfId="0" applyNumberFormat="1" applyFont="1" applyFill="1"/>
    <xf numFmtId="0" fontId="19" fillId="3" borderId="0" xfId="0" applyFont="1" applyFill="1"/>
    <xf numFmtId="0" fontId="19" fillId="0" borderId="0" xfId="0" applyFont="1"/>
    <xf numFmtId="0" fontId="20" fillId="6" borderId="9" xfId="0" applyFont="1" applyFill="1" applyBorder="1" applyAlignment="1">
      <alignment horizontal="center" vertical="center" wrapText="1"/>
    </xf>
    <xf numFmtId="0" fontId="19" fillId="0" borderId="9" xfId="0" applyFont="1" applyBorder="1" applyAlignment="1">
      <alignment horizontal="left" vertical="top" wrapText="1"/>
    </xf>
    <xf numFmtId="0" fontId="22" fillId="0" borderId="9" xfId="0" applyFont="1" applyBorder="1" applyAlignment="1">
      <alignment horizontal="left" vertical="top" wrapText="1"/>
    </xf>
    <xf numFmtId="0" fontId="21" fillId="0" borderId="9" xfId="0" applyFont="1" applyBorder="1" applyAlignment="1">
      <alignment horizontal="left" vertical="top" wrapText="1"/>
    </xf>
    <xf numFmtId="0" fontId="19" fillId="3" borderId="0" xfId="0" applyFont="1" applyFill="1" applyAlignment="1">
      <alignment horizontal="left" vertical="top" wrapText="1"/>
    </xf>
    <xf numFmtId="0" fontId="19" fillId="3" borderId="0" xfId="0" applyFont="1" applyFill="1" applyAlignment="1">
      <alignment horizontal="left" vertical="top"/>
    </xf>
    <xf numFmtId="166" fontId="4" fillId="3" borderId="0" xfId="0" quotePrefix="1" applyNumberFormat="1" applyFont="1" applyFill="1" applyAlignment="1">
      <alignment vertical="top" wrapText="1"/>
    </xf>
    <xf numFmtId="166" fontId="4" fillId="3" borderId="0" xfId="0" applyNumberFormat="1" applyFont="1" applyFill="1"/>
    <xf numFmtId="0" fontId="8" fillId="11" borderId="0" xfId="0" applyFont="1" applyFill="1" applyAlignment="1">
      <alignment horizontal="center"/>
    </xf>
    <xf numFmtId="0" fontId="8" fillId="12" borderId="0" xfId="0" applyFont="1" applyFill="1" applyAlignment="1">
      <alignment horizontal="center"/>
    </xf>
    <xf numFmtId="0" fontId="14" fillId="13" borderId="3" xfId="0" applyFont="1" applyFill="1" applyBorder="1" applyAlignment="1">
      <alignment horizontal="center" vertical="center" wrapText="1"/>
    </xf>
    <xf numFmtId="0" fontId="10" fillId="3" borderId="0" xfId="0" applyFont="1" applyFill="1"/>
    <xf numFmtId="0" fontId="23" fillId="11" borderId="9" xfId="0" applyFont="1" applyFill="1" applyBorder="1" applyAlignment="1">
      <alignment horizontal="center" vertical="center" wrapText="1"/>
    </xf>
    <xf numFmtId="0" fontId="24" fillId="10" borderId="9" xfId="0" applyFont="1" applyFill="1" applyBorder="1" applyAlignment="1">
      <alignment horizontal="center" vertical="center" wrapText="1"/>
    </xf>
    <xf numFmtId="0" fontId="25" fillId="13" borderId="3" xfId="0" applyFont="1" applyFill="1" applyBorder="1" applyAlignment="1">
      <alignment horizontal="center" vertical="center" wrapText="1"/>
    </xf>
    <xf numFmtId="0" fontId="26" fillId="4" borderId="3" xfId="0" applyFont="1" applyFill="1" applyBorder="1" applyAlignment="1">
      <alignment horizontal="center" vertical="center" wrapText="1"/>
    </xf>
    <xf numFmtId="0" fontId="26" fillId="9" borderId="3" xfId="0" applyFont="1" applyFill="1" applyBorder="1" applyAlignment="1">
      <alignment horizontal="center" vertical="center" wrapText="1"/>
    </xf>
    <xf numFmtId="0" fontId="26" fillId="10" borderId="3" xfId="0" applyFont="1" applyFill="1" applyBorder="1" applyAlignment="1">
      <alignment horizontal="center" vertical="center" wrapText="1"/>
    </xf>
    <xf numFmtId="0" fontId="26" fillId="11" borderId="3" xfId="0" applyFont="1" applyFill="1" applyBorder="1" applyAlignment="1">
      <alignment horizontal="center" vertical="center" wrapText="1"/>
    </xf>
    <xf numFmtId="166" fontId="9" fillId="0" borderId="14" xfId="0" applyNumberFormat="1" applyFont="1" applyFill="1" applyBorder="1" applyAlignment="1">
      <alignment horizontal="center"/>
    </xf>
    <xf numFmtId="166" fontId="9" fillId="0" borderId="15" xfId="0" applyNumberFormat="1" applyFont="1" applyFill="1" applyBorder="1" applyAlignment="1">
      <alignment horizontal="center"/>
    </xf>
    <xf numFmtId="168" fontId="5" fillId="16" borderId="3" xfId="0" applyNumberFormat="1" applyFont="1" applyFill="1" applyBorder="1" applyAlignment="1">
      <alignment horizontal="center" vertical="center"/>
    </xf>
    <xf numFmtId="10" fontId="5" fillId="16" borderId="5" xfId="0" applyNumberFormat="1" applyFont="1" applyFill="1" applyBorder="1" applyAlignment="1">
      <alignment horizontal="center" vertical="center"/>
    </xf>
    <xf numFmtId="165" fontId="5" fillId="16" borderId="6" xfId="0" applyNumberFormat="1" applyFont="1" applyFill="1" applyBorder="1" applyAlignment="1">
      <alignment horizontal="center" vertical="center"/>
    </xf>
    <xf numFmtId="165" fontId="4" fillId="16" borderId="3" xfId="0" applyNumberFormat="1" applyFont="1" applyFill="1" applyBorder="1" applyAlignment="1">
      <alignment horizontal="center" vertical="center"/>
    </xf>
    <xf numFmtId="164" fontId="4" fillId="16" borderId="3" xfId="0" applyNumberFormat="1" applyFont="1" applyFill="1" applyBorder="1" applyAlignment="1">
      <alignment horizontal="center" vertical="center"/>
    </xf>
    <xf numFmtId="168" fontId="4" fillId="16" borderId="3" xfId="0" applyNumberFormat="1" applyFont="1" applyFill="1" applyBorder="1" applyAlignment="1">
      <alignment horizontal="center" vertical="center"/>
    </xf>
    <xf numFmtId="10" fontId="5" fillId="16" borderId="3" xfId="0" applyNumberFormat="1" applyFont="1" applyFill="1" applyBorder="1" applyAlignment="1">
      <alignment horizontal="center" vertical="center"/>
    </xf>
    <xf numFmtId="167" fontId="4" fillId="16" borderId="3" xfId="0" applyNumberFormat="1" applyFont="1" applyFill="1" applyBorder="1" applyAlignment="1">
      <alignment horizontal="center" vertical="center"/>
    </xf>
    <xf numFmtId="3" fontId="0" fillId="14" borderId="9" xfId="0" applyNumberFormat="1" applyFill="1" applyBorder="1"/>
    <xf numFmtId="168" fontId="5" fillId="7" borderId="3" xfId="0" applyNumberFormat="1" applyFont="1" applyFill="1" applyBorder="1" applyAlignment="1">
      <alignment horizontal="center" vertical="center"/>
    </xf>
    <xf numFmtId="165" fontId="5" fillId="16" borderId="9" xfId="0" applyNumberFormat="1" applyFont="1" applyFill="1" applyBorder="1" applyAlignment="1">
      <alignment horizontal="center" vertical="center"/>
    </xf>
    <xf numFmtId="0" fontId="12" fillId="2" borderId="0" xfId="0" quotePrefix="1" applyFont="1" applyFill="1" applyAlignment="1">
      <alignment horizontal="left" vertical="top" wrapText="1"/>
    </xf>
    <xf numFmtId="166" fontId="9" fillId="0" borderId="10" xfId="0" applyNumberFormat="1" applyFont="1" applyBorder="1"/>
    <xf numFmtId="166" fontId="9" fillId="0" borderId="14" xfId="0" applyNumberFormat="1" applyFont="1" applyBorder="1" applyAlignment="1">
      <alignment horizontal="center"/>
    </xf>
    <xf numFmtId="166" fontId="10" fillId="0" borderId="10" xfId="0" applyNumberFormat="1" applyFont="1" applyBorder="1"/>
    <xf numFmtId="166" fontId="9" fillId="0" borderId="14" xfId="0" applyNumberFormat="1" applyFont="1" applyBorder="1" applyAlignment="1">
      <alignment horizontal="center"/>
    </xf>
    <xf numFmtId="166" fontId="9" fillId="0" borderId="15" xfId="0" applyNumberFormat="1" applyFont="1" applyBorder="1" applyAlignment="1">
      <alignment horizontal="center"/>
    </xf>
    <xf numFmtId="0" fontId="4" fillId="6" borderId="0" xfId="0" quotePrefix="1" applyFont="1" applyFill="1" applyBorder="1" applyAlignment="1">
      <alignment horizontal="left" vertical="center" wrapText="1"/>
    </xf>
    <xf numFmtId="0" fontId="4" fillId="6" borderId="0" xfId="0" quotePrefix="1" applyFont="1" applyFill="1" applyAlignment="1">
      <alignment horizontal="left" vertical="center" wrapText="1"/>
    </xf>
    <xf numFmtId="0" fontId="17" fillId="6" borderId="0" xfId="0" applyFont="1" applyFill="1" applyAlignment="1">
      <alignment horizontal="center" vertical="top"/>
    </xf>
    <xf numFmtId="0" fontId="4" fillId="6" borderId="2" xfId="0" quotePrefix="1" applyFont="1" applyFill="1" applyBorder="1" applyAlignment="1">
      <alignment horizontal="left" vertical="center" wrapText="1"/>
    </xf>
    <xf numFmtId="0" fontId="5" fillId="6" borderId="0" xfId="0" applyFont="1" applyFill="1" applyAlignment="1">
      <alignment horizontal="left" vertical="center" wrapText="1"/>
    </xf>
    <xf numFmtId="0" fontId="5" fillId="6" borderId="4" xfId="0" applyFont="1" applyFill="1" applyBorder="1" applyAlignment="1">
      <alignment horizontal="left" vertical="center" wrapText="1"/>
    </xf>
    <xf numFmtId="0" fontId="6" fillId="6" borderId="0" xfId="0" quotePrefix="1" applyFont="1" applyFill="1" applyBorder="1" applyAlignment="1">
      <alignment horizontal="left" vertical="center" wrapText="1"/>
    </xf>
    <xf numFmtId="0" fontId="8" fillId="11" borderId="0" xfId="0" applyFont="1" applyFill="1" applyAlignment="1">
      <alignment horizontal="center"/>
    </xf>
    <xf numFmtId="0" fontId="2" fillId="6" borderId="11" xfId="0" applyFont="1" applyFill="1" applyBorder="1" applyAlignment="1">
      <alignment horizontal="center"/>
    </xf>
    <xf numFmtId="0" fontId="2" fillId="6" borderId="12" xfId="0" applyFont="1" applyFill="1" applyBorder="1" applyAlignment="1">
      <alignment horizontal="center"/>
    </xf>
    <xf numFmtId="0" fontId="2" fillId="6" borderId="13" xfId="0" applyFont="1" applyFill="1" applyBorder="1" applyAlignment="1">
      <alignment horizontal="center"/>
    </xf>
    <xf numFmtId="0" fontId="8" fillId="8" borderId="0" xfId="0" applyFont="1" applyFill="1" applyAlignment="1">
      <alignment horizontal="center"/>
    </xf>
    <xf numFmtId="0" fontId="4" fillId="6" borderId="0" xfId="0" applyFont="1" applyFill="1" applyAlignment="1">
      <alignment horizontal="left" vertical="center" wrapText="1"/>
    </xf>
    <xf numFmtId="0" fontId="4" fillId="6" borderId="4" xfId="0" applyFont="1" applyFill="1" applyBorder="1" applyAlignment="1">
      <alignment horizontal="left" vertical="center" wrapText="1"/>
    </xf>
    <xf numFmtId="0" fontId="8" fillId="12" borderId="0" xfId="0" applyFont="1" applyFill="1" applyAlignment="1">
      <alignment horizontal="center"/>
    </xf>
    <xf numFmtId="0" fontId="8" fillId="7" borderId="0" xfId="0" applyFont="1" applyFill="1" applyAlignment="1">
      <alignment horizontal="center"/>
    </xf>
    <xf numFmtId="0" fontId="8" fillId="13" borderId="0" xfId="0" applyFont="1" applyFill="1" applyAlignment="1">
      <alignment horizontal="center"/>
    </xf>
    <xf numFmtId="0" fontId="24" fillId="4" borderId="16" xfId="0" applyFont="1" applyFill="1" applyBorder="1" applyAlignment="1">
      <alignment horizontal="center" vertical="center" wrapText="1"/>
    </xf>
    <xf numFmtId="0" fontId="24" fillId="4" borderId="17" xfId="0" applyFont="1" applyFill="1" applyBorder="1" applyAlignment="1">
      <alignment horizontal="center" vertical="center" wrapText="1"/>
    </xf>
    <xf numFmtId="0" fontId="24" fillId="15" borderId="16" xfId="0" applyFont="1" applyFill="1" applyBorder="1" applyAlignment="1">
      <alignment horizontal="center" vertical="center" wrapText="1"/>
    </xf>
    <xf numFmtId="0" fontId="24" fillId="15" borderId="17" xfId="0" applyFont="1" applyFill="1" applyBorder="1" applyAlignment="1">
      <alignment horizontal="center" vertical="center" wrapText="1"/>
    </xf>
    <xf numFmtId="0" fontId="8" fillId="5" borderId="0" xfId="0" applyFont="1" applyFill="1" applyAlignment="1">
      <alignment horizontal="center"/>
    </xf>
    <xf numFmtId="0" fontId="8" fillId="10" borderId="0" xfId="0" applyFont="1" applyFill="1" applyAlignment="1">
      <alignment horizontal="center"/>
    </xf>
    <xf numFmtId="0" fontId="16" fillId="6" borderId="1" xfId="0" applyFont="1" applyFill="1" applyBorder="1" applyAlignment="1">
      <alignment horizontal="center"/>
    </xf>
  </cellXfs>
  <cellStyles count="1">
    <cellStyle name="Normalny" xfId="0" builtinId="0"/>
  </cellStyles>
  <dxfs count="38">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colors>
    <mruColors>
      <color rgb="FFCC9900"/>
      <color rgb="FFFFFFCC"/>
      <color rgb="FFCC000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chemeClr val="tx1">
                    <a:lumMod val="65000"/>
                    <a:lumOff val="35000"/>
                  </a:schemeClr>
                </a:solidFill>
                <a:latin typeface="Gill Sans MT" panose="020B0502020104020203" pitchFamily="34" charset="-18"/>
                <a:ea typeface="+mn-ea"/>
                <a:cs typeface="+mn-cs"/>
              </a:defRPr>
            </a:pPr>
            <a:r>
              <a:rPr lang="pl-PL" b="1">
                <a:latin typeface="Gill Sans MT" panose="020B0502020104020203" pitchFamily="34" charset="-18"/>
              </a:rPr>
              <a:t>Porównanie inwestycji w IKZE vs IKE vs inwestycja bez IKZE/IKE</a:t>
            </a:r>
          </a:p>
        </c:rich>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Gill Sans MT" panose="020B0502020104020203" pitchFamily="34" charset="-18"/>
              <a:ea typeface="+mn-ea"/>
              <a:cs typeface="+mn-cs"/>
            </a:defRPr>
          </a:pPr>
          <a:endParaRPr lang="pl-PL"/>
        </a:p>
      </c:txPr>
    </c:title>
    <c:autoTitleDeleted val="0"/>
    <c:plotArea>
      <c:layout/>
      <c:barChart>
        <c:barDir val="col"/>
        <c:grouping val="clustered"/>
        <c:varyColors val="0"/>
        <c:ser>
          <c:idx val="1"/>
          <c:order val="0"/>
          <c:tx>
            <c:strRef>
              <c:f>'KALKULATOR 2021'!$P$2</c:f>
              <c:strCache>
                <c:ptCount val="1"/>
                <c:pt idx="0">
                  <c:v>IKZE</c:v>
                </c:pt>
              </c:strCache>
            </c:strRef>
          </c:tx>
          <c:spPr>
            <a:solidFill>
              <a:srgbClr val="C00000"/>
            </a:solidFill>
            <a:ln>
              <a:noFill/>
            </a:ln>
            <a:effectLst/>
          </c:spPr>
          <c:invertIfNegative val="0"/>
          <c:cat>
            <c:numRef>
              <c:f>[0]!wykres_maly_rok</c:f>
              <c:numCache>
                <c:formatCode>#\ ##0" lat"</c:formatCode>
                <c:ptCount val="5"/>
                <c:pt idx="0">
                  <c:v>10</c:v>
                </c:pt>
                <c:pt idx="1">
                  <c:v>15</c:v>
                </c:pt>
                <c:pt idx="2">
                  <c:v>20</c:v>
                </c:pt>
                <c:pt idx="3">
                  <c:v>30</c:v>
                </c:pt>
                <c:pt idx="4">
                  <c:v>35</c:v>
                </c:pt>
              </c:numCache>
            </c:numRef>
          </c:cat>
          <c:val>
            <c:numRef>
              <c:f>[0]!wykres_maly_IKZE</c:f>
              <c:numCache>
                <c:formatCode>General</c:formatCode>
                <c:ptCount val="5"/>
                <c:pt idx="0">
                  <c:v>70356.302060868751</c:v>
                </c:pt>
                <c:pt idx="1">
                  <c:v>120470.97253562862</c:v>
                </c:pt>
                <c:pt idx="2">
                  <c:v>184254.20300902688</c:v>
                </c:pt>
                <c:pt idx="3">
                  <c:v>368879.13646351418</c:v>
                </c:pt>
                <c:pt idx="4">
                  <c:v>635658.2869979497</c:v>
                </c:pt>
              </c:numCache>
            </c:numRef>
          </c:val>
          <c:extLst>
            <c:ext xmlns:c16="http://schemas.microsoft.com/office/drawing/2014/chart" uri="{C3380CC4-5D6E-409C-BE32-E72D297353CC}">
              <c16:uniqueId val="{00000000-1E7D-44E8-B46B-EB53574A812F}"/>
            </c:ext>
          </c:extLst>
        </c:ser>
        <c:ser>
          <c:idx val="2"/>
          <c:order val="1"/>
          <c:tx>
            <c:strRef>
              <c:f>'KALKULATOR 2021'!$Q$2</c:f>
              <c:strCache>
                <c:ptCount val="1"/>
                <c:pt idx="0">
                  <c:v>IKE</c:v>
                </c:pt>
              </c:strCache>
            </c:strRef>
          </c:tx>
          <c:spPr>
            <a:solidFill>
              <a:schemeClr val="accent1">
                <a:lumMod val="50000"/>
              </a:schemeClr>
            </a:solidFill>
            <a:ln>
              <a:noFill/>
            </a:ln>
            <a:effectLst/>
          </c:spPr>
          <c:invertIfNegative val="0"/>
          <c:cat>
            <c:numRef>
              <c:f>[0]!wykres_maly_rok</c:f>
              <c:numCache>
                <c:formatCode>#\ ##0" lat"</c:formatCode>
                <c:ptCount val="5"/>
                <c:pt idx="0">
                  <c:v>10</c:v>
                </c:pt>
                <c:pt idx="1">
                  <c:v>15</c:v>
                </c:pt>
                <c:pt idx="2">
                  <c:v>20</c:v>
                </c:pt>
                <c:pt idx="3">
                  <c:v>30</c:v>
                </c:pt>
                <c:pt idx="4">
                  <c:v>35</c:v>
                </c:pt>
              </c:numCache>
            </c:numRef>
          </c:cat>
          <c:val>
            <c:numRef>
              <c:f>[0]!wykres_maly_IKE</c:f>
              <c:numCache>
                <c:formatCode>General</c:formatCode>
                <c:ptCount val="5"/>
                <c:pt idx="0">
                  <c:v>79942.625485408047</c:v>
                </c:pt>
                <c:pt idx="1">
                  <c:v>134952.42016020941</c:v>
                </c:pt>
                <c:pt idx="2">
                  <c:v>203850.90860792721</c:v>
                </c:pt>
                <c:pt idx="3">
                  <c:v>449628.99682835519</c:v>
                </c:pt>
                <c:pt idx="4">
                  <c:v>613775.66514072637</c:v>
                </c:pt>
              </c:numCache>
            </c:numRef>
          </c:val>
          <c:extLst>
            <c:ext xmlns:c16="http://schemas.microsoft.com/office/drawing/2014/chart" uri="{C3380CC4-5D6E-409C-BE32-E72D297353CC}">
              <c16:uniqueId val="{00000001-1E7D-44E8-B46B-EB53574A812F}"/>
            </c:ext>
          </c:extLst>
        </c:ser>
        <c:ser>
          <c:idx val="3"/>
          <c:order val="2"/>
          <c:tx>
            <c:strRef>
              <c:f>'KALKULATOR 2021'!$R$2</c:f>
              <c:strCache>
                <c:ptCount val="1"/>
                <c:pt idx="0">
                  <c:v>Inwestycja bez IKZE/IKE</c:v>
                </c:pt>
              </c:strCache>
            </c:strRef>
          </c:tx>
          <c:spPr>
            <a:solidFill>
              <a:srgbClr val="CC9900"/>
            </a:solidFill>
            <a:ln>
              <a:noFill/>
            </a:ln>
            <a:effectLst/>
          </c:spPr>
          <c:invertIfNegative val="0"/>
          <c:cat>
            <c:numRef>
              <c:f>[0]!wykres_maly_rok</c:f>
              <c:numCache>
                <c:formatCode>#\ ##0" lat"</c:formatCode>
                <c:ptCount val="5"/>
                <c:pt idx="0">
                  <c:v>10</c:v>
                </c:pt>
                <c:pt idx="1">
                  <c:v>15</c:v>
                </c:pt>
                <c:pt idx="2">
                  <c:v>20</c:v>
                </c:pt>
                <c:pt idx="3">
                  <c:v>30</c:v>
                </c:pt>
                <c:pt idx="4">
                  <c:v>35</c:v>
                </c:pt>
              </c:numCache>
            </c:numRef>
          </c:cat>
          <c:val>
            <c:numRef>
              <c:f>[0]!wykres_maly_inne</c:f>
              <c:numCache>
                <c:formatCode>General</c:formatCode>
                <c:ptCount val="5"/>
                <c:pt idx="0">
                  <c:v>79356.988082430515</c:v>
                </c:pt>
                <c:pt idx="1">
                  <c:v>132817.75422214458</c:v>
                </c:pt>
                <c:pt idx="2">
                  <c:v>198256.0133824863</c:v>
                </c:pt>
                <c:pt idx="3">
                  <c:v>376400.10073896113</c:v>
                </c:pt>
                <c:pt idx="4">
                  <c:v>496411.20024597249</c:v>
                </c:pt>
              </c:numCache>
            </c:numRef>
          </c:val>
          <c:extLst>
            <c:ext xmlns:c16="http://schemas.microsoft.com/office/drawing/2014/chart" uri="{C3380CC4-5D6E-409C-BE32-E72D297353CC}">
              <c16:uniqueId val="{00000002-1E7D-44E8-B46B-EB53574A812F}"/>
            </c:ext>
          </c:extLst>
        </c:ser>
        <c:ser>
          <c:idx val="4"/>
          <c:order val="3"/>
          <c:tx>
            <c:strRef>
              <c:f>'KALKULATOR 2021'!$S$2</c:f>
              <c:strCache>
                <c:ptCount val="1"/>
                <c:pt idx="0">
                  <c:v>Suma wpłat</c:v>
                </c:pt>
              </c:strCache>
            </c:strRef>
          </c:tx>
          <c:spPr>
            <a:solidFill>
              <a:schemeClr val="accent3">
                <a:lumMod val="75000"/>
              </a:schemeClr>
            </a:solidFill>
            <a:ln>
              <a:noFill/>
            </a:ln>
            <a:effectLst/>
          </c:spPr>
          <c:invertIfNegative val="0"/>
          <c:cat>
            <c:numRef>
              <c:f>[0]!wykres_maly_rok</c:f>
              <c:numCache>
                <c:formatCode>#\ ##0" lat"</c:formatCode>
                <c:ptCount val="5"/>
                <c:pt idx="0">
                  <c:v>10</c:v>
                </c:pt>
                <c:pt idx="1">
                  <c:v>15</c:v>
                </c:pt>
                <c:pt idx="2">
                  <c:v>20</c:v>
                </c:pt>
                <c:pt idx="3">
                  <c:v>30</c:v>
                </c:pt>
                <c:pt idx="4">
                  <c:v>35</c:v>
                </c:pt>
              </c:numCache>
            </c:numRef>
          </c:cat>
          <c:val>
            <c:numRef>
              <c:f>[0]!wykres_maly_wplaty</c:f>
              <c:numCache>
                <c:formatCode>General</c:formatCode>
                <c:ptCount val="5"/>
                <c:pt idx="0">
                  <c:v>63108.000000000015</c:v>
                </c:pt>
                <c:pt idx="1">
                  <c:v>94662.000000000029</c:v>
                </c:pt>
                <c:pt idx="2">
                  <c:v>126216.00000000004</c:v>
                </c:pt>
                <c:pt idx="3">
                  <c:v>189323.99999999994</c:v>
                </c:pt>
                <c:pt idx="4">
                  <c:v>220877.99999999988</c:v>
                </c:pt>
              </c:numCache>
            </c:numRef>
          </c:val>
          <c:extLst>
            <c:ext xmlns:c16="http://schemas.microsoft.com/office/drawing/2014/chart" uri="{C3380CC4-5D6E-409C-BE32-E72D297353CC}">
              <c16:uniqueId val="{00000003-1E7D-44E8-B46B-EB53574A812F}"/>
            </c:ext>
          </c:extLst>
        </c:ser>
        <c:dLbls>
          <c:showLegendKey val="0"/>
          <c:showVal val="0"/>
          <c:showCatName val="0"/>
          <c:showSerName val="0"/>
          <c:showPercent val="0"/>
          <c:showBubbleSize val="0"/>
        </c:dLbls>
        <c:gapWidth val="150"/>
        <c:axId val="192036735"/>
        <c:axId val="749398863"/>
      </c:barChart>
      <c:catAx>
        <c:axId val="192036735"/>
        <c:scaling>
          <c:orientation val="minMax"/>
        </c:scaling>
        <c:delete val="0"/>
        <c:axPos val="b"/>
        <c:numFmt formatCode="#\ ##0&quot; lat&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Calibri (Tekst podstawowy)"/>
                <a:ea typeface="+mn-ea"/>
                <a:cs typeface="+mn-cs"/>
              </a:defRPr>
            </a:pPr>
            <a:endParaRPr lang="pl-PL"/>
          </a:p>
        </c:txPr>
        <c:crossAx val="749398863"/>
        <c:crosses val="autoZero"/>
        <c:auto val="1"/>
        <c:lblAlgn val="ctr"/>
        <c:lblOffset val="100"/>
        <c:noMultiLvlLbl val="0"/>
      </c:catAx>
      <c:valAx>
        <c:axId val="749398863"/>
        <c:scaling>
          <c:orientation val="minMax"/>
        </c:scaling>
        <c:delete val="0"/>
        <c:axPos val="l"/>
        <c:majorGridlines>
          <c:spPr>
            <a:ln w="9525" cap="flat" cmpd="sng" algn="ctr">
              <a:solidFill>
                <a:schemeClr val="tx1">
                  <a:lumMod val="15000"/>
                  <a:lumOff val="85000"/>
                </a:schemeClr>
              </a:solidFill>
              <a:round/>
            </a:ln>
            <a:effectLst/>
          </c:spPr>
        </c:majorGridlines>
        <c:numFmt formatCode="#,##0\ &quot;zł&quot;" sourceLinked="0"/>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Calibri (Tekst podstawowy)"/>
                <a:ea typeface="+mn-ea"/>
                <a:cs typeface="+mn-cs"/>
              </a:defRPr>
            </a:pPr>
            <a:endParaRPr lang="pl-PL"/>
          </a:p>
        </c:txPr>
        <c:crossAx val="19203673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Calibri (Tekst podstawowy)"/>
              <a:ea typeface="+mn-ea"/>
              <a:cs typeface="+mn-cs"/>
            </a:defRPr>
          </a:pPr>
          <a:endParaRPr lang="pl-P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400">
          <a:latin typeface="Calibri (Tekst podstawowy)"/>
        </a:defRPr>
      </a:pPr>
      <a:endParaRPr lang="pl-P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chemeClr val="tx1">
                    <a:lumMod val="65000"/>
                    <a:lumOff val="35000"/>
                  </a:schemeClr>
                </a:solidFill>
                <a:latin typeface="Gill Sans MT" panose="020B0502020104020203" pitchFamily="34" charset="-18"/>
                <a:ea typeface="+mn-ea"/>
                <a:cs typeface="+mn-cs"/>
              </a:defRPr>
            </a:pPr>
            <a:r>
              <a:rPr lang="pl-PL" b="1">
                <a:latin typeface="Gill Sans MT" panose="020B0502020104020203" pitchFamily="34" charset="-18"/>
              </a:rPr>
              <a:t>Porównanie inwestycji IKZE vs IKE vs Inwestycja bez IKZE/IKE </a:t>
            </a:r>
          </a:p>
        </c:rich>
      </c:tx>
      <c:overlay val="0"/>
      <c:spPr>
        <a:noFill/>
        <a:ln>
          <a:noFill/>
        </a:ln>
        <a:effectLst/>
      </c:spPr>
      <c:txPr>
        <a:bodyPr rot="0" spcFirstLastPara="1" vertOverflow="ellipsis" vert="horz" wrap="square" anchor="ctr" anchorCtr="1"/>
        <a:lstStyle/>
        <a:p>
          <a:pPr>
            <a:defRPr sz="1680" b="1" i="0" u="none" strike="noStrike" kern="1200" spc="0" baseline="0">
              <a:solidFill>
                <a:schemeClr val="tx1">
                  <a:lumMod val="65000"/>
                  <a:lumOff val="35000"/>
                </a:schemeClr>
              </a:solidFill>
              <a:latin typeface="Gill Sans MT" panose="020B0502020104020203" pitchFamily="34" charset="-18"/>
              <a:ea typeface="+mn-ea"/>
              <a:cs typeface="+mn-cs"/>
            </a:defRPr>
          </a:pPr>
          <a:endParaRPr lang="pl-PL"/>
        </a:p>
      </c:txPr>
    </c:title>
    <c:autoTitleDeleted val="0"/>
    <c:plotArea>
      <c:layout>
        <c:manualLayout>
          <c:layoutTarget val="inner"/>
          <c:xMode val="edge"/>
          <c:yMode val="edge"/>
          <c:x val="0.14800015364697428"/>
          <c:y val="0.12734831472249944"/>
          <c:w val="0.83704722893119543"/>
          <c:h val="0.78395182716112954"/>
        </c:manualLayout>
      </c:layout>
      <c:lineChart>
        <c:grouping val="standard"/>
        <c:varyColors val="0"/>
        <c:ser>
          <c:idx val="0"/>
          <c:order val="0"/>
          <c:tx>
            <c:strRef>
              <c:f>Robocze!$K$3</c:f>
              <c:strCache>
                <c:ptCount val="1"/>
                <c:pt idx="0">
                  <c:v>Wpłaty</c:v>
                </c:pt>
              </c:strCache>
            </c:strRef>
          </c:tx>
          <c:spPr>
            <a:ln w="28575" cap="rnd">
              <a:solidFill>
                <a:schemeClr val="bg2">
                  <a:lumMod val="50000"/>
                </a:schemeClr>
              </a:solidFill>
              <a:round/>
            </a:ln>
            <a:effectLst/>
          </c:spPr>
          <c:marker>
            <c:symbol val="circle"/>
            <c:size val="5"/>
            <c:spPr>
              <a:solidFill>
                <a:schemeClr val="bg2">
                  <a:lumMod val="50000"/>
                </a:schemeClr>
              </a:solidFill>
              <a:ln w="9525">
                <a:solidFill>
                  <a:schemeClr val="bg2">
                    <a:lumMod val="50000"/>
                  </a:schemeClr>
                </a:solidFill>
              </a:ln>
              <a:effectLst/>
            </c:spPr>
          </c:marker>
          <c:cat>
            <c:numRef>
              <c:f>[0]!wykres_duzy_rok</c:f>
              <c:numCache>
                <c:formatCode>General</c:formatCode>
                <c:ptCount val="8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numCache>
            </c:numRef>
          </c:cat>
          <c:val>
            <c:numRef>
              <c:f>[0]!wykres_duzy_wplaty</c:f>
              <c:numCache>
                <c:formatCode>#,##0</c:formatCode>
                <c:ptCount val="35"/>
                <c:pt idx="0">
                  <c:v>6310.8</c:v>
                </c:pt>
                <c:pt idx="1">
                  <c:v>12621.6</c:v>
                </c:pt>
                <c:pt idx="2">
                  <c:v>18932.400000000001</c:v>
                </c:pt>
                <c:pt idx="3">
                  <c:v>25243.200000000001</c:v>
                </c:pt>
                <c:pt idx="4">
                  <c:v>31554</c:v>
                </c:pt>
                <c:pt idx="5">
                  <c:v>37864.800000000003</c:v>
                </c:pt>
                <c:pt idx="6">
                  <c:v>44175.600000000006</c:v>
                </c:pt>
                <c:pt idx="7">
                  <c:v>50486.400000000009</c:v>
                </c:pt>
                <c:pt idx="8">
                  <c:v>56797.200000000012</c:v>
                </c:pt>
                <c:pt idx="9">
                  <c:v>63108.000000000015</c:v>
                </c:pt>
                <c:pt idx="10">
                  <c:v>69418.800000000017</c:v>
                </c:pt>
                <c:pt idx="11">
                  <c:v>75729.60000000002</c:v>
                </c:pt>
                <c:pt idx="12">
                  <c:v>82040.400000000023</c:v>
                </c:pt>
                <c:pt idx="13">
                  <c:v>88351.200000000026</c:v>
                </c:pt>
                <c:pt idx="14">
                  <c:v>94662.000000000029</c:v>
                </c:pt>
                <c:pt idx="15">
                  <c:v>100972.80000000003</c:v>
                </c:pt>
                <c:pt idx="16">
                  <c:v>107283.60000000003</c:v>
                </c:pt>
                <c:pt idx="17">
                  <c:v>113594.40000000004</c:v>
                </c:pt>
                <c:pt idx="18">
                  <c:v>119905.20000000004</c:v>
                </c:pt>
                <c:pt idx="19">
                  <c:v>126216.00000000004</c:v>
                </c:pt>
                <c:pt idx="20">
                  <c:v>132526.80000000005</c:v>
                </c:pt>
                <c:pt idx="21">
                  <c:v>138837.60000000003</c:v>
                </c:pt>
                <c:pt idx="22">
                  <c:v>145148.40000000002</c:v>
                </c:pt>
                <c:pt idx="23">
                  <c:v>151459.20000000001</c:v>
                </c:pt>
                <c:pt idx="24">
                  <c:v>157770</c:v>
                </c:pt>
                <c:pt idx="25">
                  <c:v>164080.79999999999</c:v>
                </c:pt>
                <c:pt idx="26">
                  <c:v>170391.59999999998</c:v>
                </c:pt>
                <c:pt idx="27">
                  <c:v>176702.39999999997</c:v>
                </c:pt>
                <c:pt idx="28">
                  <c:v>183013.19999999995</c:v>
                </c:pt>
                <c:pt idx="29">
                  <c:v>189323.99999999994</c:v>
                </c:pt>
                <c:pt idx="30">
                  <c:v>195634.79999999993</c:v>
                </c:pt>
                <c:pt idx="31">
                  <c:v>201945.59999999992</c:v>
                </c:pt>
                <c:pt idx="32">
                  <c:v>208256.39999999991</c:v>
                </c:pt>
                <c:pt idx="33">
                  <c:v>214567.1999999999</c:v>
                </c:pt>
                <c:pt idx="34">
                  <c:v>220877.99999999988</c:v>
                </c:pt>
              </c:numCache>
            </c:numRef>
          </c:val>
          <c:smooth val="0"/>
          <c:extLst>
            <c:ext xmlns:c16="http://schemas.microsoft.com/office/drawing/2014/chart" uri="{C3380CC4-5D6E-409C-BE32-E72D297353CC}">
              <c16:uniqueId val="{00000000-E463-44FD-8E0F-7D7D28612B47}"/>
            </c:ext>
          </c:extLst>
        </c:ser>
        <c:ser>
          <c:idx val="1"/>
          <c:order val="1"/>
          <c:tx>
            <c:strRef>
              <c:f>Robocze!$L$3</c:f>
              <c:strCache>
                <c:ptCount val="1"/>
                <c:pt idx="0">
                  <c:v>IKZE</c:v>
                </c:pt>
              </c:strCache>
            </c:strRef>
          </c:tx>
          <c:spPr>
            <a:ln w="28575" cap="rnd">
              <a:solidFill>
                <a:srgbClr val="C00000"/>
              </a:solidFill>
              <a:round/>
            </a:ln>
            <a:effectLst/>
          </c:spPr>
          <c:marker>
            <c:symbol val="circle"/>
            <c:size val="5"/>
            <c:spPr>
              <a:solidFill>
                <a:srgbClr val="C00000"/>
              </a:solidFill>
              <a:ln w="9525">
                <a:solidFill>
                  <a:srgbClr val="C00000"/>
                </a:solidFill>
              </a:ln>
              <a:effectLst/>
            </c:spPr>
          </c:marker>
          <c:cat>
            <c:numRef>
              <c:f>[0]!wykres_duzy_rok</c:f>
              <c:numCache>
                <c:formatCode>General</c:formatCode>
                <c:ptCount val="8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numCache>
            </c:numRef>
          </c:cat>
          <c:val>
            <c:numRef>
              <c:f>[0]!wykres_duzy_IKZE</c:f>
              <c:numCache>
                <c:formatCode>#,##0</c:formatCode>
                <c:ptCount val="35"/>
                <c:pt idx="0">
                  <c:v>5613.0429329565823</c:v>
                </c:pt>
                <c:pt idx="1">
                  <c:v>11502.346781974857</c:v>
                </c:pt>
                <c:pt idx="2">
                  <c:v>17681.595305592557</c:v>
                </c:pt>
                <c:pt idx="3">
                  <c:v>24165.153770952697</c:v>
                </c:pt>
                <c:pt idx="4">
                  <c:v>30968.103054524683</c:v>
                </c:pt>
                <c:pt idx="5">
                  <c:v>38106.275455854811</c:v>
                </c:pt>
                <c:pt idx="6">
                  <c:v>45596.292310683115</c:v>
                </c:pt>
                <c:pt idx="7">
                  <c:v>53455.603494126612</c:v>
                </c:pt>
                <c:pt idx="8">
                  <c:v>61702.528909213383</c:v>
                </c:pt>
                <c:pt idx="9">
                  <c:v>70356.302060868751</c:v>
                </c:pt>
                <c:pt idx="10">
                  <c:v>79437.11582051497</c:v>
                </c:pt>
                <c:pt idx="11">
                  <c:v>88966.170491762939</c:v>
                </c:pt>
                <c:pt idx="12">
                  <c:v>98965.72429326133</c:v>
                </c:pt>
                <c:pt idx="13">
                  <c:v>109459.146380637</c:v>
                </c:pt>
                <c:pt idx="14">
                  <c:v>120470.97253562862</c:v>
                </c:pt>
                <c:pt idx="15">
                  <c:v>132026.96365699396</c:v>
                </c:pt>
                <c:pt idx="16">
                  <c:v>144154.16719457999</c:v>
                </c:pt>
                <c:pt idx="17">
                  <c:v>156880.98167509757</c:v>
                </c:pt>
                <c:pt idx="18">
                  <c:v>170237.22447565818</c:v>
                </c:pt>
                <c:pt idx="19">
                  <c:v>184254.20300902688</c:v>
                </c:pt>
                <c:pt idx="20">
                  <c:v>198964.78949284376</c:v>
                </c:pt>
                <c:pt idx="21">
                  <c:v>214403.49948378184</c:v>
                </c:pt>
                <c:pt idx="22">
                  <c:v>230606.57436677156</c:v>
                </c:pt>
                <c:pt idx="23">
                  <c:v>247612.06799904586</c:v>
                </c:pt>
                <c:pt idx="24">
                  <c:v>265459.93771887157</c:v>
                </c:pt>
                <c:pt idx="25">
                  <c:v>284192.13993946044</c:v>
                </c:pt>
                <c:pt idx="26">
                  <c:v>303852.73055971594</c:v>
                </c:pt>
                <c:pt idx="27">
                  <c:v>324487.97043520369</c:v>
                </c:pt>
                <c:pt idx="28">
                  <c:v>346146.43616506172</c:v>
                </c:pt>
                <c:pt idx="29">
                  <c:v>368879.13646351418</c:v>
                </c:pt>
                <c:pt idx="30">
                  <c:v>392739.6343982658</c:v>
                </c:pt>
                <c:pt idx="31">
                  <c:v>417784.17579235154</c:v>
                </c:pt>
                <c:pt idx="32">
                  <c:v>444071.82410104084</c:v>
                </c:pt>
                <c:pt idx="33">
                  <c:v>471664.60209118563</c:v>
                </c:pt>
                <c:pt idx="34">
                  <c:v>635658.2869979497</c:v>
                </c:pt>
              </c:numCache>
            </c:numRef>
          </c:val>
          <c:smooth val="0"/>
          <c:extLst>
            <c:ext xmlns:c16="http://schemas.microsoft.com/office/drawing/2014/chart" uri="{C3380CC4-5D6E-409C-BE32-E72D297353CC}">
              <c16:uniqueId val="{00000001-E463-44FD-8E0F-7D7D28612B47}"/>
            </c:ext>
          </c:extLst>
        </c:ser>
        <c:ser>
          <c:idx val="2"/>
          <c:order val="2"/>
          <c:tx>
            <c:strRef>
              <c:f>Robocze!$M$3</c:f>
              <c:strCache>
                <c:ptCount val="1"/>
                <c:pt idx="0">
                  <c:v>IKE</c:v>
                </c:pt>
              </c:strCache>
            </c:strRef>
          </c:tx>
          <c:spPr>
            <a:ln w="28575" cap="rnd">
              <a:solidFill>
                <a:schemeClr val="accent5">
                  <a:lumMod val="75000"/>
                </a:schemeClr>
              </a:solidFill>
              <a:round/>
            </a:ln>
            <a:effectLst/>
          </c:spPr>
          <c:marker>
            <c:symbol val="circle"/>
            <c:size val="5"/>
            <c:spPr>
              <a:solidFill>
                <a:schemeClr val="accent5">
                  <a:lumMod val="75000"/>
                </a:schemeClr>
              </a:solidFill>
              <a:ln w="9525">
                <a:solidFill>
                  <a:schemeClr val="accent5">
                    <a:lumMod val="75000"/>
                  </a:schemeClr>
                </a:solidFill>
              </a:ln>
              <a:effectLst/>
            </c:spPr>
          </c:marker>
          <c:cat>
            <c:numRef>
              <c:f>[0]!wykres_duzy_rok</c:f>
              <c:numCache>
                <c:formatCode>General</c:formatCode>
                <c:ptCount val="8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numCache>
            </c:numRef>
          </c:cat>
          <c:val>
            <c:numRef>
              <c:f>[0]!wykres_duzy_IKE</c:f>
              <c:numCache>
                <c:formatCode>#,##0</c:formatCode>
                <c:ptCount val="35"/>
                <c:pt idx="0">
                  <c:v>6572.3250262908796</c:v>
                </c:pt>
                <c:pt idx="1">
                  <c:v>13419.556898443523</c:v>
                </c:pt>
                <c:pt idx="2">
                  <c:v>20555.760372432898</c:v>
                </c:pt>
                <c:pt idx="3">
                  <c:v>27995.719783842898</c:v>
                </c:pt>
                <c:pt idx="4">
                  <c:v>35754.975862924824</c:v>
                </c:pt>
                <c:pt idx="5">
                  <c:v>43849.864433184062</c:v>
                </c:pt>
                <c:pt idx="6">
                  <c:v>52297.557089860027</c:v>
                </c:pt>
                <c:pt idx="7">
                  <c:v>61116.10395959422</c:v>
                </c:pt>
                <c:pt idx="8">
                  <c:v>70324.478647764146</c:v>
                </c:pt>
                <c:pt idx="9">
                  <c:v>79942.625485408047</c:v>
                </c:pt>
                <c:pt idx="10">
                  <c:v>89991.509193392121</c:v>
                </c:pt>
                <c:pt idx="11">
                  <c:v>100493.16708749061</c:v>
                </c:pt>
                <c:pt idx="12">
                  <c:v>111470.76395437698</c:v>
                </c:pt>
                <c:pt idx="13">
                  <c:v>122948.64973517493</c:v>
                </c:pt>
                <c:pt idx="14">
                  <c:v>134952.42016020941</c:v>
                </c:pt>
                <c:pt idx="15">
                  <c:v>147508.98048594638</c:v>
                </c:pt>
                <c:pt idx="16">
                  <c:v>160646.61249283561</c:v>
                </c:pt>
                <c:pt idx="17">
                  <c:v>174395.04491089022</c:v>
                </c:pt>
                <c:pt idx="18">
                  <c:v>188785.52744837242</c:v>
                </c:pt>
                <c:pt idx="19">
                  <c:v>203850.90860792721</c:v>
                </c:pt>
                <c:pt idx="20">
                  <c:v>219625.71748393762</c:v>
                </c:pt>
                <c:pt idx="21">
                  <c:v>236146.24974478746</c:v>
                </c:pt>
                <c:pt idx="22">
                  <c:v>253450.65801413992</c:v>
                </c:pt>
                <c:pt idx="23">
                  <c:v>271579.04687629396</c:v>
                </c:pt>
                <c:pt idx="24">
                  <c:v>290573.57274219493</c:v>
                </c:pt>
                <c:pt idx="25">
                  <c:v>310478.54882478015</c:v>
                </c:pt>
                <c:pt idx="26">
                  <c:v>331340.55548506207</c:v>
                </c:pt>
                <c:pt idx="27">
                  <c:v>353208.55622372648</c:v>
                </c:pt>
                <c:pt idx="28">
                  <c:v>376134.01960708119</c:v>
                </c:pt>
                <c:pt idx="29">
                  <c:v>449628.99682835519</c:v>
                </c:pt>
                <c:pt idx="30">
                  <c:v>479266.54005158192</c:v>
                </c:pt>
                <c:pt idx="31">
                  <c:v>510420.39623466082</c:v>
                </c:pt>
                <c:pt idx="32">
                  <c:v>543168.14282640058</c:v>
                </c:pt>
                <c:pt idx="33">
                  <c:v>577591.32628512383</c:v>
                </c:pt>
                <c:pt idx="34">
                  <c:v>613775.66514072637</c:v>
                </c:pt>
              </c:numCache>
            </c:numRef>
          </c:val>
          <c:smooth val="0"/>
          <c:extLst>
            <c:ext xmlns:c16="http://schemas.microsoft.com/office/drawing/2014/chart" uri="{C3380CC4-5D6E-409C-BE32-E72D297353CC}">
              <c16:uniqueId val="{00000002-E463-44FD-8E0F-7D7D28612B47}"/>
            </c:ext>
          </c:extLst>
        </c:ser>
        <c:ser>
          <c:idx val="3"/>
          <c:order val="3"/>
          <c:tx>
            <c:strRef>
              <c:f>Robocze!$N$3</c:f>
              <c:strCache>
                <c:ptCount val="1"/>
                <c:pt idx="0">
                  <c:v>Inwestycja bez IKZE/IKE</c:v>
                </c:pt>
              </c:strCache>
            </c:strRef>
          </c:tx>
          <c:spPr>
            <a:ln w="28575" cap="rnd">
              <a:solidFill>
                <a:srgbClr val="CC9900"/>
              </a:solidFill>
              <a:round/>
            </a:ln>
            <a:effectLst/>
          </c:spPr>
          <c:marker>
            <c:symbol val="circle"/>
            <c:size val="5"/>
            <c:spPr>
              <a:solidFill>
                <a:srgbClr val="CC9900"/>
              </a:solidFill>
              <a:ln w="9525">
                <a:solidFill>
                  <a:srgbClr val="CC9900"/>
                </a:solidFill>
              </a:ln>
              <a:effectLst/>
            </c:spPr>
          </c:marker>
          <c:cat>
            <c:numRef>
              <c:f>[0]!wykres_duzy_rok</c:f>
              <c:numCache>
                <c:formatCode>General</c:formatCode>
                <c:ptCount val="8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numCache>
            </c:numRef>
          </c:cat>
          <c:val>
            <c:numRef>
              <c:f>[0]!wykres_duzy_inne</c:f>
              <c:numCache>
                <c:formatCode>#,##0</c:formatCode>
                <c:ptCount val="35"/>
                <c:pt idx="0">
                  <c:v>6571.1855224548999</c:v>
                </c:pt>
                <c:pt idx="1">
                  <c:v>13413.500153012172</c:v>
                </c:pt>
                <c:pt idx="2">
                  <c:v>20538.130760922315</c:v>
                </c:pt>
                <c:pt idx="3">
                  <c:v>27956.725789054752</c:v>
                </c:pt>
                <c:pt idx="4">
                  <c:v>35681.414298565367</c:v>
                </c:pt>
                <c:pt idx="5">
                  <c:v>43724.825799352911</c:v>
                </c:pt>
                <c:pt idx="6">
                  <c:v>52100.110898725754</c:v>
                </c:pt>
                <c:pt idx="7">
                  <c:v>60820.962802039328</c:v>
                </c:pt>
                <c:pt idx="8">
                  <c:v>69901.639700455911</c:v>
                </c:pt>
                <c:pt idx="9">
                  <c:v>79356.988082430515</c:v>
                </c:pt>
                <c:pt idx="10">
                  <c:v>89202.46700703587</c:v>
                </c:pt>
                <c:pt idx="11">
                  <c:v>99454.173378811422</c:v>
                </c:pt>
                <c:pt idx="12">
                  <c:v>110128.86826546126</c:v>
                </c:pt>
                <c:pt idx="13">
                  <c:v>121244.00430142775</c:v>
                </c:pt>
                <c:pt idx="14">
                  <c:v>132817.75422214458</c:v>
                </c:pt>
                <c:pt idx="15">
                  <c:v>144869.04057562229</c:v>
                </c:pt>
                <c:pt idx="16">
                  <c:v>157417.56665994308</c:v>
                </c:pt>
                <c:pt idx="17">
                  <c:v>170483.84873724502</c:v>
                </c:pt>
                <c:pt idx="18">
                  <c:v>184089.2495768657</c:v>
                </c:pt>
                <c:pt idx="19">
                  <c:v>198256.0133824863</c:v>
                </c:pt>
                <c:pt idx="20">
                  <c:v>213007.30216038009</c:v>
                </c:pt>
                <c:pt idx="21">
                  <c:v>228367.23358822556</c:v>
                </c:pt>
                <c:pt idx="22">
                  <c:v>244360.92044639849</c:v>
                </c:pt>
                <c:pt idx="23">
                  <c:v>261014.51167621146</c:v>
                </c:pt>
                <c:pt idx="24">
                  <c:v>278355.23513222806</c:v>
                </c:pt>
                <c:pt idx="25">
                  <c:v>296411.44209855073</c:v>
                </c:pt>
                <c:pt idx="26">
                  <c:v>315212.65364186506</c:v>
                </c:pt>
                <c:pt idx="27">
                  <c:v>334789.6088770238</c:v>
                </c:pt>
                <c:pt idx="28">
                  <c:v>355174.31522408326</c:v>
                </c:pt>
                <c:pt idx="29">
                  <c:v>376400.10073896113</c:v>
                </c:pt>
                <c:pt idx="30">
                  <c:v>398501.66860327288</c:v>
                </c:pt>
                <c:pt idx="31">
                  <c:v>421515.15386243496</c:v>
                </c:pt>
                <c:pt idx="32">
                  <c:v>445478.18250479962</c:v>
                </c:pt>
                <c:pt idx="33">
                  <c:v>470429.93297841295</c:v>
                </c:pt>
                <c:pt idx="34">
                  <c:v>496411.20024597249</c:v>
                </c:pt>
              </c:numCache>
            </c:numRef>
          </c:val>
          <c:smooth val="0"/>
          <c:extLst>
            <c:ext xmlns:c16="http://schemas.microsoft.com/office/drawing/2014/chart" uri="{C3380CC4-5D6E-409C-BE32-E72D297353CC}">
              <c16:uniqueId val="{00000003-E463-44FD-8E0F-7D7D28612B47}"/>
            </c:ext>
          </c:extLst>
        </c:ser>
        <c:dLbls>
          <c:showLegendKey val="0"/>
          <c:showVal val="0"/>
          <c:showCatName val="0"/>
          <c:showSerName val="0"/>
          <c:showPercent val="0"/>
          <c:showBubbleSize val="0"/>
        </c:dLbls>
        <c:marker val="1"/>
        <c:smooth val="0"/>
        <c:axId val="992578847"/>
        <c:axId val="1006848655"/>
      </c:lineChart>
      <c:catAx>
        <c:axId val="992578847"/>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j-lt"/>
                <a:ea typeface="+mn-ea"/>
                <a:cs typeface="+mn-cs"/>
              </a:defRPr>
            </a:pPr>
            <a:endParaRPr lang="pl-PL"/>
          </a:p>
        </c:txPr>
        <c:crossAx val="1006848655"/>
        <c:crosses val="autoZero"/>
        <c:auto val="1"/>
        <c:lblAlgn val="ctr"/>
        <c:lblOffset val="100"/>
        <c:noMultiLvlLbl val="0"/>
      </c:catAx>
      <c:valAx>
        <c:axId val="1006848655"/>
        <c:scaling>
          <c:orientation val="minMax"/>
        </c:scaling>
        <c:delete val="0"/>
        <c:axPos val="l"/>
        <c:majorGridlines>
          <c:spPr>
            <a:ln w="9525" cap="flat" cmpd="sng" algn="ctr">
              <a:solidFill>
                <a:schemeClr val="tx1">
                  <a:lumMod val="15000"/>
                  <a:lumOff val="85000"/>
                </a:schemeClr>
              </a:solidFill>
              <a:round/>
            </a:ln>
            <a:effectLst/>
          </c:spPr>
        </c:majorGridlines>
        <c:numFmt formatCode="#,##0\ &quot;zł&quot;" sourceLinked="0"/>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j-lt"/>
                <a:ea typeface="+mn-ea"/>
                <a:cs typeface="+mn-cs"/>
              </a:defRPr>
            </a:pPr>
            <a:endParaRPr lang="pl-PL"/>
          </a:p>
        </c:txPr>
        <c:crossAx val="9925788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j-lt"/>
              <a:ea typeface="+mn-ea"/>
              <a:cs typeface="+mn-cs"/>
            </a:defRPr>
          </a:pPr>
          <a:endParaRPr lang="pl-P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latin typeface="+mj-lt"/>
        </a:defRPr>
      </a:pPr>
      <a:endParaRPr lang="pl-PL"/>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lumMod val="65000"/>
                    <a:lumOff val="35000"/>
                  </a:schemeClr>
                </a:solidFill>
                <a:latin typeface="Gill Sans MT" panose="020B0502020104020203" pitchFamily="34" charset="-18"/>
                <a:ea typeface="+mn-ea"/>
                <a:cs typeface="+mn-cs"/>
              </a:defRPr>
            </a:pPr>
            <a:r>
              <a:rPr lang="pl-PL" b="1">
                <a:latin typeface="Gill Sans MT" panose="020B0502020104020203" pitchFamily="34" charset="-18"/>
              </a:rPr>
              <a:t>Limit wpłat IKZE w ostatnich latach</a:t>
            </a:r>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1">
                  <a:lumMod val="65000"/>
                  <a:lumOff val="35000"/>
                </a:schemeClr>
              </a:solidFill>
              <a:latin typeface="Gill Sans MT" panose="020B0502020104020203" pitchFamily="34" charset="-18"/>
              <a:ea typeface="+mn-ea"/>
              <a:cs typeface="+mn-cs"/>
            </a:defRPr>
          </a:pPr>
          <a:endParaRPr lang="pl-PL"/>
        </a:p>
      </c:txPr>
    </c:title>
    <c:autoTitleDeleted val="0"/>
    <c:plotArea>
      <c:layout>
        <c:manualLayout>
          <c:layoutTarget val="inner"/>
          <c:xMode val="edge"/>
          <c:yMode val="edge"/>
          <c:x val="3.4386935259338378E-2"/>
          <c:y val="0.1618532266542336"/>
          <c:w val="0.83606071237084056"/>
          <c:h val="0.51095499876518424"/>
        </c:manualLayout>
      </c:layout>
      <c:barChart>
        <c:barDir val="col"/>
        <c:grouping val="clustered"/>
        <c:varyColors val="0"/>
        <c:ser>
          <c:idx val="0"/>
          <c:order val="0"/>
          <c:tx>
            <c:strRef>
              <c:f>'zasady IKZE vs IKE'!$B$26</c:f>
              <c:strCache>
                <c:ptCount val="1"/>
                <c:pt idx="0">
                  <c:v>Limit wpłat na IKZE</c:v>
                </c:pt>
              </c:strCache>
            </c:strRef>
          </c:tx>
          <c:spPr>
            <a:solidFill>
              <a:srgbClr val="C00000"/>
            </a:solidFill>
            <a:ln>
              <a:solidFill>
                <a:srgbClr val="C00000"/>
              </a:solidFill>
            </a:ln>
            <a:effectLst/>
          </c:spPr>
          <c:invertIfNegative val="0"/>
          <c:cat>
            <c:numRef>
              <c:f>'zasady IKZE vs IKE'!$A$27:$A$34</c:f>
              <c:numCache>
                <c:formatCode>General</c:formatCode>
                <c:ptCount val="8"/>
                <c:pt idx="0">
                  <c:v>2014</c:v>
                </c:pt>
                <c:pt idx="1">
                  <c:v>2015</c:v>
                </c:pt>
                <c:pt idx="2">
                  <c:v>2016</c:v>
                </c:pt>
                <c:pt idx="3">
                  <c:v>2017</c:v>
                </c:pt>
                <c:pt idx="4">
                  <c:v>2018</c:v>
                </c:pt>
                <c:pt idx="5">
                  <c:v>2019</c:v>
                </c:pt>
                <c:pt idx="6">
                  <c:v>2020</c:v>
                </c:pt>
                <c:pt idx="7">
                  <c:v>2021</c:v>
                </c:pt>
              </c:numCache>
            </c:numRef>
          </c:cat>
          <c:val>
            <c:numRef>
              <c:f>'zasady IKZE vs IKE'!$B$27:$B$34</c:f>
              <c:numCache>
                <c:formatCode>General</c:formatCode>
                <c:ptCount val="8"/>
                <c:pt idx="0">
                  <c:v>4495.2</c:v>
                </c:pt>
                <c:pt idx="1">
                  <c:v>4750.8</c:v>
                </c:pt>
                <c:pt idx="2">
                  <c:v>4866</c:v>
                </c:pt>
                <c:pt idx="3">
                  <c:v>5115.6000000000004</c:v>
                </c:pt>
                <c:pt idx="4">
                  <c:v>5331.6</c:v>
                </c:pt>
                <c:pt idx="5">
                  <c:v>5718</c:v>
                </c:pt>
                <c:pt idx="6">
                  <c:v>6272.4</c:v>
                </c:pt>
                <c:pt idx="7">
                  <c:v>6310.8</c:v>
                </c:pt>
              </c:numCache>
            </c:numRef>
          </c:val>
          <c:extLst>
            <c:ext xmlns:c16="http://schemas.microsoft.com/office/drawing/2014/chart" uri="{C3380CC4-5D6E-409C-BE32-E72D297353CC}">
              <c16:uniqueId val="{00000000-BC56-4AE2-BEB7-617E082DD5ED}"/>
            </c:ext>
          </c:extLst>
        </c:ser>
        <c:ser>
          <c:idx val="1"/>
          <c:order val="1"/>
          <c:tx>
            <c:strRef>
              <c:f>'zasady IKZE vs IKE'!$C$26</c:f>
              <c:strCache>
                <c:ptCount val="1"/>
                <c:pt idx="0">
                  <c:v>Limit dla samozatrudnionych (od 2021 r.)</c:v>
                </c:pt>
              </c:strCache>
            </c:strRef>
          </c:tx>
          <c:spPr>
            <a:solidFill>
              <a:schemeClr val="accent1"/>
            </a:solidFill>
            <a:ln>
              <a:solidFill>
                <a:srgbClr val="00B0F0"/>
              </a:solidFill>
            </a:ln>
            <a:effectLst/>
          </c:spPr>
          <c:invertIfNegative val="0"/>
          <c:cat>
            <c:numRef>
              <c:f>'zasady IKZE vs IKE'!$A$27:$A$34</c:f>
              <c:numCache>
                <c:formatCode>General</c:formatCode>
                <c:ptCount val="8"/>
                <c:pt idx="0">
                  <c:v>2014</c:v>
                </c:pt>
                <c:pt idx="1">
                  <c:v>2015</c:v>
                </c:pt>
                <c:pt idx="2">
                  <c:v>2016</c:v>
                </c:pt>
                <c:pt idx="3">
                  <c:v>2017</c:v>
                </c:pt>
                <c:pt idx="4">
                  <c:v>2018</c:v>
                </c:pt>
                <c:pt idx="5">
                  <c:v>2019</c:v>
                </c:pt>
                <c:pt idx="6">
                  <c:v>2020</c:v>
                </c:pt>
                <c:pt idx="7">
                  <c:v>2021</c:v>
                </c:pt>
              </c:numCache>
            </c:numRef>
          </c:cat>
          <c:val>
            <c:numRef>
              <c:f>'zasady IKZE vs IKE'!$C$27:$C$34</c:f>
              <c:numCache>
                <c:formatCode>General</c:formatCode>
                <c:ptCount val="8"/>
                <c:pt idx="7">
                  <c:v>9466.2000000000007</c:v>
                </c:pt>
              </c:numCache>
            </c:numRef>
          </c:val>
          <c:extLst>
            <c:ext xmlns:c16="http://schemas.microsoft.com/office/drawing/2014/chart" uri="{C3380CC4-5D6E-409C-BE32-E72D297353CC}">
              <c16:uniqueId val="{00000001-BC56-4AE2-BEB7-617E082DD5ED}"/>
            </c:ext>
          </c:extLst>
        </c:ser>
        <c:dLbls>
          <c:showLegendKey val="0"/>
          <c:showVal val="0"/>
          <c:showCatName val="0"/>
          <c:showSerName val="0"/>
          <c:showPercent val="0"/>
          <c:showBubbleSize val="0"/>
        </c:dLbls>
        <c:gapWidth val="177"/>
        <c:overlap val="6"/>
        <c:axId val="1617717583"/>
        <c:axId val="1611064607"/>
      </c:barChart>
      <c:catAx>
        <c:axId val="1617717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pl-PL"/>
          </a:p>
        </c:txPr>
        <c:crossAx val="1611064607"/>
        <c:crosses val="autoZero"/>
        <c:auto val="1"/>
        <c:lblAlgn val="ctr"/>
        <c:lblOffset val="100"/>
        <c:noMultiLvlLbl val="0"/>
      </c:catAx>
      <c:valAx>
        <c:axId val="1611064607"/>
        <c:scaling>
          <c:orientation val="minMax"/>
          <c:min val="4000"/>
        </c:scaling>
        <c:delete val="0"/>
        <c:axPos val="l"/>
        <c:majorGridlines>
          <c:spPr>
            <a:ln w="9525" cap="flat" cmpd="sng" algn="ctr">
              <a:solidFill>
                <a:schemeClr val="tx1">
                  <a:lumMod val="15000"/>
                  <a:lumOff val="85000"/>
                </a:schemeClr>
              </a:solidFill>
              <a:round/>
            </a:ln>
            <a:effectLst/>
          </c:spPr>
        </c:majorGridlines>
        <c:numFmt formatCode="#,##0\ &quot;zł&quot;"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pl-PL"/>
          </a:p>
        </c:txPr>
        <c:crossAx val="1617717583"/>
        <c:crosses val="autoZero"/>
        <c:crossBetween val="between"/>
      </c:valAx>
      <c:spPr>
        <a:noFill/>
        <a:ln>
          <a:noFill/>
        </a:ln>
        <a:effectLst/>
      </c:spPr>
    </c:plotArea>
    <c:legend>
      <c:legendPos val="b"/>
      <c:layout>
        <c:manualLayout>
          <c:xMode val="edge"/>
          <c:yMode val="edge"/>
          <c:x val="4.9999889678058511E-2"/>
          <c:y val="0.77395533306447495"/>
          <c:w val="0.89439564537232552"/>
          <c:h val="0.1980824211048169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pl-P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pl-P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12700</xdr:rowOff>
    </xdr:from>
    <xdr:to>
      <xdr:col>4</xdr:col>
      <xdr:colOff>49488</xdr:colOff>
      <xdr:row>1</xdr:row>
      <xdr:rowOff>276225</xdr:rowOff>
    </xdr:to>
    <xdr:pic>
      <xdr:nvPicPr>
        <xdr:cNvPr id="5" name="chart">
          <a:extLst>
            <a:ext uri="{FF2B5EF4-FFF2-40B4-BE49-F238E27FC236}">
              <a16:creationId xmlns:a16="http://schemas.microsoft.com/office/drawing/2014/main" id="{36BD7AB1-D8DF-499F-AD9D-A1BEC7C590C3}"/>
            </a:ext>
          </a:extLst>
        </xdr:cNvPr>
        <xdr:cNvPicPr>
          <a:picLocks noChangeAspect="1"/>
        </xdr:cNvPicPr>
      </xdr:nvPicPr>
      <xdr:blipFill>
        <a:blip xmlns:r="http://schemas.openxmlformats.org/officeDocument/2006/relationships" r:embed="rId1"/>
        <a:stretch>
          <a:fillRect/>
        </a:stretch>
      </xdr:blipFill>
      <xdr:spPr>
        <a:xfrm>
          <a:off x="0" y="12700"/>
          <a:ext cx="2414863" cy="533400"/>
        </a:xfrm>
        <a:prstGeom prst="rect">
          <a:avLst/>
        </a:prstGeom>
      </xdr:spPr>
    </xdr:pic>
    <xdr:clientData/>
  </xdr:twoCellAnchor>
  <xdr:twoCellAnchor>
    <xdr:from>
      <xdr:col>13</xdr:col>
      <xdr:colOff>163285</xdr:colOff>
      <xdr:row>7</xdr:row>
      <xdr:rowOff>312964</xdr:rowOff>
    </xdr:from>
    <xdr:to>
      <xdr:col>19</xdr:col>
      <xdr:colOff>161382</xdr:colOff>
      <xdr:row>15</xdr:row>
      <xdr:rowOff>85453</xdr:rowOff>
    </xdr:to>
    <xdr:graphicFrame macro="">
      <xdr:nvGraphicFramePr>
        <xdr:cNvPr id="2" name="Wykres 1">
          <a:extLst>
            <a:ext uri="{FF2B5EF4-FFF2-40B4-BE49-F238E27FC236}">
              <a16:creationId xmlns:a16="http://schemas.microsoft.com/office/drawing/2014/main" id="{ACAA60A7-B25F-4821-95AA-4ED81023F0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495003</xdr:colOff>
      <xdr:row>0</xdr:row>
      <xdr:rowOff>217714</xdr:rowOff>
    </xdr:from>
    <xdr:to>
      <xdr:col>30</xdr:col>
      <xdr:colOff>457200</xdr:colOff>
      <xdr:row>15</xdr:row>
      <xdr:rowOff>133350</xdr:rowOff>
    </xdr:to>
    <xdr:graphicFrame macro="">
      <xdr:nvGraphicFramePr>
        <xdr:cNvPr id="3" name="Wykres 2">
          <a:extLst>
            <a:ext uri="{FF2B5EF4-FFF2-40B4-BE49-F238E27FC236}">
              <a16:creationId xmlns:a16="http://schemas.microsoft.com/office/drawing/2014/main" id="{1FF4EC93-E109-4D1E-B695-CC49AF734F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0.15887</cdr:x>
      <cdr:y>0.13615</cdr:y>
    </cdr:from>
    <cdr:to>
      <cdr:x>0.41617</cdr:x>
      <cdr:y>0.22109</cdr:y>
    </cdr:to>
    <cdr:pic>
      <cdr:nvPicPr>
        <cdr:cNvPr id="2" name="chart">
          <a:extLst xmlns:a="http://schemas.openxmlformats.org/drawingml/2006/main">
            <a:ext uri="{FF2B5EF4-FFF2-40B4-BE49-F238E27FC236}">
              <a16:creationId xmlns:a16="http://schemas.microsoft.com/office/drawing/2014/main" id="{C7D070A1-E7F5-42BC-9831-AED8DC59F51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817948" y="1015602"/>
          <a:ext cx="2944303" cy="633584"/>
        </a:xfrm>
        <a:prstGeom xmlns:a="http://schemas.openxmlformats.org/drawingml/2006/main" prst="rect">
          <a:avLst/>
        </a:prstGeom>
      </cdr:spPr>
    </cdr:pic>
  </cdr:relSizeAnchor>
</c:userShapes>
</file>

<file path=xl/drawings/drawing3.xml><?xml version="1.0" encoding="utf-8"?>
<xdr:wsDr xmlns:xdr="http://schemas.openxmlformats.org/drawingml/2006/spreadsheetDrawing" xmlns:a="http://schemas.openxmlformats.org/drawingml/2006/main">
  <xdr:twoCellAnchor>
    <xdr:from>
      <xdr:col>3</xdr:col>
      <xdr:colOff>880108</xdr:colOff>
      <xdr:row>23</xdr:row>
      <xdr:rowOff>170497</xdr:rowOff>
    </xdr:from>
    <xdr:to>
      <xdr:col>6</xdr:col>
      <xdr:colOff>276418</xdr:colOff>
      <xdr:row>39</xdr:row>
      <xdr:rowOff>133350</xdr:rowOff>
    </xdr:to>
    <xdr:graphicFrame macro="">
      <xdr:nvGraphicFramePr>
        <xdr:cNvPr id="2" name="Wykres 1">
          <a:extLst>
            <a:ext uri="{FF2B5EF4-FFF2-40B4-BE49-F238E27FC236}">
              <a16:creationId xmlns:a16="http://schemas.microsoft.com/office/drawing/2014/main" id="{1572C1A3-25CE-4851-8F37-9979AB9231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Katarzyna Iwuc" id="{5AF13522-DE7A-4054-8709-2C231D146272}" userId="1f5fe913bd258826"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O20" dT="2020-11-29T16:54:12.53" personId="{5AF13522-DE7A-4054-8709-2C231D146272}" id="{D7881256-FA93-42EA-8350-64569A8A04DD}">
    <text>Założona jest wypłata zysków co miesiąc, w związku z tym co miesiąc pobierany jest podatek od zysków kapitałowych.</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EADB2-7DFC-4B54-ADBB-A205B7561C53}">
  <sheetPr>
    <tabColor rgb="FF00B050"/>
  </sheetPr>
  <dimension ref="A1:AQ1143"/>
  <sheetViews>
    <sheetView tabSelected="1" zoomScale="91" zoomScaleNormal="100" workbookViewId="0">
      <selection activeCell="M1" sqref="M1"/>
    </sheetView>
  </sheetViews>
  <sheetFormatPr baseColWidth="10" defaultColWidth="8.83203125" defaultRowHeight="16" x14ac:dyDescent="0.2"/>
  <cols>
    <col min="1" max="1" width="6.83203125" style="12" customWidth="1"/>
    <col min="2" max="2" width="6.33203125" style="12" customWidth="1"/>
    <col min="3" max="3" width="8" style="12" bestFit="1" customWidth="1"/>
    <col min="4" max="4" width="12.5" style="12" customWidth="1"/>
    <col min="5" max="5" width="15.6640625" style="23" customWidth="1"/>
    <col min="6" max="6" width="15.6640625" style="24" bestFit="1" customWidth="1"/>
    <col min="7" max="7" width="10.5" style="12" customWidth="1"/>
    <col min="8" max="8" width="15" style="12" bestFit="1" customWidth="1"/>
    <col min="9" max="9" width="7.1640625" style="12" customWidth="1"/>
    <col min="10" max="11" width="11.1640625" style="12" customWidth="1"/>
    <col min="12" max="12" width="16.5" style="29" customWidth="1"/>
    <col min="13" max="13" width="13.6640625" style="12" customWidth="1"/>
    <col min="14" max="14" width="16.5" style="12" customWidth="1"/>
    <col min="15" max="15" width="15.5" style="12" bestFit="1" customWidth="1"/>
    <col min="16" max="17" width="13.5" style="12" customWidth="1"/>
    <col min="18" max="18" width="16.83203125" style="12" customWidth="1"/>
    <col min="19" max="19" width="12.1640625" style="12" bestFit="1" customWidth="1"/>
    <col min="20" max="20" width="12.83203125" style="12" customWidth="1"/>
    <col min="21" max="21" width="13.5" style="27" customWidth="1"/>
    <col min="22" max="24" width="13" style="28" customWidth="1"/>
    <col min="25" max="25" width="10.5" style="27" customWidth="1"/>
    <col min="26" max="29" width="15" style="27" customWidth="1"/>
    <col min="30" max="30" width="14.83203125" style="12" customWidth="1"/>
    <col min="31" max="31" width="12.83203125" style="12" customWidth="1"/>
    <col min="32" max="33" width="14.5" style="12" customWidth="1"/>
    <col min="34" max="34" width="15.1640625" style="12" customWidth="1"/>
    <col min="35" max="35" width="10.5" style="12" customWidth="1"/>
    <col min="36" max="36" width="13.5" style="12" customWidth="1"/>
    <col min="37" max="37" width="17.33203125" style="12" customWidth="1"/>
    <col min="38" max="38" width="13.83203125" style="12" customWidth="1"/>
    <col min="39" max="39" width="16.1640625" style="12" customWidth="1"/>
    <col min="40" max="40" width="10" style="12" bestFit="1" customWidth="1"/>
    <col min="41" max="41" width="12.1640625" style="12" customWidth="1"/>
    <col min="42" max="42" width="13" style="12" bestFit="1" customWidth="1"/>
    <col min="43" max="43" width="13.5" style="12" customWidth="1"/>
    <col min="44" max="16384" width="8.83203125" style="12"/>
  </cols>
  <sheetData>
    <row r="1" spans="1:38" s="5" customFormat="1" ht="20.5" customHeight="1" x14ac:dyDescent="0.2">
      <c r="A1" s="118" t="s">
        <v>143</v>
      </c>
      <c r="B1" s="118"/>
      <c r="C1" s="118"/>
      <c r="D1" s="118"/>
      <c r="E1" s="118"/>
      <c r="F1" s="118"/>
      <c r="G1" s="118"/>
      <c r="H1" s="118"/>
      <c r="I1" s="118"/>
      <c r="J1" s="118"/>
      <c r="K1" s="118"/>
      <c r="L1" s="118"/>
      <c r="M1" s="4"/>
      <c r="N1" s="139" t="s">
        <v>126</v>
      </c>
      <c r="O1" s="139"/>
      <c r="P1" s="139"/>
      <c r="Q1" s="139"/>
      <c r="R1" s="139"/>
      <c r="S1" s="139"/>
      <c r="T1" s="67"/>
      <c r="U1" s="67"/>
      <c r="V1" s="68"/>
      <c r="W1" s="68"/>
      <c r="X1" s="68"/>
      <c r="Y1" s="67"/>
      <c r="Z1" s="67"/>
      <c r="AA1" s="67"/>
      <c r="AB1" s="67"/>
      <c r="AC1" s="67"/>
      <c r="AD1" s="67"/>
      <c r="AE1" s="67"/>
    </row>
    <row r="2" spans="1:38" s="8" customFormat="1" ht="59.5" customHeight="1" x14ac:dyDescent="0.2">
      <c r="A2" s="32" t="s">
        <v>22</v>
      </c>
      <c r="B2" s="33"/>
      <c r="C2" s="33"/>
      <c r="D2" s="33"/>
      <c r="E2" s="33"/>
      <c r="F2" s="100">
        <v>0.05</v>
      </c>
      <c r="G2" s="119" t="s">
        <v>159</v>
      </c>
      <c r="H2" s="117"/>
      <c r="I2" s="117"/>
      <c r="J2" s="117"/>
      <c r="K2" s="117"/>
      <c r="L2" s="117"/>
      <c r="M2" s="7"/>
      <c r="N2" s="88" t="s">
        <v>125</v>
      </c>
      <c r="O2" s="92" t="s">
        <v>162</v>
      </c>
      <c r="P2" s="93" t="s">
        <v>118</v>
      </c>
      <c r="Q2" s="94" t="s">
        <v>9</v>
      </c>
      <c r="R2" s="95" t="s">
        <v>24</v>
      </c>
      <c r="S2" s="96" t="s">
        <v>128</v>
      </c>
      <c r="T2" s="69"/>
      <c r="U2" s="69"/>
      <c r="V2" s="70"/>
      <c r="W2" s="70"/>
      <c r="X2" s="70"/>
      <c r="Y2" s="69"/>
      <c r="Z2" s="69"/>
      <c r="AA2" s="69"/>
      <c r="AB2" s="69"/>
      <c r="AC2" s="69"/>
      <c r="AD2" s="69"/>
      <c r="AE2" s="69"/>
      <c r="AF2" s="5"/>
      <c r="AG2" s="5"/>
      <c r="AH2" s="5"/>
      <c r="AI2" s="5"/>
      <c r="AJ2" s="5"/>
      <c r="AK2" s="5"/>
      <c r="AL2" s="5"/>
    </row>
    <row r="3" spans="1:38" s="8" customFormat="1" ht="47" customHeight="1" x14ac:dyDescent="0.2">
      <c r="A3" s="120" t="s">
        <v>161</v>
      </c>
      <c r="B3" s="120"/>
      <c r="C3" s="120"/>
      <c r="D3" s="120"/>
      <c r="E3" s="121"/>
      <c r="F3" s="100">
        <v>0.05</v>
      </c>
      <c r="G3" s="119" t="s">
        <v>160</v>
      </c>
      <c r="H3" s="117"/>
      <c r="I3" s="117"/>
      <c r="J3" s="117"/>
      <c r="K3" s="117"/>
      <c r="L3" s="117"/>
      <c r="M3" s="110" t="s">
        <v>127</v>
      </c>
      <c r="N3" s="99">
        <v>10</v>
      </c>
      <c r="O3" s="43">
        <f>IF(N3&lt;&gt;"",$F$7+N3,"")</f>
        <v>40</v>
      </c>
      <c r="P3" s="30">
        <f>IFERROR(IF(N3&lt;=$F$8,MAX(VLOOKUP($N3*12,$A$22:$R$981,14,0),VLOOKUP(N3*12,$A$22:$R$981,15,0)),""),"")</f>
        <v>70356.302060868751</v>
      </c>
      <c r="Q3" s="30">
        <f>IFERROR(IF(N3&lt;=$F$8,MAX(VLOOKUP($N3*12,$A$22:$R$981,16,0),VLOOKUP(N3*12,$A$22:$R$981,17,0)),""),"")</f>
        <v>79942.625485408047</v>
      </c>
      <c r="R3" s="30">
        <f>IFERROR(IF(N3&lt;=$F$8,VLOOKUP($N3*12,$A$22:$R$981,18,0),""),"")</f>
        <v>79356.988082430515</v>
      </c>
      <c r="S3" s="30">
        <f>IFERROR(IF(N3&lt;=$F$8,VLOOKUP($N3*12,$A$22:$R$981,13,0),""),"")</f>
        <v>63108.000000000015</v>
      </c>
      <c r="T3" s="69"/>
      <c r="U3" s="69"/>
      <c r="V3" s="70"/>
      <c r="W3" s="70"/>
      <c r="X3" s="70"/>
      <c r="Y3" s="69"/>
      <c r="Z3" s="69"/>
      <c r="AA3" s="69"/>
      <c r="AB3" s="69"/>
      <c r="AC3" s="69"/>
      <c r="AD3" s="69"/>
      <c r="AE3" s="69"/>
      <c r="AF3" s="5"/>
      <c r="AG3" s="5"/>
      <c r="AH3" s="5"/>
      <c r="AI3" s="5"/>
      <c r="AJ3" s="5"/>
      <c r="AK3" s="5"/>
      <c r="AL3" s="5"/>
    </row>
    <row r="4" spans="1:38" s="8" customFormat="1" ht="44.5" customHeight="1" x14ac:dyDescent="0.2">
      <c r="A4" s="34" t="s">
        <v>109</v>
      </c>
      <c r="B4" s="33"/>
      <c r="C4" s="33"/>
      <c r="D4" s="33"/>
      <c r="E4" s="33"/>
      <c r="F4" s="109">
        <v>6310.8</v>
      </c>
      <c r="G4" s="122" t="s">
        <v>176</v>
      </c>
      <c r="H4" s="122"/>
      <c r="I4" s="122"/>
      <c r="J4" s="122"/>
      <c r="K4" s="122"/>
      <c r="L4" s="122"/>
      <c r="M4" s="7"/>
      <c r="N4" s="99">
        <v>15</v>
      </c>
      <c r="O4" s="43">
        <f>IF(N4&lt;&gt;"",$F$7+N4,"")</f>
        <v>45</v>
      </c>
      <c r="P4" s="30">
        <f t="shared" ref="P4:P7" si="0">IFERROR(IF(N4&lt;=$F$8,MAX(VLOOKUP($N4*12,$A$22:$R$981,14,0),VLOOKUP(N4*12,$A$22:$R$981,15,0)),""),"")</f>
        <v>120470.97253562862</v>
      </c>
      <c r="Q4" s="30">
        <f t="shared" ref="Q4:Q7" si="1">IFERROR(IF(N4&lt;=$F$8,MAX(VLOOKUP($N4*12,$A$22:$R$981,16,0),VLOOKUP(N4*12,$A$22:$R$981,17,0)),""),"")</f>
        <v>134952.42016020941</v>
      </c>
      <c r="R4" s="30">
        <f t="shared" ref="R4:R7" si="2">IFERROR(IF(N4&lt;=$F$8,VLOOKUP($N4*12,$A$22:$R$981,18,0),""),"")</f>
        <v>132817.75422214458</v>
      </c>
      <c r="S4" s="30">
        <f t="shared" ref="S4:S7" si="3">IFERROR(IF(N4&lt;=$F$8,VLOOKUP($N4*12,$A$22:$R$981,13,0),""),"")</f>
        <v>94662.000000000029</v>
      </c>
      <c r="T4" s="69"/>
      <c r="U4" s="69"/>
      <c r="V4" s="70"/>
      <c r="W4" s="70"/>
      <c r="X4" s="70"/>
      <c r="Y4" s="69"/>
      <c r="Z4" s="69"/>
      <c r="AA4" s="69"/>
      <c r="AB4" s="69"/>
      <c r="AC4" s="69"/>
      <c r="AD4" s="69"/>
      <c r="AE4" s="69"/>
      <c r="AF4" s="5"/>
      <c r="AG4" s="5"/>
      <c r="AH4" s="5"/>
      <c r="AI4" s="5"/>
      <c r="AJ4" s="5"/>
      <c r="AK4" s="5"/>
      <c r="AL4" s="5"/>
    </row>
    <row r="5" spans="1:38" s="8" customFormat="1" ht="36.5" customHeight="1" x14ac:dyDescent="0.2">
      <c r="A5" s="32" t="s">
        <v>108</v>
      </c>
      <c r="B5" s="33"/>
      <c r="C5" s="33"/>
      <c r="D5" s="33"/>
      <c r="E5" s="33"/>
      <c r="F5" s="101">
        <v>6310.8</v>
      </c>
      <c r="G5" s="119" t="s">
        <v>180</v>
      </c>
      <c r="H5" s="117"/>
      <c r="I5" s="117"/>
      <c r="J5" s="117"/>
      <c r="K5" s="117"/>
      <c r="L5" s="117"/>
      <c r="M5" s="7"/>
      <c r="N5" s="99">
        <v>20</v>
      </c>
      <c r="O5" s="43">
        <f>IF(N5&lt;&gt;"",$F$7+N5,"")</f>
        <v>50</v>
      </c>
      <c r="P5" s="30">
        <f t="shared" si="0"/>
        <v>184254.20300902688</v>
      </c>
      <c r="Q5" s="30">
        <f t="shared" si="1"/>
        <v>203850.90860792721</v>
      </c>
      <c r="R5" s="30">
        <f t="shared" si="2"/>
        <v>198256.0133824863</v>
      </c>
      <c r="S5" s="30">
        <f t="shared" si="3"/>
        <v>126216.00000000004</v>
      </c>
      <c r="T5" s="69"/>
      <c r="U5" s="69"/>
      <c r="V5" s="70"/>
      <c r="W5" s="70"/>
      <c r="X5" s="70"/>
      <c r="Y5" s="69"/>
      <c r="Z5" s="69"/>
      <c r="AA5" s="69"/>
      <c r="AB5" s="69"/>
      <c r="AC5" s="69"/>
      <c r="AD5" s="69"/>
      <c r="AE5" s="69"/>
      <c r="AF5" s="5"/>
      <c r="AG5" s="5"/>
      <c r="AH5" s="5"/>
      <c r="AI5" s="5"/>
      <c r="AJ5" s="5"/>
      <c r="AK5" s="5"/>
      <c r="AL5" s="5"/>
    </row>
    <row r="6" spans="1:38" s="8" customFormat="1" ht="36.5" customHeight="1" x14ac:dyDescent="0.2">
      <c r="A6" s="32" t="s">
        <v>119</v>
      </c>
      <c r="B6" s="33"/>
      <c r="C6" s="33"/>
      <c r="D6" s="33"/>
      <c r="E6" s="33"/>
      <c r="F6" s="102" t="s">
        <v>4</v>
      </c>
      <c r="G6" s="119" t="s">
        <v>169</v>
      </c>
      <c r="H6" s="117"/>
      <c r="I6" s="117"/>
      <c r="J6" s="117"/>
      <c r="K6" s="117"/>
      <c r="L6" s="117"/>
      <c r="M6" s="31"/>
      <c r="N6" s="99">
        <v>30</v>
      </c>
      <c r="O6" s="43">
        <f>IF(N6&lt;&gt;"",$F$7+N6,"")</f>
        <v>60</v>
      </c>
      <c r="P6" s="30">
        <f t="shared" si="0"/>
        <v>368879.13646351418</v>
      </c>
      <c r="Q6" s="30">
        <f t="shared" si="1"/>
        <v>449628.99682835519</v>
      </c>
      <c r="R6" s="30">
        <f t="shared" si="2"/>
        <v>376400.10073896113</v>
      </c>
      <c r="S6" s="30">
        <f t="shared" si="3"/>
        <v>189323.99999999994</v>
      </c>
      <c r="T6" s="69"/>
      <c r="U6" s="69"/>
      <c r="V6" s="70"/>
      <c r="W6" s="70"/>
      <c r="X6" s="70"/>
      <c r="Y6" s="69"/>
      <c r="Z6" s="69"/>
      <c r="AA6" s="69"/>
      <c r="AB6" s="69"/>
      <c r="AC6" s="69"/>
      <c r="AD6" s="69"/>
      <c r="AE6" s="69"/>
      <c r="AF6" s="5"/>
      <c r="AG6" s="5"/>
      <c r="AH6" s="5"/>
      <c r="AI6" s="5"/>
      <c r="AJ6" s="5"/>
      <c r="AK6" s="5"/>
      <c r="AL6" s="5"/>
    </row>
    <row r="7" spans="1:38" s="8" customFormat="1" ht="36.5" customHeight="1" x14ac:dyDescent="0.2">
      <c r="A7" s="32" t="s">
        <v>0</v>
      </c>
      <c r="B7" s="35"/>
      <c r="C7" s="35"/>
      <c r="D7" s="35"/>
      <c r="E7" s="35"/>
      <c r="F7" s="99">
        <v>30</v>
      </c>
      <c r="G7" s="119" t="s">
        <v>170</v>
      </c>
      <c r="H7" s="117"/>
      <c r="I7" s="117"/>
      <c r="J7" s="117"/>
      <c r="K7" s="117"/>
      <c r="L7" s="117"/>
      <c r="M7" s="7"/>
      <c r="N7" s="108">
        <v>35</v>
      </c>
      <c r="O7" s="43">
        <f>IF(N7&lt;&gt;"",$F$7+N7,"")</f>
        <v>65</v>
      </c>
      <c r="P7" s="30">
        <f t="shared" si="0"/>
        <v>635658.2869979497</v>
      </c>
      <c r="Q7" s="30">
        <f t="shared" si="1"/>
        <v>613775.66514072637</v>
      </c>
      <c r="R7" s="30">
        <f t="shared" si="2"/>
        <v>496411.20024597249</v>
      </c>
      <c r="S7" s="30">
        <f t="shared" si="3"/>
        <v>220877.99999999988</v>
      </c>
      <c r="T7" s="69"/>
      <c r="U7" s="69"/>
      <c r="V7" s="70"/>
      <c r="W7" s="70"/>
      <c r="X7" s="70"/>
      <c r="Y7" s="69"/>
      <c r="Z7" s="69"/>
      <c r="AA7" s="69"/>
      <c r="AB7" s="69"/>
      <c r="AC7" s="69"/>
      <c r="AD7" s="69"/>
      <c r="AE7" s="69"/>
      <c r="AF7" s="5"/>
      <c r="AG7" s="5"/>
      <c r="AH7" s="5"/>
      <c r="AI7" s="5"/>
      <c r="AJ7" s="5"/>
      <c r="AK7" s="5"/>
      <c r="AL7" s="5"/>
    </row>
    <row r="8" spans="1:38" s="5" customFormat="1" ht="36.5" customHeight="1" x14ac:dyDescent="0.2">
      <c r="A8" s="32" t="s">
        <v>1</v>
      </c>
      <c r="B8" s="35"/>
      <c r="C8" s="35"/>
      <c r="D8" s="35"/>
      <c r="E8" s="35"/>
      <c r="F8" s="99">
        <v>35</v>
      </c>
      <c r="G8" s="119" t="s">
        <v>171</v>
      </c>
      <c r="H8" s="117"/>
      <c r="I8" s="117"/>
      <c r="J8" s="117"/>
      <c r="K8" s="117"/>
      <c r="L8" s="117"/>
      <c r="M8" s="7"/>
      <c r="N8" s="71"/>
      <c r="O8" s="72"/>
      <c r="P8" s="72"/>
      <c r="Q8" s="72"/>
      <c r="R8" s="73"/>
      <c r="S8" s="73"/>
      <c r="T8" s="67"/>
      <c r="U8" s="67"/>
      <c r="V8" s="68"/>
      <c r="W8" s="68"/>
      <c r="X8" s="68"/>
      <c r="Y8" s="67"/>
      <c r="Z8" s="67"/>
      <c r="AA8" s="67"/>
      <c r="AB8" s="67"/>
      <c r="AC8" s="67"/>
      <c r="AD8" s="67"/>
      <c r="AE8" s="67"/>
    </row>
    <row r="9" spans="1:38" s="5" customFormat="1" ht="48" customHeight="1" x14ac:dyDescent="0.2">
      <c r="A9" s="34" t="s">
        <v>2</v>
      </c>
      <c r="B9" s="33"/>
      <c r="C9" s="33"/>
      <c r="D9" s="33"/>
      <c r="E9" s="33"/>
      <c r="F9" s="103">
        <v>44531</v>
      </c>
      <c r="G9" s="119" t="s">
        <v>172</v>
      </c>
      <c r="H9" s="117"/>
      <c r="I9" s="117"/>
      <c r="J9" s="117"/>
      <c r="K9" s="117"/>
      <c r="L9" s="117"/>
      <c r="M9" s="85"/>
      <c r="N9" s="73"/>
      <c r="O9" s="67"/>
      <c r="P9" s="73"/>
      <c r="Q9" s="67"/>
      <c r="R9" s="67"/>
      <c r="S9" s="67"/>
      <c r="T9" s="67"/>
      <c r="U9" s="67"/>
      <c r="V9" s="68"/>
      <c r="W9" s="68"/>
      <c r="X9" s="68"/>
      <c r="Y9" s="67"/>
      <c r="Z9" s="67"/>
      <c r="AA9" s="67"/>
      <c r="AB9" s="67"/>
      <c r="AC9" s="67"/>
      <c r="AD9" s="67"/>
      <c r="AE9" s="67"/>
    </row>
    <row r="10" spans="1:38" s="5" customFormat="1" ht="45.5" customHeight="1" x14ac:dyDescent="0.2">
      <c r="A10" s="34" t="s">
        <v>5</v>
      </c>
      <c r="B10" s="33"/>
      <c r="C10" s="33"/>
      <c r="D10" s="33"/>
      <c r="E10" s="33"/>
      <c r="F10" s="36">
        <f>EOMONTH(F9,F8*12-1)</f>
        <v>57314</v>
      </c>
      <c r="G10" s="116" t="s">
        <v>121</v>
      </c>
      <c r="H10" s="117"/>
      <c r="I10" s="117"/>
      <c r="J10" s="117"/>
      <c r="K10" s="117"/>
      <c r="L10" s="117"/>
      <c r="M10" s="84"/>
      <c r="N10" s="74"/>
      <c r="O10" s="67"/>
      <c r="P10" s="67"/>
      <c r="Q10" s="67"/>
      <c r="R10" s="67"/>
      <c r="S10" s="67"/>
      <c r="T10" s="67"/>
      <c r="U10" s="67"/>
      <c r="V10" s="68"/>
      <c r="W10" s="68"/>
      <c r="X10" s="68"/>
      <c r="Y10" s="67"/>
      <c r="Z10" s="67"/>
      <c r="AA10" s="67"/>
      <c r="AB10" s="67"/>
      <c r="AC10" s="67"/>
      <c r="AD10" s="67"/>
      <c r="AE10" s="67"/>
    </row>
    <row r="11" spans="1:38" s="5" customFormat="1" ht="36.5" customHeight="1" x14ac:dyDescent="0.2">
      <c r="A11" s="128" t="s">
        <v>181</v>
      </c>
      <c r="B11" s="128"/>
      <c r="C11" s="128"/>
      <c r="D11" s="128"/>
      <c r="E11" s="129"/>
      <c r="F11" s="104">
        <v>60</v>
      </c>
      <c r="G11" s="119" t="s">
        <v>173</v>
      </c>
      <c r="H11" s="117"/>
      <c r="I11" s="117"/>
      <c r="J11" s="117"/>
      <c r="K11" s="117"/>
      <c r="L11" s="117"/>
      <c r="M11" s="7"/>
      <c r="N11" s="74"/>
      <c r="O11" s="67"/>
      <c r="P11" s="67"/>
      <c r="Q11" s="67"/>
      <c r="R11" s="69"/>
      <c r="S11" s="69"/>
      <c r="T11" s="67"/>
      <c r="U11" s="67"/>
      <c r="V11" s="68"/>
      <c r="W11" s="68"/>
      <c r="X11" s="68"/>
      <c r="Y11" s="67"/>
      <c r="Z11" s="67"/>
      <c r="AA11" s="67"/>
      <c r="AB11" s="67"/>
      <c r="AC11" s="67"/>
      <c r="AD11" s="67"/>
      <c r="AE11" s="67"/>
    </row>
    <row r="12" spans="1:38" s="5" customFormat="1" ht="40.25" customHeight="1" x14ac:dyDescent="0.2">
      <c r="A12" s="32" t="s">
        <v>129</v>
      </c>
      <c r="B12" s="33"/>
      <c r="C12" s="33"/>
      <c r="D12" s="33"/>
      <c r="E12" s="33"/>
      <c r="F12" s="105">
        <v>0.17</v>
      </c>
      <c r="G12" s="119" t="s">
        <v>174</v>
      </c>
      <c r="H12" s="117"/>
      <c r="I12" s="117"/>
      <c r="J12" s="117"/>
      <c r="K12" s="117"/>
      <c r="L12" s="117"/>
      <c r="M12" s="7"/>
      <c r="N12" s="74"/>
      <c r="O12" s="67"/>
      <c r="P12" s="67"/>
      <c r="Q12" s="67"/>
      <c r="R12" s="69"/>
      <c r="S12" s="69"/>
      <c r="T12" s="67"/>
      <c r="U12" s="67"/>
      <c r="V12" s="68"/>
      <c r="W12" s="68"/>
      <c r="X12" s="68"/>
      <c r="Y12" s="67"/>
      <c r="Z12" s="67"/>
      <c r="AA12" s="67"/>
      <c r="AB12" s="67"/>
      <c r="AC12" s="67"/>
      <c r="AD12" s="67"/>
      <c r="AE12" s="67"/>
    </row>
    <row r="13" spans="1:38" s="5" customFormat="1" ht="36.5" customHeight="1" x14ac:dyDescent="0.2">
      <c r="A13" s="32" t="s">
        <v>144</v>
      </c>
      <c r="B13" s="33"/>
      <c r="C13" s="33"/>
      <c r="D13" s="33"/>
      <c r="E13" s="33"/>
      <c r="F13" s="105">
        <v>0.32</v>
      </c>
      <c r="G13" s="119" t="s">
        <v>177</v>
      </c>
      <c r="H13" s="117"/>
      <c r="I13" s="117"/>
      <c r="J13" s="117"/>
      <c r="K13" s="117"/>
      <c r="L13" s="117"/>
      <c r="M13" s="7"/>
      <c r="N13" s="74"/>
      <c r="O13" s="67"/>
      <c r="P13" s="67"/>
      <c r="Q13" s="67"/>
      <c r="R13" s="69"/>
      <c r="S13" s="69"/>
      <c r="T13" s="67"/>
      <c r="U13" s="68"/>
      <c r="V13" s="68"/>
      <c r="W13" s="68"/>
      <c r="X13" s="68"/>
      <c r="Y13" s="67"/>
      <c r="Z13" s="67"/>
      <c r="AA13" s="67"/>
      <c r="AB13" s="67"/>
      <c r="AC13" s="67"/>
      <c r="AD13" s="67"/>
      <c r="AE13" s="67"/>
    </row>
    <row r="14" spans="1:38" s="5" customFormat="1" ht="39.75" customHeight="1" x14ac:dyDescent="0.2">
      <c r="A14" s="34" t="s">
        <v>124</v>
      </c>
      <c r="B14" s="33"/>
      <c r="C14" s="33"/>
      <c r="D14" s="33"/>
      <c r="E14" s="33"/>
      <c r="F14" s="106">
        <v>43922</v>
      </c>
      <c r="G14" s="119" t="s">
        <v>122</v>
      </c>
      <c r="H14" s="117"/>
      <c r="I14" s="117"/>
      <c r="J14" s="117"/>
      <c r="K14" s="117"/>
      <c r="L14" s="117"/>
      <c r="M14" s="7"/>
      <c r="N14" s="74"/>
      <c r="O14" s="67"/>
      <c r="P14" s="67"/>
      <c r="Q14" s="67"/>
      <c r="R14" s="69"/>
      <c r="S14" s="69"/>
      <c r="T14" s="67"/>
      <c r="U14" s="67"/>
      <c r="V14" s="68"/>
      <c r="W14" s="68"/>
      <c r="X14" s="68"/>
      <c r="Y14" s="67"/>
      <c r="Z14" s="67"/>
      <c r="AA14" s="67"/>
      <c r="AB14" s="67"/>
      <c r="AC14" s="67"/>
      <c r="AD14" s="67"/>
      <c r="AE14" s="67"/>
    </row>
    <row r="15" spans="1:38" s="5" customFormat="1" ht="36.5" customHeight="1" x14ac:dyDescent="0.2">
      <c r="A15" s="34" t="s">
        <v>7</v>
      </c>
      <c r="B15" s="33"/>
      <c r="C15" s="33"/>
      <c r="D15" s="33"/>
      <c r="E15" s="33"/>
      <c r="F15" s="37">
        <v>0.19</v>
      </c>
      <c r="G15" s="116"/>
      <c r="H15" s="116"/>
      <c r="I15" s="116"/>
      <c r="J15" s="116"/>
      <c r="K15" s="116"/>
      <c r="L15" s="116"/>
      <c r="M15" s="7"/>
      <c r="N15" s="74"/>
      <c r="O15" s="67"/>
      <c r="P15" s="67"/>
      <c r="Q15" s="67"/>
      <c r="R15" s="69"/>
      <c r="S15" s="69"/>
      <c r="T15" s="67"/>
      <c r="U15" s="67"/>
      <c r="V15" s="68"/>
      <c r="W15" s="68"/>
      <c r="X15" s="68"/>
      <c r="Y15" s="67"/>
      <c r="Z15" s="67"/>
      <c r="AA15" s="67"/>
      <c r="AB15" s="67"/>
      <c r="AC15" s="67"/>
      <c r="AD15" s="67"/>
      <c r="AE15" s="67"/>
    </row>
    <row r="16" spans="1:38" s="5" customFormat="1" ht="36.5" customHeight="1" x14ac:dyDescent="0.2">
      <c r="A16" s="34" t="s">
        <v>10</v>
      </c>
      <c r="B16" s="33"/>
      <c r="C16" s="33"/>
      <c r="D16" s="33"/>
      <c r="E16" s="33"/>
      <c r="F16" s="102">
        <v>2E-3</v>
      </c>
      <c r="G16" s="119" t="s">
        <v>182</v>
      </c>
      <c r="H16" s="117"/>
      <c r="I16" s="117"/>
      <c r="J16" s="117"/>
      <c r="K16" s="117"/>
      <c r="L16" s="117"/>
      <c r="M16" s="7"/>
      <c r="N16" s="74"/>
      <c r="O16" s="67"/>
      <c r="P16" s="67"/>
      <c r="Q16" s="67"/>
      <c r="R16" s="67"/>
      <c r="S16" s="67"/>
      <c r="T16" s="67"/>
      <c r="U16" s="75"/>
      <c r="V16" s="68"/>
      <c r="W16" s="68"/>
      <c r="X16" s="68"/>
      <c r="Y16" s="68"/>
      <c r="Z16" s="68"/>
      <c r="AA16" s="68"/>
      <c r="AB16" s="68"/>
      <c r="AC16" s="67"/>
      <c r="AD16" s="67"/>
      <c r="AE16" s="67"/>
    </row>
    <row r="17" spans="1:43" s="5" customFormat="1" ht="46.5" customHeight="1" x14ac:dyDescent="0.2">
      <c r="A17" s="34" t="s">
        <v>123</v>
      </c>
      <c r="B17" s="33"/>
      <c r="C17" s="33"/>
      <c r="D17" s="33"/>
      <c r="E17" s="33"/>
      <c r="F17" s="102">
        <v>0</v>
      </c>
      <c r="G17" s="119" t="s">
        <v>175</v>
      </c>
      <c r="H17" s="117"/>
      <c r="I17" s="117"/>
      <c r="J17" s="117"/>
      <c r="K17" s="117"/>
      <c r="L17" s="117"/>
      <c r="U17" s="9"/>
      <c r="V17" s="6"/>
      <c r="W17" s="6"/>
      <c r="X17" s="6"/>
    </row>
    <row r="18" spans="1:43" s="5" customFormat="1" ht="17" thickBot="1" x14ac:dyDescent="0.25">
      <c r="E18" s="10"/>
      <c r="F18" s="11"/>
      <c r="T18" s="130" t="s">
        <v>110</v>
      </c>
      <c r="U18" s="130"/>
      <c r="V18" s="130"/>
      <c r="W18" s="87"/>
      <c r="X18" s="131" t="s">
        <v>116</v>
      </c>
      <c r="Y18" s="131"/>
      <c r="Z18" s="131"/>
      <c r="AA18" s="131"/>
      <c r="AB18" s="131"/>
      <c r="AC18" s="131"/>
      <c r="AD18" s="131"/>
      <c r="AE18" s="131"/>
      <c r="AF18" s="132" t="s">
        <v>117</v>
      </c>
      <c r="AG18" s="132"/>
      <c r="AH18" s="132"/>
    </row>
    <row r="19" spans="1:43" ht="26.25" customHeight="1" x14ac:dyDescent="0.2">
      <c r="A19" s="39"/>
      <c r="B19" s="39"/>
      <c r="C19" s="123" t="s">
        <v>18</v>
      </c>
      <c r="D19" s="123"/>
      <c r="E19" s="123"/>
      <c r="F19" s="123"/>
      <c r="G19" s="123"/>
      <c r="H19" s="123"/>
      <c r="I19" s="123"/>
      <c r="J19" s="123"/>
      <c r="K19" s="86"/>
      <c r="L19" s="38"/>
      <c r="M19" s="124" t="s">
        <v>23</v>
      </c>
      <c r="N19" s="125"/>
      <c r="O19" s="125"/>
      <c r="P19" s="125"/>
      <c r="Q19" s="125"/>
      <c r="R19" s="126"/>
      <c r="S19" s="41"/>
      <c r="T19" s="127" t="s">
        <v>19</v>
      </c>
      <c r="U19" s="127"/>
      <c r="V19" s="127"/>
      <c r="W19" s="127"/>
      <c r="X19" s="127"/>
      <c r="Y19" s="127"/>
      <c r="Z19" s="127"/>
      <c r="AA19" s="127"/>
      <c r="AB19" s="127"/>
      <c r="AC19" s="127"/>
      <c r="AD19" s="127"/>
      <c r="AE19" s="127"/>
      <c r="AF19" s="127"/>
      <c r="AG19" s="127"/>
      <c r="AH19" s="127"/>
      <c r="AI19" s="137" t="s">
        <v>9</v>
      </c>
      <c r="AJ19" s="137"/>
      <c r="AK19" s="137"/>
      <c r="AL19" s="137"/>
      <c r="AM19" s="137"/>
      <c r="AN19" s="138" t="s">
        <v>115</v>
      </c>
      <c r="AO19" s="138"/>
      <c r="AP19" s="138"/>
      <c r="AQ19" s="138"/>
    </row>
    <row r="20" spans="1:43" s="14" customFormat="1" ht="145.5" customHeight="1" x14ac:dyDescent="0.2">
      <c r="A20" s="13" t="s">
        <v>106</v>
      </c>
      <c r="B20" s="13" t="s">
        <v>6</v>
      </c>
      <c r="C20" s="13" t="s">
        <v>8</v>
      </c>
      <c r="D20" s="13" t="s">
        <v>114</v>
      </c>
      <c r="E20" s="13" t="s">
        <v>16</v>
      </c>
      <c r="F20" s="13" t="s">
        <v>17</v>
      </c>
      <c r="G20" s="13" t="s">
        <v>12</v>
      </c>
      <c r="H20" s="13" t="s">
        <v>13</v>
      </c>
      <c r="I20" s="13" t="s">
        <v>107</v>
      </c>
      <c r="J20" s="13" t="s">
        <v>11</v>
      </c>
      <c r="K20" s="13" t="s">
        <v>158</v>
      </c>
      <c r="L20" s="13"/>
      <c r="M20" s="90" t="s">
        <v>128</v>
      </c>
      <c r="N20" s="133" t="s">
        <v>168</v>
      </c>
      <c r="O20" s="134"/>
      <c r="P20" s="135" t="s">
        <v>164</v>
      </c>
      <c r="Q20" s="136"/>
      <c r="R20" s="91" t="s">
        <v>24</v>
      </c>
      <c r="S20" s="42"/>
      <c r="T20" s="16" t="s">
        <v>130</v>
      </c>
      <c r="U20" s="16" t="s">
        <v>14</v>
      </c>
      <c r="V20" s="16" t="s">
        <v>15</v>
      </c>
      <c r="W20" s="16" t="s">
        <v>183</v>
      </c>
      <c r="X20" s="16" t="s">
        <v>113</v>
      </c>
      <c r="Y20" s="16" t="s">
        <v>112</v>
      </c>
      <c r="Z20" s="16" t="s">
        <v>111</v>
      </c>
      <c r="AA20" s="16" t="s">
        <v>107</v>
      </c>
      <c r="AB20" s="16" t="s">
        <v>14</v>
      </c>
      <c r="AC20" s="15" t="s">
        <v>21</v>
      </c>
      <c r="AD20" s="15" t="s">
        <v>20</v>
      </c>
      <c r="AE20" s="15" t="s">
        <v>15</v>
      </c>
      <c r="AF20" s="14" t="s">
        <v>165</v>
      </c>
      <c r="AG20" s="14" t="s">
        <v>179</v>
      </c>
      <c r="AH20" s="14" t="s">
        <v>166</v>
      </c>
      <c r="AI20" s="14" t="s">
        <v>14</v>
      </c>
      <c r="AJ20" s="14" t="s">
        <v>15</v>
      </c>
      <c r="AK20" s="14" t="s">
        <v>165</v>
      </c>
      <c r="AL20" s="14" t="s">
        <v>178</v>
      </c>
      <c r="AM20" s="14" t="s">
        <v>167</v>
      </c>
      <c r="AN20" s="15" t="s">
        <v>163</v>
      </c>
      <c r="AO20" s="15" t="s">
        <v>21</v>
      </c>
      <c r="AP20" s="15" t="s">
        <v>20</v>
      </c>
      <c r="AQ20" s="15" t="s">
        <v>15</v>
      </c>
    </row>
    <row r="21" spans="1:43" s="17" customFormat="1" ht="7" customHeight="1" x14ac:dyDescent="0.2">
      <c r="E21" s="18"/>
      <c r="F21" s="19"/>
      <c r="I21" s="20"/>
      <c r="L21" s="40"/>
      <c r="U21" s="21"/>
      <c r="V21" s="22"/>
      <c r="W21" s="22"/>
      <c r="X21" s="21"/>
      <c r="Y21" s="21"/>
      <c r="Z21" s="21"/>
      <c r="AA21" s="20"/>
    </row>
    <row r="22" spans="1:43" s="27" customFormat="1" x14ac:dyDescent="0.2">
      <c r="A22" s="47">
        <f t="shared" ref="A22:A85" si="4">IFERROR(IF((A21+1)&lt;=$F$8*12,A21+1,""),"")</f>
        <v>1</v>
      </c>
      <c r="B22" s="47" t="str">
        <f>IF(E22&lt;=$F$10,VLOOKUP('KALKULATOR 2021'!A22,Robocze!$B$23:$C$102,2),"")</f>
        <v>1 rok</v>
      </c>
      <c r="C22" s="47">
        <f>IF(B22="","",YEAR(E22))</f>
        <v>2021</v>
      </c>
      <c r="D22" s="48">
        <f>IF(C22="","",$F$7+1/12)</f>
        <v>30.083333333333332</v>
      </c>
      <c r="E22" s="49">
        <f>F9</f>
        <v>44531</v>
      </c>
      <c r="F22" s="49">
        <f>IFERROR(EOMONTH(E22,0),"")</f>
        <v>44561</v>
      </c>
      <c r="G22" s="50">
        <f>IF(F22&lt;&gt;"",
IF($F$6=Robocze!$B$3,$F$5/12,
IF(AND($F$6=Robocze!$B$4,MOD(A22,3)=1),$F$5/4,
IF(AND($F$6=Robocze!$B$5,MOD(A22,12)=1),$F$5,0))),
"")</f>
        <v>6310.8</v>
      </c>
      <c r="H22" s="50">
        <f>IFERROR(H21+G22,"")</f>
        <v>6310.8</v>
      </c>
      <c r="I22" s="51">
        <f t="shared" ref="I22:I85" si="5">IF(E22&lt;=$F$10,$F$2,"")</f>
        <v>0.05</v>
      </c>
      <c r="J22" s="50">
        <f>IF(I22&lt;&gt;"",
IFERROR(IF(MONTH($F$9)=MONTH(E22),$F$16,0),"")+ IF(A22=1,$F$17,0),
"")</f>
        <v>2E-3</v>
      </c>
      <c r="K22" s="50">
        <f>IF(I22&lt;&gt;"",
G22-J22,
"")</f>
        <v>6310.7979999999998</v>
      </c>
      <c r="L22" s="52" t="str">
        <f>IFERROR(IF(AND(MOD(A22,12)=0,A22&lt;&gt;""),A22/12,""),"")</f>
        <v/>
      </c>
      <c r="M22" s="111">
        <f t="shared" ref="M22:M85" si="6">H22</f>
        <v>6310.8</v>
      </c>
      <c r="N22" s="114">
        <f>IF(AG22=FALSE,AF22,AH22)</f>
        <v>5382.0592343333328</v>
      </c>
      <c r="O22" s="115"/>
      <c r="P22" s="114">
        <f t="shared" ref="P22:P85" si="7">IF(AL22=FALSE,AK22,AM22)</f>
        <v>6332.09732325</v>
      </c>
      <c r="Q22" s="115"/>
      <c r="R22" s="112">
        <f t="shared" ref="R22:R85" si="8">AQ22</f>
        <v>6332.0989500000005</v>
      </c>
      <c r="S22" s="50"/>
      <c r="T22" s="53">
        <f t="shared" ref="T22:T85" si="9">IF(B22&lt;&gt;"",$F$12,"")</f>
        <v>0.17</v>
      </c>
      <c r="U22" s="50">
        <f t="shared" ref="U22:U85" si="10">IF(B22&lt;&gt;"",(K22+V21)*(I22/12),"")</f>
        <v>26.294991666666665</v>
      </c>
      <c r="V22" s="50">
        <f t="shared" ref="V22:V85" si="11">IF(B22&lt;&gt;"",V21+U22+K22,"")</f>
        <v>6337.0929916666664</v>
      </c>
      <c r="W22" s="53">
        <f t="shared" ref="W22:W85" si="12">IF(B22&lt;&gt;"",$F$13,"")</f>
        <v>0.32</v>
      </c>
      <c r="X22" s="50">
        <f>G22*T22</f>
        <v>1072.836</v>
      </c>
      <c r="Y22" s="50">
        <f>IF(MONTH(E22)=MONTH($F$14),SUMIF($C$22:C501,"="&amp;(C22-1),$G$22:G501),0)*T22</f>
        <v>0</v>
      </c>
      <c r="Z22" s="50">
        <f>IF(B22&lt;&gt;"",SUM($Y$22:Y22),"")</f>
        <v>0</v>
      </c>
      <c r="AA22" s="51">
        <f>IF(W22&lt;=$F$10,$F$3,"")</f>
        <v>0.05</v>
      </c>
      <c r="AB22" s="50">
        <f>IF(AA22&lt;&gt;"",
(AE21+Y22)*AA22/12,
"")</f>
        <v>0</v>
      </c>
      <c r="AC22" s="50">
        <f>MAX(0,AB22*$F$15)</f>
        <v>0</v>
      </c>
      <c r="AD22" s="50">
        <f>AB22-AC22</f>
        <v>0</v>
      </c>
      <c r="AE22" s="50">
        <f>AE21+AB22-AC22+Y22</f>
        <v>0</v>
      </c>
      <c r="AF22" s="50">
        <f>IFERROR($V22*(1-$W22)+SUM($X$22:$X22)+$AD22,"")</f>
        <v>5382.0592343333328</v>
      </c>
      <c r="AG22" s="50" t="b">
        <f>IF(B22&lt;&gt;"",
IFERROR(IF(AG21=TRUE,AG21,AND(YEAR(E22)-YEAR($F$9)&gt;=5,D22&gt;=65)),""),
"")</f>
        <v>0</v>
      </c>
      <c r="AH22" s="50">
        <f>IF(B22&lt;&gt;"",
IF(AND(AG22=TRUE,D22&gt;=65),$V22*(1-10%)+SUM($X$22:$X22)+$AD22,AF22),
"")</f>
        <v>5382.0592343333328</v>
      </c>
      <c r="AI22" s="50">
        <f t="shared" ref="AI22:AI85" si="13">IF(B22&lt;&gt;"",(K22+AJ21)*(I22/12),"")</f>
        <v>26.294991666666665</v>
      </c>
      <c r="AJ22" s="50">
        <f t="shared" ref="AJ22:AJ85" si="14">IF(B22&lt;&gt;"",AJ21+AI22+K22,"")</f>
        <v>6337.0929916666664</v>
      </c>
      <c r="AK22" s="50">
        <f t="shared" ref="AK22:AK85" si="15">IF(B22&lt;&gt;"",IF(AJ22&gt;H22,AJ22-(AJ22-H22)*$F$15,AJ22),"")</f>
        <v>6332.09732325</v>
      </c>
      <c r="AL22" s="50" t="b">
        <f>IF(B22&lt;&gt;"",
IFERROR(IF(AL21=TRUE,AL21,AND(YEAR(E22)-YEAR($F$9)&gt;=5,D22&gt;=55,OR(D22&gt;=60,D22&gt;=$F$11))),""),
"")</f>
        <v>0</v>
      </c>
      <c r="AM22" s="50">
        <f t="shared" ref="AM22:AM85" si="16">IF(AL22=TRUE,AJ22,AK22)</f>
        <v>6332.09732325</v>
      </c>
      <c r="AN22" s="50">
        <f>H22*I22/12</f>
        <v>26.295000000000002</v>
      </c>
      <c r="AO22" s="50">
        <f>MAX(0,AN22*$F$15)</f>
        <v>4.9960500000000003</v>
      </c>
      <c r="AP22" s="50">
        <f>AQ22-H22</f>
        <v>21.298950000000332</v>
      </c>
      <c r="AQ22" s="50">
        <f>AQ21+G22+AN22-AO22</f>
        <v>6332.0989500000005</v>
      </c>
    </row>
    <row r="23" spans="1:43" s="27" customFormat="1" x14ac:dyDescent="0.2">
      <c r="A23" s="47">
        <f t="shared" si="4"/>
        <v>2</v>
      </c>
      <c r="B23" s="47" t="str">
        <f>IF(E23&lt;=$F$10,VLOOKUP('KALKULATOR 2021'!A23,Robocze!$B$23:$C$102,2),"")</f>
        <v>1 rok</v>
      </c>
      <c r="C23" s="47">
        <f t="shared" ref="C23:C86" si="17">IF(B23="","",YEAR(E23))</f>
        <v>2022</v>
      </c>
      <c r="D23" s="48">
        <f>IF(B23="","",D22+1/12)</f>
        <v>30.166666666666664</v>
      </c>
      <c r="E23" s="54">
        <f t="shared" ref="E23:E86" si="18">IF(OR(B22="",E22&gt;$F$10,A23=""),"",EDATE(E22,1))</f>
        <v>44562</v>
      </c>
      <c r="F23" s="49">
        <f t="shared" ref="F23:F86" si="19">IFERROR(EOMONTH(E23,0),"")</f>
        <v>44592</v>
      </c>
      <c r="G23" s="50">
        <f>IF(F23&lt;&gt;"",
IF($F$6=Robocze!$B$3,$F$5/12,
IF(AND($F$6=Robocze!$B$4,MOD(A23,3)=1),$F$5/4,
IF(AND($F$6=Robocze!$B$5,MOD(A23,12)=1),$F$5,0))),
"")</f>
        <v>0</v>
      </c>
      <c r="H23" s="50">
        <f t="shared" ref="H23:H86" si="20">IFERROR(H22+G23,"")</f>
        <v>6310.8</v>
      </c>
      <c r="I23" s="51">
        <f t="shared" si="5"/>
        <v>0.05</v>
      </c>
      <c r="J23" s="50">
        <f t="shared" ref="J23:J86" si="21">IF(I23&lt;&gt;"",
IFERROR(IF(MONTH($F$9)=MONTH(E23),$F$16,0),"")+ IF(A23=1,$F$17,0),
"")</f>
        <v>0</v>
      </c>
      <c r="K23" s="50">
        <f t="shared" ref="K23:K86" si="22">IF(I23&lt;&gt;"",
G23-J23,
"")</f>
        <v>0</v>
      </c>
      <c r="L23" s="52" t="str">
        <f>IFERROR(IF(AND(MOD(A23,12)=0,A23&lt;&gt;""),A23/12,""),"")</f>
        <v/>
      </c>
      <c r="M23" s="111">
        <f t="shared" si="6"/>
        <v>6310.8</v>
      </c>
      <c r="N23" s="114">
        <f t="shared" ref="N23:N86" si="23">IF(AG23=FALSE,AF23,AH23)</f>
        <v>5400.0143311430556</v>
      </c>
      <c r="O23" s="115"/>
      <c r="P23" s="114">
        <f t="shared" si="7"/>
        <v>6353.4850120968749</v>
      </c>
      <c r="Q23" s="115"/>
      <c r="R23" s="112">
        <f t="shared" si="8"/>
        <v>6353.4697839562505</v>
      </c>
      <c r="S23" s="50"/>
      <c r="T23" s="53">
        <f t="shared" si="9"/>
        <v>0.17</v>
      </c>
      <c r="U23" s="50">
        <f t="shared" si="10"/>
        <v>26.404554131944444</v>
      </c>
      <c r="V23" s="50">
        <f t="shared" si="11"/>
        <v>6363.4975457986111</v>
      </c>
      <c r="W23" s="53">
        <f t="shared" si="12"/>
        <v>0.32</v>
      </c>
      <c r="X23" s="50">
        <f t="shared" ref="X23:X86" si="24">IF(B23&lt;&gt;"",G23*T23,"")</f>
        <v>0</v>
      </c>
      <c r="Y23" s="50">
        <f>IF(B23&lt;&gt;"",IF(MONTH(E23)=MONTH($F$14),SUMIF($C$22:C501,"="&amp;(C23-1),$G$22:G501),0)*T23,"")</f>
        <v>0</v>
      </c>
      <c r="Z23" s="50">
        <f>IF(B23&lt;&gt;"",SUM($Y$22:Y23),"")</f>
        <v>0</v>
      </c>
      <c r="AA23" s="51">
        <f t="shared" ref="AA23:AA86" si="25">IF(W23&lt;=$F$10,$F$3,"")</f>
        <v>0.05</v>
      </c>
      <c r="AB23" s="50">
        <f t="shared" ref="AB23:AB86" si="26">IF(AA23&lt;&gt;"",
(AE22+Y23)*AA23/12,
"")</f>
        <v>0</v>
      </c>
      <c r="AC23" s="50">
        <f t="shared" ref="AC23:AC86" si="27">IF(B23&lt;&gt;"",MAX(0,AB23*$F$15),"")</f>
        <v>0</v>
      </c>
      <c r="AD23" s="50">
        <f t="shared" ref="AD23:AD86" si="28">IF(B23&lt;&gt;"",AD22+AB23-AC23,"")</f>
        <v>0</v>
      </c>
      <c r="AE23" s="50">
        <f t="shared" ref="AE23:AE86" si="29">IF(B23&lt;&gt;"",AE22+AB23-AC23+Y23,"")</f>
        <v>0</v>
      </c>
      <c r="AF23" s="50">
        <f>IFERROR($V23*(1-$W23)+SUM($X$22:$X23)+$AD23,"")</f>
        <v>5400.0143311430556</v>
      </c>
      <c r="AG23" s="50" t="b">
        <f t="shared" ref="AG23:AG86" si="30">IF(B23&lt;&gt;"",
IFERROR(IF(AG22=TRUE,AG22,AND(YEAR(E23)-YEAR($F$9)&gt;=5,D23&gt;=65)),""),
"")</f>
        <v>0</v>
      </c>
      <c r="AH23" s="50">
        <f>IF(B23&lt;&gt;"",
IF(AND(AG23=TRUE,D23&gt;=65),$V23*(1-10%)+SUM($X$22:$X23)+$AD23,AF23),
"")</f>
        <v>5400.0143311430556</v>
      </c>
      <c r="AI23" s="50">
        <f t="shared" si="13"/>
        <v>26.404554131944444</v>
      </c>
      <c r="AJ23" s="50">
        <f t="shared" si="14"/>
        <v>6363.4975457986111</v>
      </c>
      <c r="AK23" s="50">
        <f t="shared" si="15"/>
        <v>6353.4850120968749</v>
      </c>
      <c r="AL23" s="50" t="b">
        <f t="shared" ref="AL23:AL86" si="31">IF(B23&lt;&gt;"",
IFERROR(IF(AL22=TRUE,AL22,AND(YEAR(E23)-YEAR($F$9)&gt;=5,D23&gt;=55,OR(D23&gt;=60,D23&gt;=$F$11))),""),
"")</f>
        <v>0</v>
      </c>
      <c r="AM23" s="50">
        <f t="shared" si="16"/>
        <v>6353.4850120968749</v>
      </c>
      <c r="AN23" s="50">
        <f t="shared" ref="AN23:AN86" si="32">IF(B23&lt;&gt;"",(AQ22+G23)*I23/12,"")</f>
        <v>26.383745625000003</v>
      </c>
      <c r="AO23" s="50">
        <f t="shared" ref="AO23:AO86" si="33">IF(B23&lt;&gt;"",MAX(0,AN23*$F$15),"")</f>
        <v>5.012911668750001</v>
      </c>
      <c r="AP23" s="50">
        <f t="shared" ref="AP23:AP86" si="34">IF(B23&lt;&gt;"",AQ23-H23,"")</f>
        <v>42.669783956250285</v>
      </c>
      <c r="AQ23" s="50">
        <f t="shared" ref="AQ23:AQ86" si="35">IF(B23&lt;&gt;"",AQ22+G23+AN23-AO23,"")</f>
        <v>6353.4697839562505</v>
      </c>
    </row>
    <row r="24" spans="1:43" s="27" customFormat="1" x14ac:dyDescent="0.2">
      <c r="A24" s="47">
        <f t="shared" si="4"/>
        <v>3</v>
      </c>
      <c r="B24" s="47" t="str">
        <f>IF(E24&lt;=$F$10,VLOOKUP('KALKULATOR 2021'!A24,Robocze!$B$23:$C$102,2),"")</f>
        <v>1 rok</v>
      </c>
      <c r="C24" s="47">
        <f t="shared" si="17"/>
        <v>2022</v>
      </c>
      <c r="D24" s="48">
        <f t="shared" ref="D24:D87" si="36">IF(B24="","",D23+1/12)</f>
        <v>30.249999999999996</v>
      </c>
      <c r="E24" s="54">
        <f t="shared" si="18"/>
        <v>44593</v>
      </c>
      <c r="F24" s="49">
        <f t="shared" si="19"/>
        <v>44620</v>
      </c>
      <c r="G24" s="50">
        <f>IF(F24&lt;&gt;"",
IF($F$6=Robocze!$B$3,$F$5/12,
IF(AND($F$6=Robocze!$B$4,MOD(A24,3)=1),$F$5/4,
IF(AND($F$6=Robocze!$B$5,MOD(A24,12)=1),$F$5,0))),
"")</f>
        <v>0</v>
      </c>
      <c r="H24" s="50">
        <f t="shared" si="20"/>
        <v>6310.8</v>
      </c>
      <c r="I24" s="51">
        <f t="shared" si="5"/>
        <v>0.05</v>
      </c>
      <c r="J24" s="50">
        <f t="shared" si="21"/>
        <v>0</v>
      </c>
      <c r="K24" s="50">
        <f t="shared" si="22"/>
        <v>0</v>
      </c>
      <c r="L24" s="52"/>
      <c r="M24" s="111">
        <f t="shared" si="6"/>
        <v>6310.8</v>
      </c>
      <c r="N24" s="114">
        <f t="shared" si="23"/>
        <v>5418.0442408561512</v>
      </c>
      <c r="O24" s="115"/>
      <c r="P24" s="114">
        <f t="shared" si="7"/>
        <v>6374.9618163139457</v>
      </c>
      <c r="Q24" s="115"/>
      <c r="R24" s="112">
        <f t="shared" si="8"/>
        <v>6374.9127444771029</v>
      </c>
      <c r="S24" s="50"/>
      <c r="T24" s="53">
        <f t="shared" si="9"/>
        <v>0.17</v>
      </c>
      <c r="U24" s="50">
        <f t="shared" si="10"/>
        <v>26.514573107494211</v>
      </c>
      <c r="V24" s="50">
        <f t="shared" si="11"/>
        <v>6390.0121189061056</v>
      </c>
      <c r="W24" s="53">
        <f t="shared" si="12"/>
        <v>0.32</v>
      </c>
      <c r="X24" s="50">
        <f t="shared" si="24"/>
        <v>0</v>
      </c>
      <c r="Y24" s="50">
        <f>IF(B24&lt;&gt;"",IF(MONTH(E24)=MONTH($F$14),SUMIF($C$22:C501,"="&amp;(C24-1),$G$22:G501),0)*T24,"")</f>
        <v>0</v>
      </c>
      <c r="Z24" s="50">
        <f>IF(B24&lt;&gt;"",SUM($Y$22:Y24),"")</f>
        <v>0</v>
      </c>
      <c r="AA24" s="51">
        <f t="shared" si="25"/>
        <v>0.05</v>
      </c>
      <c r="AB24" s="50">
        <f t="shared" si="26"/>
        <v>0</v>
      </c>
      <c r="AC24" s="50">
        <f t="shared" si="27"/>
        <v>0</v>
      </c>
      <c r="AD24" s="50">
        <f t="shared" si="28"/>
        <v>0</v>
      </c>
      <c r="AE24" s="50">
        <f t="shared" si="29"/>
        <v>0</v>
      </c>
      <c r="AF24" s="50">
        <f>IFERROR($V24*(1-$W24)+SUM($X$22:$X24)+$AD24,"")</f>
        <v>5418.0442408561512</v>
      </c>
      <c r="AG24" s="50" t="b">
        <f t="shared" si="30"/>
        <v>0</v>
      </c>
      <c r="AH24" s="50">
        <f>IF(B24&lt;&gt;"",
IF(AND(AG24=TRUE,D24&gt;=65),$V24*(1-10%)+SUM($X$22:$X24)+$AD24,AF24),
"")</f>
        <v>5418.0442408561512</v>
      </c>
      <c r="AI24" s="50">
        <f t="shared" si="13"/>
        <v>26.514573107494211</v>
      </c>
      <c r="AJ24" s="50">
        <f t="shared" si="14"/>
        <v>6390.0121189061056</v>
      </c>
      <c r="AK24" s="50">
        <f t="shared" si="15"/>
        <v>6374.9618163139457</v>
      </c>
      <c r="AL24" s="50" t="b">
        <f t="shared" si="31"/>
        <v>0</v>
      </c>
      <c r="AM24" s="50">
        <f t="shared" si="16"/>
        <v>6374.9618163139457</v>
      </c>
      <c r="AN24" s="50">
        <f t="shared" si="32"/>
        <v>26.47279076648438</v>
      </c>
      <c r="AO24" s="50">
        <f t="shared" si="33"/>
        <v>5.0298302456320325</v>
      </c>
      <c r="AP24" s="50">
        <f t="shared" si="34"/>
        <v>64.112744477102751</v>
      </c>
      <c r="AQ24" s="50">
        <f t="shared" si="35"/>
        <v>6374.9127444771029</v>
      </c>
    </row>
    <row r="25" spans="1:43" s="27" customFormat="1" x14ac:dyDescent="0.2">
      <c r="A25" s="47">
        <f t="shared" si="4"/>
        <v>4</v>
      </c>
      <c r="B25" s="47" t="str">
        <f>IF(E25&lt;=$F$10,VLOOKUP('KALKULATOR 2021'!A25,Robocze!$B$23:$C$102,2),"")</f>
        <v>1 rok</v>
      </c>
      <c r="C25" s="47">
        <f t="shared" si="17"/>
        <v>2022</v>
      </c>
      <c r="D25" s="48">
        <f t="shared" si="36"/>
        <v>30.333333333333329</v>
      </c>
      <c r="E25" s="54">
        <f t="shared" si="18"/>
        <v>44621</v>
      </c>
      <c r="F25" s="49">
        <f t="shared" si="19"/>
        <v>44651</v>
      </c>
      <c r="G25" s="50">
        <f>IF(F25&lt;&gt;"",
IF($F$6=Robocze!$B$3,$F$5/12,
IF(AND($F$6=Robocze!$B$4,MOD(A25,3)=1),$F$5/4,
IF(AND($F$6=Robocze!$B$5,MOD(A25,12)=1),$F$5,0))),
"")</f>
        <v>0</v>
      </c>
      <c r="H25" s="50">
        <f t="shared" si="20"/>
        <v>6310.8</v>
      </c>
      <c r="I25" s="51">
        <f t="shared" si="5"/>
        <v>0.05</v>
      </c>
      <c r="J25" s="50">
        <f t="shared" si="21"/>
        <v>0</v>
      </c>
      <c r="K25" s="50">
        <f t="shared" si="22"/>
        <v>0</v>
      </c>
      <c r="L25" s="52" t="str">
        <f t="shared" ref="L25:L88" si="37">IFERROR(IF(AND(MOD(A25,12)=0,A25&lt;&gt;""),A25/12,""),"")</f>
        <v/>
      </c>
      <c r="M25" s="111">
        <f t="shared" si="6"/>
        <v>6310.8</v>
      </c>
      <c r="N25" s="114">
        <f t="shared" si="23"/>
        <v>5436.1492751930527</v>
      </c>
      <c r="O25" s="115"/>
      <c r="P25" s="114">
        <f t="shared" si="7"/>
        <v>6396.5281072152538</v>
      </c>
      <c r="Q25" s="115"/>
      <c r="R25" s="112">
        <f t="shared" si="8"/>
        <v>6396.4280749897125</v>
      </c>
      <c r="S25" s="50"/>
      <c r="T25" s="53">
        <f t="shared" si="9"/>
        <v>0.17</v>
      </c>
      <c r="U25" s="50">
        <f t="shared" si="10"/>
        <v>26.625050495442107</v>
      </c>
      <c r="V25" s="50">
        <f t="shared" si="11"/>
        <v>6416.6371694015479</v>
      </c>
      <c r="W25" s="53">
        <f t="shared" si="12"/>
        <v>0.32</v>
      </c>
      <c r="X25" s="50">
        <f t="shared" si="24"/>
        <v>0</v>
      </c>
      <c r="Y25" s="50">
        <f>IF(B25&lt;&gt;"",IF(MONTH(E25)=MONTH($F$14),SUMIF($C$22:C501,"="&amp;(C25-1),$G$22:G501),0)*T25,"")</f>
        <v>0</v>
      </c>
      <c r="Z25" s="50">
        <f>IF(B25&lt;&gt;"",SUM($Y$22:Y25),"")</f>
        <v>0</v>
      </c>
      <c r="AA25" s="51">
        <f t="shared" si="25"/>
        <v>0.05</v>
      </c>
      <c r="AB25" s="50">
        <f t="shared" si="26"/>
        <v>0</v>
      </c>
      <c r="AC25" s="50">
        <f t="shared" si="27"/>
        <v>0</v>
      </c>
      <c r="AD25" s="50">
        <f t="shared" si="28"/>
        <v>0</v>
      </c>
      <c r="AE25" s="50">
        <f t="shared" si="29"/>
        <v>0</v>
      </c>
      <c r="AF25" s="50">
        <f>IFERROR($V25*(1-$W25)+SUM($X$22:$X25)+$AD25,"")</f>
        <v>5436.1492751930527</v>
      </c>
      <c r="AG25" s="50" t="b">
        <f t="shared" si="30"/>
        <v>0</v>
      </c>
      <c r="AH25" s="50">
        <f>IF(B25&lt;&gt;"",
IF(AND(AG25=TRUE,D25&gt;=65),$V25*(1-10%)+SUM($X$22:$X25)+$AD25,AF25),
"")</f>
        <v>5436.1492751930527</v>
      </c>
      <c r="AI25" s="50">
        <f t="shared" si="13"/>
        <v>26.625050495442107</v>
      </c>
      <c r="AJ25" s="50">
        <f t="shared" si="14"/>
        <v>6416.6371694015479</v>
      </c>
      <c r="AK25" s="50">
        <f t="shared" si="15"/>
        <v>6396.5281072152538</v>
      </c>
      <c r="AL25" s="50" t="b">
        <f t="shared" si="31"/>
        <v>0</v>
      </c>
      <c r="AM25" s="50">
        <f t="shared" si="16"/>
        <v>6396.5281072152538</v>
      </c>
      <c r="AN25" s="50">
        <f t="shared" si="32"/>
        <v>26.562136435321264</v>
      </c>
      <c r="AO25" s="50">
        <f t="shared" si="33"/>
        <v>5.04680592271104</v>
      </c>
      <c r="AP25" s="50">
        <f t="shared" si="34"/>
        <v>85.628074989712331</v>
      </c>
      <c r="AQ25" s="50">
        <f t="shared" si="35"/>
        <v>6396.4280749897125</v>
      </c>
    </row>
    <row r="26" spans="1:43" s="27" customFormat="1" x14ac:dyDescent="0.2">
      <c r="A26" s="47">
        <f t="shared" si="4"/>
        <v>5</v>
      </c>
      <c r="B26" s="47" t="str">
        <f>IF(E26&lt;=$F$10,VLOOKUP('KALKULATOR 2021'!A26,Robocze!$B$23:$C$102,2),"")</f>
        <v>1 rok</v>
      </c>
      <c r="C26" s="47">
        <f t="shared" si="17"/>
        <v>2022</v>
      </c>
      <c r="D26" s="48">
        <f t="shared" si="36"/>
        <v>30.416666666666661</v>
      </c>
      <c r="E26" s="54">
        <f t="shared" si="18"/>
        <v>44652</v>
      </c>
      <c r="F26" s="49">
        <f t="shared" si="19"/>
        <v>44681</v>
      </c>
      <c r="G26" s="50">
        <f>IF(F26&lt;&gt;"",
IF($F$6=Robocze!$B$3,$F$5/12,
IF(AND($F$6=Robocze!$B$4,MOD(A26,3)=1),$F$5/4,
IF(AND($F$6=Robocze!$B$5,MOD(A26,12)=1),$F$5,0))),
"")</f>
        <v>0</v>
      </c>
      <c r="H26" s="50">
        <f t="shared" si="20"/>
        <v>6310.8</v>
      </c>
      <c r="I26" s="51">
        <f t="shared" si="5"/>
        <v>0.05</v>
      </c>
      <c r="J26" s="50">
        <f t="shared" si="21"/>
        <v>0</v>
      </c>
      <c r="K26" s="50">
        <f t="shared" si="22"/>
        <v>0</v>
      </c>
      <c r="L26" s="52" t="str">
        <f t="shared" si="37"/>
        <v/>
      </c>
      <c r="M26" s="111">
        <f t="shared" si="6"/>
        <v>6310.8</v>
      </c>
      <c r="N26" s="114">
        <f t="shared" si="23"/>
        <v>5457.9505686730236</v>
      </c>
      <c r="O26" s="115"/>
      <c r="P26" s="114">
        <f t="shared" si="7"/>
        <v>6418.1842576619838</v>
      </c>
      <c r="Q26" s="115"/>
      <c r="R26" s="112">
        <f t="shared" si="8"/>
        <v>6418.0160197428031</v>
      </c>
      <c r="S26" s="50"/>
      <c r="T26" s="53">
        <f t="shared" si="9"/>
        <v>0.17</v>
      </c>
      <c r="U26" s="50">
        <f t="shared" si="10"/>
        <v>26.735988205839782</v>
      </c>
      <c r="V26" s="50">
        <f t="shared" si="11"/>
        <v>6443.3731576073878</v>
      </c>
      <c r="W26" s="53">
        <f t="shared" si="12"/>
        <v>0.32</v>
      </c>
      <c r="X26" s="50">
        <f t="shared" si="24"/>
        <v>0</v>
      </c>
      <c r="Y26" s="50">
        <f>IF(B26&lt;&gt;"",IF(MONTH(E26)=MONTH($F$14),SUMIF($C$22:C501,"="&amp;(C26-1),$G$22:G501),0)*T26,"")</f>
        <v>1072.836</v>
      </c>
      <c r="Z26" s="50">
        <f>IF(B26&lt;&gt;"",SUM($Y$22:Y26),"")</f>
        <v>1072.836</v>
      </c>
      <c r="AA26" s="51">
        <f t="shared" si="25"/>
        <v>0.05</v>
      </c>
      <c r="AB26" s="50">
        <f t="shared" si="26"/>
        <v>4.4701500000000003</v>
      </c>
      <c r="AC26" s="50">
        <f t="shared" si="27"/>
        <v>0.84932850000000004</v>
      </c>
      <c r="AD26" s="50">
        <f t="shared" si="28"/>
        <v>3.6208215000000004</v>
      </c>
      <c r="AE26" s="50">
        <f t="shared" si="29"/>
        <v>1076.4568214999999</v>
      </c>
      <c r="AF26" s="50">
        <f>IFERROR($V26*(1-$W26)+SUM($X$22:$X26)+$AD26,"")</f>
        <v>5457.9505686730236</v>
      </c>
      <c r="AG26" s="50" t="b">
        <f t="shared" si="30"/>
        <v>0</v>
      </c>
      <c r="AH26" s="50">
        <f>IF(B26&lt;&gt;"",
IF(AND(AG26=TRUE,D26&gt;=65),$V26*(1-10%)+SUM($X$22:$X26)+$AD26,AF26),
"")</f>
        <v>5457.9505686730236</v>
      </c>
      <c r="AI26" s="50">
        <f t="shared" si="13"/>
        <v>26.735988205839782</v>
      </c>
      <c r="AJ26" s="50">
        <f t="shared" si="14"/>
        <v>6443.3731576073878</v>
      </c>
      <c r="AK26" s="50">
        <f t="shared" si="15"/>
        <v>6418.1842576619838</v>
      </c>
      <c r="AL26" s="50" t="b">
        <f t="shared" si="31"/>
        <v>0</v>
      </c>
      <c r="AM26" s="50">
        <f t="shared" si="16"/>
        <v>6418.1842576619838</v>
      </c>
      <c r="AN26" s="50">
        <f t="shared" si="32"/>
        <v>26.65178364579047</v>
      </c>
      <c r="AO26" s="50">
        <f t="shared" si="33"/>
        <v>5.0638388927001889</v>
      </c>
      <c r="AP26" s="50">
        <f t="shared" si="34"/>
        <v>107.21601974280293</v>
      </c>
      <c r="AQ26" s="50">
        <f t="shared" si="35"/>
        <v>6418.0160197428031</v>
      </c>
    </row>
    <row r="27" spans="1:43" s="27" customFormat="1" x14ac:dyDescent="0.2">
      <c r="A27" s="47">
        <f t="shared" si="4"/>
        <v>6</v>
      </c>
      <c r="B27" s="47" t="str">
        <f>IF(E27&lt;=$F$10,VLOOKUP('KALKULATOR 2021'!A27,Robocze!$B$23:$C$102,2),"")</f>
        <v>1 rok</v>
      </c>
      <c r="C27" s="47">
        <f t="shared" si="17"/>
        <v>2022</v>
      </c>
      <c r="D27" s="48">
        <f t="shared" si="36"/>
        <v>30.499999999999993</v>
      </c>
      <c r="E27" s="54">
        <f t="shared" si="18"/>
        <v>44682</v>
      </c>
      <c r="F27" s="49">
        <f t="shared" si="19"/>
        <v>44712</v>
      </c>
      <c r="G27" s="50">
        <f>IF(F27&lt;&gt;"",
IF($F$6=Robocze!$B$3,$F$5/12,
IF(AND($F$6=Robocze!$B$4,MOD(A27,3)=1),$F$5/4,
IF(AND($F$6=Robocze!$B$5,MOD(A27,12)=1),$F$5,0))),
"")</f>
        <v>0</v>
      </c>
      <c r="H27" s="50">
        <f t="shared" si="20"/>
        <v>6310.8</v>
      </c>
      <c r="I27" s="51">
        <f t="shared" si="5"/>
        <v>0.05</v>
      </c>
      <c r="J27" s="50">
        <f t="shared" si="21"/>
        <v>0</v>
      </c>
      <c r="K27" s="50">
        <f t="shared" si="22"/>
        <v>0</v>
      </c>
      <c r="L27" s="52" t="str">
        <f t="shared" si="37"/>
        <v/>
      </c>
      <c r="M27" s="111">
        <f t="shared" si="6"/>
        <v>6310.8</v>
      </c>
      <c r="N27" s="114">
        <f t="shared" si="23"/>
        <v>5479.8398343921408</v>
      </c>
      <c r="O27" s="115"/>
      <c r="P27" s="114">
        <f t="shared" si="7"/>
        <v>6439.930642068909</v>
      </c>
      <c r="Q27" s="115"/>
      <c r="R27" s="112">
        <f t="shared" si="8"/>
        <v>6439.6768238094355</v>
      </c>
      <c r="S27" s="50"/>
      <c r="T27" s="53">
        <f t="shared" si="9"/>
        <v>0.17</v>
      </c>
      <c r="U27" s="50">
        <f t="shared" si="10"/>
        <v>26.847388156697448</v>
      </c>
      <c r="V27" s="50">
        <f t="shared" si="11"/>
        <v>6470.2205457640857</v>
      </c>
      <c r="W27" s="53">
        <f t="shared" si="12"/>
        <v>0.32</v>
      </c>
      <c r="X27" s="50">
        <f t="shared" si="24"/>
        <v>0</v>
      </c>
      <c r="Y27" s="50">
        <f>IF(B27&lt;&gt;"",IF(MONTH(E27)=MONTH($F$14),SUMIF($C$22:C501,"="&amp;(C27-1),$G$22:G501),0)*T27,"")</f>
        <v>0</v>
      </c>
      <c r="Z27" s="50">
        <f>IF(B27&lt;&gt;"",SUM($Y$22:Y27),"")</f>
        <v>1072.836</v>
      </c>
      <c r="AA27" s="51">
        <f t="shared" si="25"/>
        <v>0.05</v>
      </c>
      <c r="AB27" s="50">
        <f t="shared" si="26"/>
        <v>4.48523675625</v>
      </c>
      <c r="AC27" s="50">
        <f t="shared" si="27"/>
        <v>0.85219498368750002</v>
      </c>
      <c r="AD27" s="50">
        <f t="shared" si="28"/>
        <v>7.2538632725624996</v>
      </c>
      <c r="AE27" s="50">
        <f t="shared" si="29"/>
        <v>1080.0898632725625</v>
      </c>
      <c r="AF27" s="50">
        <f>IFERROR($V27*(1-$W27)+SUM($X$22:$X27)+$AD27,"")</f>
        <v>5479.8398343921408</v>
      </c>
      <c r="AG27" s="50" t="b">
        <f t="shared" si="30"/>
        <v>0</v>
      </c>
      <c r="AH27" s="50">
        <f>IF(B27&lt;&gt;"",
IF(AND(AG27=TRUE,D27&gt;=65),$V27*(1-10%)+SUM($X$22:$X27)+$AD27,AF27),
"")</f>
        <v>5479.8398343921408</v>
      </c>
      <c r="AI27" s="50">
        <f t="shared" si="13"/>
        <v>26.847388156697448</v>
      </c>
      <c r="AJ27" s="50">
        <f t="shared" si="14"/>
        <v>6470.2205457640857</v>
      </c>
      <c r="AK27" s="50">
        <f t="shared" si="15"/>
        <v>6439.930642068909</v>
      </c>
      <c r="AL27" s="50" t="b">
        <f t="shared" si="31"/>
        <v>0</v>
      </c>
      <c r="AM27" s="50">
        <f t="shared" si="16"/>
        <v>6439.930642068909</v>
      </c>
      <c r="AN27" s="50">
        <f t="shared" si="32"/>
        <v>26.741733415595018</v>
      </c>
      <c r="AO27" s="50">
        <f t="shared" si="33"/>
        <v>5.0809293489630534</v>
      </c>
      <c r="AP27" s="50">
        <f t="shared" si="34"/>
        <v>128.87682380943534</v>
      </c>
      <c r="AQ27" s="50">
        <f t="shared" si="35"/>
        <v>6439.6768238094355</v>
      </c>
    </row>
    <row r="28" spans="1:43" s="27" customFormat="1" x14ac:dyDescent="0.2">
      <c r="A28" s="47">
        <f t="shared" si="4"/>
        <v>7</v>
      </c>
      <c r="B28" s="47" t="str">
        <f>IF(E28&lt;=$F$10,VLOOKUP('KALKULATOR 2021'!A28,Robocze!$B$23:$C$102,2),"")</f>
        <v>1 rok</v>
      </c>
      <c r="C28" s="47">
        <f t="shared" si="17"/>
        <v>2022</v>
      </c>
      <c r="D28" s="48">
        <f t="shared" si="36"/>
        <v>30.583333333333325</v>
      </c>
      <c r="E28" s="54">
        <f t="shared" si="18"/>
        <v>44713</v>
      </c>
      <c r="F28" s="49">
        <f t="shared" si="19"/>
        <v>44742</v>
      </c>
      <c r="G28" s="50">
        <f>IF(F28&lt;&gt;"",
IF($F$6=Robocze!$B$3,$F$5/12,
IF(AND($F$6=Robocze!$B$4,MOD(A28,3)=1),$F$5/4,
IF(AND($F$6=Robocze!$B$5,MOD(A28,12)=1),$F$5,0))),
"")</f>
        <v>0</v>
      </c>
      <c r="H28" s="50">
        <f t="shared" si="20"/>
        <v>6310.8</v>
      </c>
      <c r="I28" s="51">
        <f t="shared" si="5"/>
        <v>0.05</v>
      </c>
      <c r="J28" s="50">
        <f t="shared" si="21"/>
        <v>0</v>
      </c>
      <c r="K28" s="50">
        <f t="shared" si="22"/>
        <v>0</v>
      </c>
      <c r="L28" s="52" t="str">
        <f t="shared" si="37"/>
        <v/>
      </c>
      <c r="M28" s="111">
        <f t="shared" si="6"/>
        <v>6310.8</v>
      </c>
      <c r="N28" s="114">
        <f t="shared" si="23"/>
        <v>5501.8174292270169</v>
      </c>
      <c r="O28" s="115"/>
      <c r="P28" s="114">
        <f t="shared" si="7"/>
        <v>6461.7676364108629</v>
      </c>
      <c r="Q28" s="115"/>
      <c r="R28" s="112">
        <f t="shared" si="8"/>
        <v>6461.4107330897923</v>
      </c>
      <c r="S28" s="50"/>
      <c r="T28" s="53">
        <f t="shared" si="9"/>
        <v>0.17</v>
      </c>
      <c r="U28" s="50">
        <f t="shared" si="10"/>
        <v>26.959252274017022</v>
      </c>
      <c r="V28" s="50">
        <f t="shared" si="11"/>
        <v>6497.1797980381025</v>
      </c>
      <c r="W28" s="53">
        <f t="shared" si="12"/>
        <v>0.32</v>
      </c>
      <c r="X28" s="50">
        <f t="shared" si="24"/>
        <v>0</v>
      </c>
      <c r="Y28" s="50">
        <f>IF(B28&lt;&gt;"",IF(MONTH(E28)=MONTH($F$14),SUMIF($C$22:C501,"="&amp;(C28-1),$G$22:G501),0)*T28,"")</f>
        <v>0</v>
      </c>
      <c r="Z28" s="50">
        <f>IF(B28&lt;&gt;"",SUM($Y$22:Y28),"")</f>
        <v>1072.836</v>
      </c>
      <c r="AA28" s="51">
        <f t="shared" si="25"/>
        <v>0.05</v>
      </c>
      <c r="AB28" s="50">
        <f t="shared" si="26"/>
        <v>4.5003744303023439</v>
      </c>
      <c r="AC28" s="50">
        <f t="shared" si="27"/>
        <v>0.85507114175744536</v>
      </c>
      <c r="AD28" s="50">
        <f t="shared" si="28"/>
        <v>10.899166561107398</v>
      </c>
      <c r="AE28" s="50">
        <f t="shared" si="29"/>
        <v>1083.7351665611075</v>
      </c>
      <c r="AF28" s="50">
        <f>IFERROR($V28*(1-$W28)+SUM($X$22:$X28)+$AD28,"")</f>
        <v>5501.8174292270169</v>
      </c>
      <c r="AG28" s="50" t="b">
        <f t="shared" si="30"/>
        <v>0</v>
      </c>
      <c r="AH28" s="50">
        <f>IF(B28&lt;&gt;"",
IF(AND(AG28=TRUE,D28&gt;=65),$V28*(1-10%)+SUM($X$22:$X28)+$AD28,AF28),
"")</f>
        <v>5501.8174292270169</v>
      </c>
      <c r="AI28" s="50">
        <f t="shared" si="13"/>
        <v>26.959252274017022</v>
      </c>
      <c r="AJ28" s="50">
        <f t="shared" si="14"/>
        <v>6497.1797980381025</v>
      </c>
      <c r="AK28" s="50">
        <f t="shared" si="15"/>
        <v>6461.7676364108629</v>
      </c>
      <c r="AL28" s="50" t="b">
        <f t="shared" si="31"/>
        <v>0</v>
      </c>
      <c r="AM28" s="50">
        <f t="shared" si="16"/>
        <v>6461.7676364108629</v>
      </c>
      <c r="AN28" s="50">
        <f t="shared" si="32"/>
        <v>26.831986765872653</v>
      </c>
      <c r="AO28" s="50">
        <f t="shared" si="33"/>
        <v>5.0980774855158044</v>
      </c>
      <c r="AP28" s="50">
        <f t="shared" si="34"/>
        <v>150.61073308979212</v>
      </c>
      <c r="AQ28" s="50">
        <f t="shared" si="35"/>
        <v>6461.4107330897923</v>
      </c>
    </row>
    <row r="29" spans="1:43" s="27" customFormat="1" x14ac:dyDescent="0.2">
      <c r="A29" s="47">
        <f t="shared" si="4"/>
        <v>8</v>
      </c>
      <c r="B29" s="47" t="str">
        <f>IF(E29&lt;=$F$10,VLOOKUP('KALKULATOR 2021'!A29,Robocze!$B$23:$C$102,2),"")</f>
        <v>1 rok</v>
      </c>
      <c r="C29" s="47">
        <f t="shared" si="17"/>
        <v>2022</v>
      </c>
      <c r="D29" s="48">
        <f t="shared" si="36"/>
        <v>30.666666666666657</v>
      </c>
      <c r="E29" s="54">
        <f t="shared" si="18"/>
        <v>44743</v>
      </c>
      <c r="F29" s="49">
        <f t="shared" si="19"/>
        <v>44773</v>
      </c>
      <c r="G29" s="50">
        <f>IF(F29&lt;&gt;"",
IF($F$6=Robocze!$B$3,$F$5/12,
IF(AND($F$6=Robocze!$B$4,MOD(A29,3)=1),$F$5/4,
IF(AND($F$6=Robocze!$B$5,MOD(A29,12)=1),$F$5,0))),
"")</f>
        <v>0</v>
      </c>
      <c r="H29" s="50">
        <f t="shared" si="20"/>
        <v>6310.8</v>
      </c>
      <c r="I29" s="51">
        <f t="shared" si="5"/>
        <v>0.05</v>
      </c>
      <c r="J29" s="50">
        <f t="shared" si="21"/>
        <v>0</v>
      </c>
      <c r="K29" s="50">
        <f t="shared" si="22"/>
        <v>0</v>
      </c>
      <c r="L29" s="52" t="str">
        <f t="shared" si="37"/>
        <v/>
      </c>
      <c r="M29" s="111">
        <f t="shared" si="6"/>
        <v>6310.8</v>
      </c>
      <c r="N29" s="114">
        <f t="shared" si="23"/>
        <v>5523.8837115086017</v>
      </c>
      <c r="O29" s="115"/>
      <c r="P29" s="114">
        <f t="shared" si="7"/>
        <v>6483.6956182292415</v>
      </c>
      <c r="Q29" s="115"/>
      <c r="R29" s="112">
        <f t="shared" si="8"/>
        <v>6483.2179943139699</v>
      </c>
      <c r="S29" s="50"/>
      <c r="T29" s="53">
        <f t="shared" si="9"/>
        <v>0.17</v>
      </c>
      <c r="U29" s="50">
        <f t="shared" si="10"/>
        <v>27.071582491825428</v>
      </c>
      <c r="V29" s="50">
        <f t="shared" si="11"/>
        <v>6524.2513805299277</v>
      </c>
      <c r="W29" s="53">
        <f t="shared" si="12"/>
        <v>0.32</v>
      </c>
      <c r="X29" s="50">
        <f t="shared" si="24"/>
        <v>0</v>
      </c>
      <c r="Y29" s="50">
        <f>IF(B29&lt;&gt;"",IF(MONTH(E29)=MONTH($F$14),SUMIF($C$22:C501,"="&amp;(C29-1),$G$22:G501),0)*T29,"")</f>
        <v>0</v>
      </c>
      <c r="Z29" s="50">
        <f>IF(B29&lt;&gt;"",SUM($Y$22:Y29),"")</f>
        <v>1072.836</v>
      </c>
      <c r="AA29" s="51">
        <f t="shared" si="25"/>
        <v>0.05</v>
      </c>
      <c r="AB29" s="50">
        <f t="shared" si="26"/>
        <v>4.5155631940046144</v>
      </c>
      <c r="AC29" s="50">
        <f t="shared" si="27"/>
        <v>0.85795700686087673</v>
      </c>
      <c r="AD29" s="50">
        <f t="shared" si="28"/>
        <v>14.556772748251136</v>
      </c>
      <c r="AE29" s="50">
        <f t="shared" si="29"/>
        <v>1087.3927727482512</v>
      </c>
      <c r="AF29" s="50">
        <f>IFERROR($V29*(1-$W29)+SUM($X$22:$X29)+$AD29,"")</f>
        <v>5523.8837115086017</v>
      </c>
      <c r="AG29" s="50" t="b">
        <f t="shared" si="30"/>
        <v>0</v>
      </c>
      <c r="AH29" s="50">
        <f>IF(B29&lt;&gt;"",
IF(AND(AG29=TRUE,D29&gt;=65),$V29*(1-10%)+SUM($X$22:$X29)+$AD29,AF29),
"")</f>
        <v>5523.8837115086017</v>
      </c>
      <c r="AI29" s="50">
        <f t="shared" si="13"/>
        <v>27.071582491825428</v>
      </c>
      <c r="AJ29" s="50">
        <f t="shared" si="14"/>
        <v>6524.2513805299277</v>
      </c>
      <c r="AK29" s="50">
        <f t="shared" si="15"/>
        <v>6483.6956182292415</v>
      </c>
      <c r="AL29" s="50" t="b">
        <f t="shared" si="31"/>
        <v>0</v>
      </c>
      <c r="AM29" s="50">
        <f t="shared" si="16"/>
        <v>6483.6956182292415</v>
      </c>
      <c r="AN29" s="50">
        <f t="shared" si="32"/>
        <v>26.922544721207469</v>
      </c>
      <c r="AO29" s="50">
        <f t="shared" si="33"/>
        <v>5.1152834970294192</v>
      </c>
      <c r="AP29" s="50">
        <f t="shared" si="34"/>
        <v>172.41799431396976</v>
      </c>
      <c r="AQ29" s="50">
        <f t="shared" si="35"/>
        <v>6483.2179943139699</v>
      </c>
    </row>
    <row r="30" spans="1:43" s="27" customFormat="1" x14ac:dyDescent="0.2">
      <c r="A30" s="47">
        <f t="shared" si="4"/>
        <v>9</v>
      </c>
      <c r="B30" s="47" t="str">
        <f>IF(E30&lt;=$F$10,VLOOKUP('KALKULATOR 2021'!A30,Robocze!$B$23:$C$102,2),"")</f>
        <v>1 rok</v>
      </c>
      <c r="C30" s="47">
        <f t="shared" si="17"/>
        <v>2022</v>
      </c>
      <c r="D30" s="48">
        <f t="shared" si="36"/>
        <v>30.749999999999989</v>
      </c>
      <c r="E30" s="54">
        <f t="shared" si="18"/>
        <v>44774</v>
      </c>
      <c r="F30" s="49">
        <f t="shared" si="19"/>
        <v>44804</v>
      </c>
      <c r="G30" s="50">
        <f>IF(F30&lt;&gt;"",
IF($F$6=Robocze!$B$3,$F$5/12,
IF(AND($F$6=Robocze!$B$4,MOD(A30,3)=1),$F$5/4,
IF(AND($F$6=Robocze!$B$5,MOD(A30,12)=1),$F$5,0))),
"")</f>
        <v>0</v>
      </c>
      <c r="H30" s="50">
        <f t="shared" si="20"/>
        <v>6310.8</v>
      </c>
      <c r="I30" s="51">
        <f t="shared" si="5"/>
        <v>0.05</v>
      </c>
      <c r="J30" s="50">
        <f t="shared" si="21"/>
        <v>0</v>
      </c>
      <c r="K30" s="50">
        <f t="shared" si="22"/>
        <v>0</v>
      </c>
      <c r="L30" s="52" t="str">
        <f t="shared" si="37"/>
        <v/>
      </c>
      <c r="M30" s="111">
        <f t="shared" si="6"/>
        <v>6310.8</v>
      </c>
      <c r="N30" s="114">
        <f t="shared" si="23"/>
        <v>5546.0390410281279</v>
      </c>
      <c r="O30" s="115"/>
      <c r="P30" s="114">
        <f t="shared" si="7"/>
        <v>6505.7149666385303</v>
      </c>
      <c r="Q30" s="115"/>
      <c r="R30" s="112">
        <f t="shared" si="8"/>
        <v>6505.0988550447801</v>
      </c>
      <c r="S30" s="50"/>
      <c r="T30" s="53">
        <f t="shared" si="9"/>
        <v>0.17</v>
      </c>
      <c r="U30" s="50">
        <f t="shared" si="10"/>
        <v>27.184380752208032</v>
      </c>
      <c r="V30" s="50">
        <f t="shared" si="11"/>
        <v>6551.4357612821359</v>
      </c>
      <c r="W30" s="53">
        <f t="shared" si="12"/>
        <v>0.32</v>
      </c>
      <c r="X30" s="50">
        <f t="shared" si="24"/>
        <v>0</v>
      </c>
      <c r="Y30" s="50">
        <f>IF(B30&lt;&gt;"",IF(MONTH(E30)=MONTH($F$14),SUMIF($C$22:C501,"="&amp;(C30-1),$G$22:G501),0)*T30,"")</f>
        <v>0</v>
      </c>
      <c r="Z30" s="50">
        <f>IF(B30&lt;&gt;"",SUM($Y$22:Y30),"")</f>
        <v>1072.836</v>
      </c>
      <c r="AA30" s="51">
        <f t="shared" si="25"/>
        <v>0.05</v>
      </c>
      <c r="AB30" s="50">
        <f t="shared" si="26"/>
        <v>4.5308032197843806</v>
      </c>
      <c r="AC30" s="50">
        <f t="shared" si="27"/>
        <v>0.86085261175903227</v>
      </c>
      <c r="AD30" s="50">
        <f t="shared" si="28"/>
        <v>18.226723356276484</v>
      </c>
      <c r="AE30" s="50">
        <f t="shared" si="29"/>
        <v>1091.0627233562764</v>
      </c>
      <c r="AF30" s="50">
        <f>IFERROR($V30*(1-$W30)+SUM($X$22:$X30)+$AD30,"")</f>
        <v>5546.0390410281279</v>
      </c>
      <c r="AG30" s="50" t="b">
        <f t="shared" si="30"/>
        <v>0</v>
      </c>
      <c r="AH30" s="50">
        <f>IF(B30&lt;&gt;"",
IF(AND(AG30=TRUE,D30&gt;=65),$V30*(1-10%)+SUM($X$22:$X30)+$AD30,AF30),
"")</f>
        <v>5546.0390410281279</v>
      </c>
      <c r="AI30" s="50">
        <f t="shared" si="13"/>
        <v>27.184380752208032</v>
      </c>
      <c r="AJ30" s="50">
        <f t="shared" si="14"/>
        <v>6551.4357612821359</v>
      </c>
      <c r="AK30" s="50">
        <f t="shared" si="15"/>
        <v>6505.7149666385303</v>
      </c>
      <c r="AL30" s="50" t="b">
        <f t="shared" si="31"/>
        <v>0</v>
      </c>
      <c r="AM30" s="50">
        <f t="shared" si="16"/>
        <v>6505.7149666385303</v>
      </c>
      <c r="AN30" s="50">
        <f t="shared" si="32"/>
        <v>27.013408309641544</v>
      </c>
      <c r="AO30" s="50">
        <f t="shared" si="33"/>
        <v>5.1325475788318933</v>
      </c>
      <c r="AP30" s="50">
        <f t="shared" si="34"/>
        <v>194.29885504477988</v>
      </c>
      <c r="AQ30" s="50">
        <f t="shared" si="35"/>
        <v>6505.0988550447801</v>
      </c>
    </row>
    <row r="31" spans="1:43" s="27" customFormat="1" x14ac:dyDescent="0.2">
      <c r="A31" s="47">
        <f t="shared" si="4"/>
        <v>10</v>
      </c>
      <c r="B31" s="47" t="str">
        <f>IF(E31&lt;=$F$10,VLOOKUP('KALKULATOR 2021'!A31,Robocze!$B$23:$C$102,2),"")</f>
        <v>1 rok</v>
      </c>
      <c r="C31" s="47">
        <f t="shared" si="17"/>
        <v>2022</v>
      </c>
      <c r="D31" s="48">
        <f t="shared" si="36"/>
        <v>30.833333333333321</v>
      </c>
      <c r="E31" s="54">
        <f t="shared" si="18"/>
        <v>44805</v>
      </c>
      <c r="F31" s="49">
        <f t="shared" si="19"/>
        <v>44834</v>
      </c>
      <c r="G31" s="50">
        <f>IF(F31&lt;&gt;"",
IF($F$6=Robocze!$B$3,$F$5/12,
IF(AND($F$6=Robocze!$B$4,MOD(A31,3)=1),$F$5/4,
IF(AND($F$6=Robocze!$B$5,MOD(A31,12)=1),$F$5,0))),
"")</f>
        <v>0</v>
      </c>
      <c r="H31" s="50">
        <f t="shared" si="20"/>
        <v>6310.8</v>
      </c>
      <c r="I31" s="51">
        <f t="shared" si="5"/>
        <v>0.05</v>
      </c>
      <c r="J31" s="50">
        <f t="shared" si="21"/>
        <v>0</v>
      </c>
      <c r="K31" s="50">
        <f t="shared" si="22"/>
        <v>0</v>
      </c>
      <c r="L31" s="52" t="str">
        <f t="shared" si="37"/>
        <v/>
      </c>
      <c r="M31" s="111">
        <f t="shared" si="6"/>
        <v>6310.8</v>
      </c>
      <c r="N31" s="114">
        <f t="shared" si="23"/>
        <v>5568.2837790430885</v>
      </c>
      <c r="O31" s="115"/>
      <c r="P31" s="114">
        <f t="shared" si="7"/>
        <v>6527.8260623328579</v>
      </c>
      <c r="Q31" s="115"/>
      <c r="R31" s="112">
        <f t="shared" si="8"/>
        <v>6527.0535636805562</v>
      </c>
      <c r="S31" s="50"/>
      <c r="T31" s="53">
        <f t="shared" si="9"/>
        <v>0.17</v>
      </c>
      <c r="U31" s="50">
        <f t="shared" si="10"/>
        <v>27.297649005342233</v>
      </c>
      <c r="V31" s="50">
        <f t="shared" si="11"/>
        <v>6578.7334102874784</v>
      </c>
      <c r="W31" s="53">
        <f t="shared" si="12"/>
        <v>0.32</v>
      </c>
      <c r="X31" s="50">
        <f t="shared" si="24"/>
        <v>0</v>
      </c>
      <c r="Y31" s="50">
        <f>IF(B31&lt;&gt;"",IF(MONTH(E31)=MONTH($F$14),SUMIF($C$22:C501,"="&amp;(C31-1),$G$22:G501),0)*T31,"")</f>
        <v>0</v>
      </c>
      <c r="Z31" s="50">
        <f>IF(B31&lt;&gt;"",SUM($Y$22:Y31),"")</f>
        <v>1072.836</v>
      </c>
      <c r="AA31" s="51">
        <f t="shared" si="25"/>
        <v>0.05</v>
      </c>
      <c r="AB31" s="50">
        <f t="shared" si="26"/>
        <v>4.5460946806511515</v>
      </c>
      <c r="AC31" s="50">
        <f t="shared" si="27"/>
        <v>0.86375798932371883</v>
      </c>
      <c r="AD31" s="50">
        <f t="shared" si="28"/>
        <v>21.909060047603916</v>
      </c>
      <c r="AE31" s="50">
        <f t="shared" si="29"/>
        <v>1094.7450600476038</v>
      </c>
      <c r="AF31" s="50">
        <f>IFERROR($V31*(1-$W31)+SUM($X$22:$X31)+$AD31,"")</f>
        <v>5568.2837790430885</v>
      </c>
      <c r="AG31" s="50" t="b">
        <f t="shared" si="30"/>
        <v>0</v>
      </c>
      <c r="AH31" s="50">
        <f>IF(B31&lt;&gt;"",
IF(AND(AG31=TRUE,D31&gt;=65),$V31*(1-10%)+SUM($X$22:$X31)+$AD31,AF31),
"")</f>
        <v>5568.2837790430885</v>
      </c>
      <c r="AI31" s="50">
        <f t="shared" si="13"/>
        <v>27.297649005342233</v>
      </c>
      <c r="AJ31" s="50">
        <f t="shared" si="14"/>
        <v>6578.7334102874784</v>
      </c>
      <c r="AK31" s="50">
        <f t="shared" si="15"/>
        <v>6527.8260623328579</v>
      </c>
      <c r="AL31" s="50" t="b">
        <f t="shared" si="31"/>
        <v>0</v>
      </c>
      <c r="AM31" s="50">
        <f t="shared" si="16"/>
        <v>6527.8260623328579</v>
      </c>
      <c r="AN31" s="50">
        <f t="shared" si="32"/>
        <v>27.104578562686584</v>
      </c>
      <c r="AO31" s="50">
        <f t="shared" si="33"/>
        <v>5.1498699269104513</v>
      </c>
      <c r="AP31" s="50">
        <f t="shared" si="34"/>
        <v>216.253563680556</v>
      </c>
      <c r="AQ31" s="50">
        <f t="shared" si="35"/>
        <v>6527.0535636805562</v>
      </c>
    </row>
    <row r="32" spans="1:43" s="27" customFormat="1" x14ac:dyDescent="0.2">
      <c r="A32" s="47">
        <f t="shared" si="4"/>
        <v>11</v>
      </c>
      <c r="B32" s="47" t="str">
        <f>IF(E32&lt;=$F$10,VLOOKUP('KALKULATOR 2021'!A32,Robocze!$B$23:$C$102,2),"")</f>
        <v>1 rok</v>
      </c>
      <c r="C32" s="47">
        <f t="shared" si="17"/>
        <v>2022</v>
      </c>
      <c r="D32" s="48">
        <f t="shared" si="36"/>
        <v>30.916666666666654</v>
      </c>
      <c r="E32" s="54">
        <f t="shared" si="18"/>
        <v>44835</v>
      </c>
      <c r="F32" s="49">
        <f t="shared" si="19"/>
        <v>44865</v>
      </c>
      <c r="G32" s="50">
        <f>IF(F32&lt;&gt;"",
IF($F$6=Robocze!$B$3,$F$5/12,
IF(AND($F$6=Robocze!$B$4,MOD(A32,3)=1),$F$5/4,
IF(AND($F$6=Robocze!$B$5,MOD(A32,12)=1),$F$5,0))),
"")</f>
        <v>0</v>
      </c>
      <c r="H32" s="50">
        <f t="shared" si="20"/>
        <v>6310.8</v>
      </c>
      <c r="I32" s="51">
        <f t="shared" si="5"/>
        <v>0.05</v>
      </c>
      <c r="J32" s="50">
        <f t="shared" si="21"/>
        <v>0</v>
      </c>
      <c r="K32" s="50">
        <f t="shared" si="22"/>
        <v>0</v>
      </c>
      <c r="L32" s="52" t="str">
        <f t="shared" si="37"/>
        <v/>
      </c>
      <c r="M32" s="111">
        <f t="shared" si="6"/>
        <v>6310.8</v>
      </c>
      <c r="N32" s="114">
        <f t="shared" si="23"/>
        <v>5590.6182882832309</v>
      </c>
      <c r="O32" s="115"/>
      <c r="P32" s="114">
        <f t="shared" si="7"/>
        <v>6550.0292875925779</v>
      </c>
      <c r="Q32" s="115"/>
      <c r="R32" s="112">
        <f t="shared" si="8"/>
        <v>6549.0823694579785</v>
      </c>
      <c r="S32" s="50"/>
      <c r="T32" s="53">
        <f t="shared" si="9"/>
        <v>0.17</v>
      </c>
      <c r="U32" s="50">
        <f t="shared" si="10"/>
        <v>27.411389209531158</v>
      </c>
      <c r="V32" s="50">
        <f t="shared" si="11"/>
        <v>6606.1447994970094</v>
      </c>
      <c r="W32" s="53">
        <f t="shared" si="12"/>
        <v>0.32</v>
      </c>
      <c r="X32" s="50">
        <f t="shared" si="24"/>
        <v>0</v>
      </c>
      <c r="Y32" s="50">
        <f>IF(B32&lt;&gt;"",IF(MONTH(E32)=MONTH($F$14),SUMIF($C$22:C501,"="&amp;(C32-1),$G$22:G501),0)*T32,"")</f>
        <v>0</v>
      </c>
      <c r="Z32" s="50">
        <f>IF(B32&lt;&gt;"",SUM($Y$22:Y32),"")</f>
        <v>1072.836</v>
      </c>
      <c r="AA32" s="51">
        <f t="shared" si="25"/>
        <v>0.05</v>
      </c>
      <c r="AB32" s="50">
        <f t="shared" si="26"/>
        <v>4.5614377501983494</v>
      </c>
      <c r="AC32" s="50">
        <f t="shared" si="27"/>
        <v>0.86667317253768639</v>
      </c>
      <c r="AD32" s="50">
        <f t="shared" si="28"/>
        <v>25.603824625264579</v>
      </c>
      <c r="AE32" s="50">
        <f t="shared" si="29"/>
        <v>1098.4398246252645</v>
      </c>
      <c r="AF32" s="50">
        <f>IFERROR($V32*(1-$W32)+SUM($X$22:$X32)+$AD32,"")</f>
        <v>5590.6182882832309</v>
      </c>
      <c r="AG32" s="50" t="b">
        <f t="shared" si="30"/>
        <v>0</v>
      </c>
      <c r="AH32" s="50">
        <f>IF(B32&lt;&gt;"",
IF(AND(AG32=TRUE,D32&gt;=65),$V32*(1-10%)+SUM($X$22:$X32)+$AD32,AF32),
"")</f>
        <v>5590.6182882832309</v>
      </c>
      <c r="AI32" s="50">
        <f t="shared" si="13"/>
        <v>27.411389209531158</v>
      </c>
      <c r="AJ32" s="50">
        <f t="shared" si="14"/>
        <v>6606.1447994970094</v>
      </c>
      <c r="AK32" s="50">
        <f t="shared" si="15"/>
        <v>6550.0292875925779</v>
      </c>
      <c r="AL32" s="50" t="b">
        <f t="shared" si="31"/>
        <v>0</v>
      </c>
      <c r="AM32" s="50">
        <f t="shared" si="16"/>
        <v>6550.0292875925779</v>
      </c>
      <c r="AN32" s="50">
        <f t="shared" si="32"/>
        <v>27.196056515335652</v>
      </c>
      <c r="AO32" s="50">
        <f t="shared" si="33"/>
        <v>5.1672507379137738</v>
      </c>
      <c r="AP32" s="50">
        <f t="shared" si="34"/>
        <v>238.28236945797835</v>
      </c>
      <c r="AQ32" s="50">
        <f t="shared" si="35"/>
        <v>6549.0823694579785</v>
      </c>
    </row>
    <row r="33" spans="1:43" s="27" customFormat="1" x14ac:dyDescent="0.2">
      <c r="A33" s="55">
        <f t="shared" si="4"/>
        <v>12</v>
      </c>
      <c r="B33" s="55" t="str">
        <f>IF(E33&lt;=$F$10,VLOOKUP('KALKULATOR 2021'!A33,Robocze!$B$23:$C$102,2),"")</f>
        <v>1 rok</v>
      </c>
      <c r="C33" s="55">
        <f t="shared" si="17"/>
        <v>2022</v>
      </c>
      <c r="D33" s="56">
        <f t="shared" si="36"/>
        <v>30.999999999999986</v>
      </c>
      <c r="E33" s="57">
        <f t="shared" si="18"/>
        <v>44866</v>
      </c>
      <c r="F33" s="58">
        <f t="shared" si="19"/>
        <v>44895</v>
      </c>
      <c r="G33" s="59">
        <f>IF(F33&lt;&gt;"",
IF($F$6=Robocze!$B$3,$F$5/12,
IF(AND($F$6=Robocze!$B$4,MOD(A33,3)=1),$F$5/4,
IF(AND($F$6=Robocze!$B$5,MOD(A33,12)=1),$F$5,0))),
"")</f>
        <v>0</v>
      </c>
      <c r="H33" s="59">
        <f t="shared" si="20"/>
        <v>6310.8</v>
      </c>
      <c r="I33" s="60">
        <f t="shared" si="5"/>
        <v>0.05</v>
      </c>
      <c r="J33" s="59">
        <f t="shared" si="21"/>
        <v>0</v>
      </c>
      <c r="K33" s="59">
        <f t="shared" si="22"/>
        <v>0</v>
      </c>
      <c r="L33" s="61">
        <f t="shared" si="37"/>
        <v>1</v>
      </c>
      <c r="M33" s="113">
        <f t="shared" si="6"/>
        <v>6310.8</v>
      </c>
      <c r="N33" s="114">
        <f t="shared" si="23"/>
        <v>5613.0429329565823</v>
      </c>
      <c r="O33" s="115"/>
      <c r="P33" s="114">
        <f t="shared" si="7"/>
        <v>6572.3250262908796</v>
      </c>
      <c r="Q33" s="115"/>
      <c r="R33" s="112">
        <f t="shared" si="8"/>
        <v>6571.1855224548999</v>
      </c>
      <c r="S33" s="59"/>
      <c r="T33" s="62">
        <f t="shared" si="9"/>
        <v>0.17</v>
      </c>
      <c r="U33" s="59">
        <f t="shared" si="10"/>
        <v>27.525603331237537</v>
      </c>
      <c r="V33" s="59">
        <f t="shared" si="11"/>
        <v>6633.6704028282466</v>
      </c>
      <c r="W33" s="62">
        <f t="shared" si="12"/>
        <v>0.32</v>
      </c>
      <c r="X33" s="59">
        <f t="shared" si="24"/>
        <v>0</v>
      </c>
      <c r="Y33" s="59">
        <f>IF(B33&lt;&gt;"",IF(MONTH(E33)=MONTH($F$14),SUMIF($C$22:C501,"="&amp;(C33-1),$G$22:G501),0)*T33,"")</f>
        <v>0</v>
      </c>
      <c r="Z33" s="59">
        <f>IF(B33&lt;&gt;"",SUM($Y$22:Y33),"")</f>
        <v>1072.836</v>
      </c>
      <c r="AA33" s="60">
        <f t="shared" si="25"/>
        <v>0.05</v>
      </c>
      <c r="AB33" s="59">
        <f t="shared" si="26"/>
        <v>4.5768326026052693</v>
      </c>
      <c r="AC33" s="59">
        <f t="shared" si="27"/>
        <v>0.8695981944950012</v>
      </c>
      <c r="AD33" s="59">
        <f t="shared" si="28"/>
        <v>29.311059033374846</v>
      </c>
      <c r="AE33" s="59">
        <f t="shared" si="29"/>
        <v>1102.1470590333747</v>
      </c>
      <c r="AF33" s="59">
        <f>IFERROR($V33*(1-$W33)+SUM($X$22:$X33)+$AD33,"")</f>
        <v>5613.0429329565823</v>
      </c>
      <c r="AG33" s="59" t="b">
        <f t="shared" si="30"/>
        <v>0</v>
      </c>
      <c r="AH33" s="59">
        <f>IF(B33&lt;&gt;"",
IF(AND(AG33=TRUE,D33&gt;=65),$V33*(1-10%)+SUM($X$22:$X33)+$AD33,AF33),
"")</f>
        <v>5613.0429329565823</v>
      </c>
      <c r="AI33" s="59">
        <f t="shared" si="13"/>
        <v>27.525603331237537</v>
      </c>
      <c r="AJ33" s="59">
        <f t="shared" si="14"/>
        <v>6633.6704028282466</v>
      </c>
      <c r="AK33" s="59">
        <f t="shared" si="15"/>
        <v>6572.3250262908796</v>
      </c>
      <c r="AL33" s="59" t="b">
        <f t="shared" si="31"/>
        <v>0</v>
      </c>
      <c r="AM33" s="59">
        <f t="shared" si="16"/>
        <v>6572.3250262908796</v>
      </c>
      <c r="AN33" s="59">
        <f t="shared" si="32"/>
        <v>27.287843206074911</v>
      </c>
      <c r="AO33" s="59">
        <f t="shared" si="33"/>
        <v>5.1846902091542333</v>
      </c>
      <c r="AP33" s="59">
        <f t="shared" si="34"/>
        <v>260.38552245489973</v>
      </c>
      <c r="AQ33" s="59">
        <f t="shared" si="35"/>
        <v>6571.1855224548999</v>
      </c>
    </row>
    <row r="34" spans="1:43" s="27" customFormat="1" x14ac:dyDescent="0.2">
      <c r="A34" s="47">
        <f t="shared" si="4"/>
        <v>13</v>
      </c>
      <c r="B34" s="47" t="str">
        <f>IF(E34&lt;=$F$10,VLOOKUP('KALKULATOR 2021'!A34,Robocze!$B$23:$C$102,2),"")</f>
        <v>2 rok</v>
      </c>
      <c r="C34" s="47">
        <f t="shared" si="17"/>
        <v>2022</v>
      </c>
      <c r="D34" s="48">
        <f t="shared" si="36"/>
        <v>31.083333333333318</v>
      </c>
      <c r="E34" s="49">
        <f t="shared" si="18"/>
        <v>44896</v>
      </c>
      <c r="F34" s="49">
        <f t="shared" si="19"/>
        <v>44926</v>
      </c>
      <c r="G34" s="50">
        <f>IF(F34&lt;&gt;"",
IF($F$6=Robocze!$B$3,$F$5/12,
IF(AND($F$6=Robocze!$B$4,MOD(A34,3)=1),$F$5/4,
IF(AND($F$6=Robocze!$B$5,MOD(A34,12)=1),$F$5,0))),
"")</f>
        <v>6310.8</v>
      </c>
      <c r="H34" s="50">
        <f t="shared" si="20"/>
        <v>12621.6</v>
      </c>
      <c r="I34" s="51">
        <f t="shared" si="5"/>
        <v>0.05</v>
      </c>
      <c r="J34" s="50">
        <f t="shared" si="21"/>
        <v>2E-3</v>
      </c>
      <c r="K34" s="50">
        <f t="shared" si="22"/>
        <v>6310.7979999999998</v>
      </c>
      <c r="L34" s="52" t="str">
        <f t="shared" si="37"/>
        <v/>
      </c>
      <c r="M34" s="111">
        <f t="shared" si="6"/>
        <v>12621.6</v>
      </c>
      <c r="N34" s="114">
        <f t="shared" si="23"/>
        <v>11017.617313088833</v>
      </c>
      <c r="O34" s="115"/>
      <c r="P34" s="114">
        <f t="shared" si="7"/>
        <v>12926.810987150426</v>
      </c>
      <c r="Q34" s="115"/>
      <c r="R34" s="112">
        <f t="shared" si="8"/>
        <v>12925.462223593184</v>
      </c>
      <c r="S34" s="50"/>
      <c r="T34" s="53">
        <f t="shared" si="9"/>
        <v>0.17</v>
      </c>
      <c r="U34" s="50">
        <f t="shared" si="10"/>
        <v>53.935285011784359</v>
      </c>
      <c r="V34" s="50">
        <f t="shared" si="11"/>
        <v>12998.403687840031</v>
      </c>
      <c r="W34" s="53">
        <f t="shared" si="12"/>
        <v>0.32</v>
      </c>
      <c r="X34" s="50">
        <f t="shared" si="24"/>
        <v>1072.836</v>
      </c>
      <c r="Y34" s="50">
        <f>IF(B34&lt;&gt;"",IF(MONTH(E34)=MONTH($F$14),SUMIF($C$22:C501,"="&amp;(C34-1),$G$22:G501),0)*T34,"")</f>
        <v>0</v>
      </c>
      <c r="Z34" s="50">
        <f>IF(B34&lt;&gt;"",SUM($Y$22:Y34),"")</f>
        <v>1072.836</v>
      </c>
      <c r="AA34" s="51">
        <f t="shared" si="25"/>
        <v>0.05</v>
      </c>
      <c r="AB34" s="50">
        <f t="shared" si="26"/>
        <v>4.5922794126390611</v>
      </c>
      <c r="AC34" s="50">
        <f t="shared" si="27"/>
        <v>0.87253308840142163</v>
      </c>
      <c r="AD34" s="50">
        <f t="shared" si="28"/>
        <v>33.030805357612486</v>
      </c>
      <c r="AE34" s="50">
        <f t="shared" si="29"/>
        <v>1105.8668053576123</v>
      </c>
      <c r="AF34" s="50">
        <f>IFERROR($V34*(1-$W34)+SUM($X$22:$X34)+$AD34,"")</f>
        <v>11017.617313088833</v>
      </c>
      <c r="AG34" s="50" t="b">
        <f t="shared" si="30"/>
        <v>0</v>
      </c>
      <c r="AH34" s="50">
        <f>IF(B34&lt;&gt;"",
IF(AND(AG34=TRUE,D34&gt;=65),$V34*(1-10%)+SUM($X$22:$X34)+$AD34,AF34),
"")</f>
        <v>11017.617313088833</v>
      </c>
      <c r="AI34" s="50">
        <f t="shared" si="13"/>
        <v>53.935285011784359</v>
      </c>
      <c r="AJ34" s="50">
        <f t="shared" si="14"/>
        <v>12998.403687840031</v>
      </c>
      <c r="AK34" s="50">
        <f t="shared" si="15"/>
        <v>12926.810987150426</v>
      </c>
      <c r="AL34" s="50" t="b">
        <f t="shared" si="31"/>
        <v>0</v>
      </c>
      <c r="AM34" s="50">
        <f t="shared" si="16"/>
        <v>12926.810987150426</v>
      </c>
      <c r="AN34" s="50">
        <f t="shared" si="32"/>
        <v>53.674939676895413</v>
      </c>
      <c r="AO34" s="50">
        <f t="shared" si="33"/>
        <v>10.198238538610129</v>
      </c>
      <c r="AP34" s="50">
        <f t="shared" si="34"/>
        <v>303.86222359318344</v>
      </c>
      <c r="AQ34" s="50">
        <f t="shared" si="35"/>
        <v>12925.462223593184</v>
      </c>
    </row>
    <row r="35" spans="1:43" s="27" customFormat="1" x14ac:dyDescent="0.2">
      <c r="A35" s="47">
        <f t="shared" si="4"/>
        <v>14</v>
      </c>
      <c r="B35" s="47" t="str">
        <f>IF(E35&lt;=$F$10,VLOOKUP('KALKULATOR 2021'!A35,Robocze!$B$23:$C$102,2),"")</f>
        <v>2 rok</v>
      </c>
      <c r="C35" s="47">
        <f t="shared" si="17"/>
        <v>2023</v>
      </c>
      <c r="D35" s="48">
        <f t="shared" si="36"/>
        <v>31.16666666666665</v>
      </c>
      <c r="E35" s="54">
        <f t="shared" si="18"/>
        <v>44927</v>
      </c>
      <c r="F35" s="49">
        <f t="shared" si="19"/>
        <v>44957</v>
      </c>
      <c r="G35" s="50">
        <f>IF(F35&lt;&gt;"",
IF($F$6=Robocze!$B$3,$F$5/12,
IF(AND($F$6=Robocze!$B$4,MOD(A35,3)=1),$F$5/4,
IF(AND($F$6=Robocze!$B$5,MOD(A35,12)=1),$F$5,0))),
"")</f>
        <v>0</v>
      </c>
      <c r="H35" s="50">
        <f t="shared" si="20"/>
        <v>12621.6</v>
      </c>
      <c r="I35" s="51">
        <f t="shared" si="5"/>
        <v>0.05</v>
      </c>
      <c r="J35" s="50">
        <f t="shared" si="21"/>
        <v>0</v>
      </c>
      <c r="K35" s="50">
        <f t="shared" si="22"/>
        <v>0</v>
      </c>
      <c r="L35" s="52" t="str">
        <f t="shared" si="37"/>
        <v/>
      </c>
      <c r="M35" s="111">
        <f t="shared" si="6"/>
        <v>12621.6</v>
      </c>
      <c r="N35" s="114">
        <f t="shared" si="23"/>
        <v>11058.178424005795</v>
      </c>
      <c r="O35" s="115"/>
      <c r="P35" s="114">
        <f t="shared" si="7"/>
        <v>12970.680599596886</v>
      </c>
      <c r="Q35" s="115"/>
      <c r="R35" s="112">
        <f t="shared" si="8"/>
        <v>12969.085658597811</v>
      </c>
      <c r="S35" s="50"/>
      <c r="T35" s="53">
        <f t="shared" si="9"/>
        <v>0.17</v>
      </c>
      <c r="U35" s="50">
        <f t="shared" si="10"/>
        <v>54.160015366000131</v>
      </c>
      <c r="V35" s="50">
        <f t="shared" si="11"/>
        <v>13052.563703206031</v>
      </c>
      <c r="W35" s="53">
        <f t="shared" si="12"/>
        <v>0.32</v>
      </c>
      <c r="X35" s="50">
        <f t="shared" si="24"/>
        <v>0</v>
      </c>
      <c r="Y35" s="50">
        <f>IF(B35&lt;&gt;"",IF(MONTH(E35)=MONTH($F$14),SUMIF($C$22:C501,"="&amp;(C35-1),$G$22:G501),0)*T35,"")</f>
        <v>0</v>
      </c>
      <c r="Z35" s="50">
        <f>IF(B35&lt;&gt;"",SUM($Y$22:Y35),"")</f>
        <v>1072.836</v>
      </c>
      <c r="AA35" s="51">
        <f t="shared" si="25"/>
        <v>0.05</v>
      </c>
      <c r="AB35" s="50">
        <f t="shared" si="26"/>
        <v>4.607778355656718</v>
      </c>
      <c r="AC35" s="50">
        <f t="shared" si="27"/>
        <v>0.8754778875747764</v>
      </c>
      <c r="AD35" s="50">
        <f t="shared" si="28"/>
        <v>36.763105825694431</v>
      </c>
      <c r="AE35" s="50">
        <f t="shared" si="29"/>
        <v>1109.5991058256943</v>
      </c>
      <c r="AF35" s="50">
        <f>IFERROR($V35*(1-$W35)+SUM($X$22:$X35)+$AD35,"")</f>
        <v>11058.178424005795</v>
      </c>
      <c r="AG35" s="50" t="b">
        <f t="shared" si="30"/>
        <v>0</v>
      </c>
      <c r="AH35" s="50">
        <f>IF(B35&lt;&gt;"",
IF(AND(AG35=TRUE,D35&gt;=65),$V35*(1-10%)+SUM($X$22:$X35)+$AD35,AF35),
"")</f>
        <v>11058.178424005795</v>
      </c>
      <c r="AI35" s="50">
        <f t="shared" si="13"/>
        <v>54.160015366000131</v>
      </c>
      <c r="AJ35" s="50">
        <f t="shared" si="14"/>
        <v>13052.563703206031</v>
      </c>
      <c r="AK35" s="50">
        <f t="shared" si="15"/>
        <v>12970.680599596886</v>
      </c>
      <c r="AL35" s="50" t="b">
        <f t="shared" si="31"/>
        <v>0</v>
      </c>
      <c r="AM35" s="50">
        <f t="shared" si="16"/>
        <v>12970.680599596886</v>
      </c>
      <c r="AN35" s="50">
        <f t="shared" si="32"/>
        <v>53.85609259830494</v>
      </c>
      <c r="AO35" s="50">
        <f t="shared" si="33"/>
        <v>10.232657593677938</v>
      </c>
      <c r="AP35" s="50">
        <f t="shared" si="34"/>
        <v>347.48565859781047</v>
      </c>
      <c r="AQ35" s="50">
        <f t="shared" si="35"/>
        <v>12969.085658597811</v>
      </c>
    </row>
    <row r="36" spans="1:43" s="27" customFormat="1" x14ac:dyDescent="0.2">
      <c r="A36" s="47">
        <f t="shared" si="4"/>
        <v>15</v>
      </c>
      <c r="B36" s="47" t="str">
        <f>IF(E36&lt;=$F$10,VLOOKUP('KALKULATOR 2021'!A36,Robocze!$B$23:$C$102,2),"")</f>
        <v>2 rok</v>
      </c>
      <c r="C36" s="47">
        <f t="shared" si="17"/>
        <v>2023</v>
      </c>
      <c r="D36" s="48">
        <f t="shared" si="36"/>
        <v>31.249999999999982</v>
      </c>
      <c r="E36" s="54">
        <f t="shared" si="18"/>
        <v>44958</v>
      </c>
      <c r="F36" s="49">
        <f t="shared" si="19"/>
        <v>44985</v>
      </c>
      <c r="G36" s="50">
        <f>IF(F36&lt;&gt;"",
IF($F$6=Robocze!$B$3,$F$5/12,
IF(AND($F$6=Robocze!$B$4,MOD(A36,3)=1),$F$5/4,
IF(AND($F$6=Robocze!$B$5,MOD(A36,12)=1),$F$5,0))),
"")</f>
        <v>0</v>
      </c>
      <c r="H36" s="50">
        <f t="shared" si="20"/>
        <v>12621.6</v>
      </c>
      <c r="I36" s="51">
        <f t="shared" si="5"/>
        <v>0.05</v>
      </c>
      <c r="J36" s="50">
        <f t="shared" si="21"/>
        <v>0</v>
      </c>
      <c r="K36" s="50">
        <f t="shared" si="22"/>
        <v>0</v>
      </c>
      <c r="L36" s="52" t="str">
        <f t="shared" si="37"/>
        <v/>
      </c>
      <c r="M36" s="111">
        <f t="shared" si="6"/>
        <v>12621.6</v>
      </c>
      <c r="N36" s="114">
        <f t="shared" si="23"/>
        <v>11098.905584813707</v>
      </c>
      <c r="O36" s="115"/>
      <c r="P36" s="114">
        <f t="shared" si="7"/>
        <v>13014.733002095207</v>
      </c>
      <c r="Q36" s="115"/>
      <c r="R36" s="112">
        <f t="shared" si="8"/>
        <v>13012.856322695578</v>
      </c>
      <c r="S36" s="50"/>
      <c r="T36" s="53">
        <f t="shared" si="9"/>
        <v>0.17</v>
      </c>
      <c r="U36" s="50">
        <f t="shared" si="10"/>
        <v>54.385682096691795</v>
      </c>
      <c r="V36" s="50">
        <f t="shared" si="11"/>
        <v>13106.949385302723</v>
      </c>
      <c r="W36" s="53">
        <f t="shared" si="12"/>
        <v>0.32</v>
      </c>
      <c r="X36" s="50">
        <f t="shared" si="24"/>
        <v>0</v>
      </c>
      <c r="Y36" s="50">
        <f>IF(B36&lt;&gt;"",IF(MONTH(E36)=MONTH($F$14),SUMIF($C$22:C501,"="&amp;(C36-1),$G$22:G501),0)*T36,"")</f>
        <v>0</v>
      </c>
      <c r="Z36" s="50">
        <f>IF(B36&lt;&gt;"",SUM($Y$22:Y36),"")</f>
        <v>1072.836</v>
      </c>
      <c r="AA36" s="51">
        <f t="shared" si="25"/>
        <v>0.05</v>
      </c>
      <c r="AB36" s="50">
        <f t="shared" si="26"/>
        <v>4.6233296076070598</v>
      </c>
      <c r="AC36" s="50">
        <f t="shared" si="27"/>
        <v>0.8784326254453414</v>
      </c>
      <c r="AD36" s="50">
        <f t="shared" si="28"/>
        <v>40.508002807856151</v>
      </c>
      <c r="AE36" s="50">
        <f t="shared" si="29"/>
        <v>1113.344002807856</v>
      </c>
      <c r="AF36" s="50">
        <f>IFERROR($V36*(1-$W36)+SUM($X$22:$X36)+$AD36,"")</f>
        <v>11098.905584813707</v>
      </c>
      <c r="AG36" s="50" t="b">
        <f t="shared" si="30"/>
        <v>0</v>
      </c>
      <c r="AH36" s="50">
        <f>IF(B36&lt;&gt;"",
IF(AND(AG36=TRUE,D36&gt;=65),$V36*(1-10%)+SUM($X$22:$X36)+$AD36,AF36),
"")</f>
        <v>11098.905584813707</v>
      </c>
      <c r="AI36" s="50">
        <f t="shared" si="13"/>
        <v>54.385682096691795</v>
      </c>
      <c r="AJ36" s="50">
        <f t="shared" si="14"/>
        <v>13106.949385302723</v>
      </c>
      <c r="AK36" s="50">
        <f t="shared" si="15"/>
        <v>13014.733002095207</v>
      </c>
      <c r="AL36" s="50" t="b">
        <f t="shared" si="31"/>
        <v>0</v>
      </c>
      <c r="AM36" s="50">
        <f t="shared" si="16"/>
        <v>13014.733002095207</v>
      </c>
      <c r="AN36" s="50">
        <f t="shared" si="32"/>
        <v>54.037856910824217</v>
      </c>
      <c r="AO36" s="50">
        <f t="shared" si="33"/>
        <v>10.267192813056601</v>
      </c>
      <c r="AP36" s="50">
        <f t="shared" si="34"/>
        <v>391.25632269557718</v>
      </c>
      <c r="AQ36" s="50">
        <f t="shared" si="35"/>
        <v>13012.856322695578</v>
      </c>
    </row>
    <row r="37" spans="1:43" s="27" customFormat="1" x14ac:dyDescent="0.2">
      <c r="A37" s="47">
        <f t="shared" si="4"/>
        <v>16</v>
      </c>
      <c r="B37" s="47" t="str">
        <f>IF(E37&lt;=$F$10,VLOOKUP('KALKULATOR 2021'!A37,Robocze!$B$23:$C$102,2),"")</f>
        <v>2 rok</v>
      </c>
      <c r="C37" s="47">
        <f t="shared" si="17"/>
        <v>2023</v>
      </c>
      <c r="D37" s="48">
        <f t="shared" si="36"/>
        <v>31.333333333333314</v>
      </c>
      <c r="E37" s="54">
        <f t="shared" si="18"/>
        <v>44986</v>
      </c>
      <c r="F37" s="49">
        <f t="shared" si="19"/>
        <v>45016</v>
      </c>
      <c r="G37" s="50">
        <f>IF(F37&lt;&gt;"",
IF($F$6=Robocze!$B$3,$F$5/12,
IF(AND($F$6=Robocze!$B$4,MOD(A37,3)=1),$F$5/4,
IF(AND($F$6=Robocze!$B$5,MOD(A37,12)=1),$F$5,0))),
"")</f>
        <v>0</v>
      </c>
      <c r="H37" s="50">
        <f t="shared" si="20"/>
        <v>12621.6</v>
      </c>
      <c r="I37" s="51">
        <f t="shared" si="5"/>
        <v>0.05</v>
      </c>
      <c r="J37" s="50">
        <f t="shared" si="21"/>
        <v>0</v>
      </c>
      <c r="K37" s="50">
        <f t="shared" si="22"/>
        <v>0</v>
      </c>
      <c r="L37" s="52" t="str">
        <f t="shared" si="37"/>
        <v/>
      </c>
      <c r="M37" s="111">
        <f t="shared" si="6"/>
        <v>12621.6</v>
      </c>
      <c r="N37" s="114">
        <f t="shared" si="23"/>
        <v>11139.799477414876</v>
      </c>
      <c r="O37" s="115"/>
      <c r="P37" s="114">
        <f t="shared" si="7"/>
        <v>13058.968956270603</v>
      </c>
      <c r="Q37" s="115"/>
      <c r="R37" s="112">
        <f t="shared" si="8"/>
        <v>13056.774712784674</v>
      </c>
      <c r="S37" s="50"/>
      <c r="T37" s="53">
        <f t="shared" si="9"/>
        <v>0.17</v>
      </c>
      <c r="U37" s="50">
        <f t="shared" si="10"/>
        <v>54.612289105428012</v>
      </c>
      <c r="V37" s="50">
        <f t="shared" si="11"/>
        <v>13161.561674408151</v>
      </c>
      <c r="W37" s="53">
        <f t="shared" si="12"/>
        <v>0.32</v>
      </c>
      <c r="X37" s="50">
        <f t="shared" si="24"/>
        <v>0</v>
      </c>
      <c r="Y37" s="50">
        <f>IF(B37&lt;&gt;"",IF(MONTH(E37)=MONTH($F$14),SUMIF($C$22:C501,"="&amp;(C37-1),$G$22:G501),0)*T37,"")</f>
        <v>0</v>
      </c>
      <c r="Z37" s="50">
        <f>IF(B37&lt;&gt;"",SUM($Y$22:Y37),"")</f>
        <v>1072.836</v>
      </c>
      <c r="AA37" s="51">
        <f t="shared" si="25"/>
        <v>0.05</v>
      </c>
      <c r="AB37" s="50">
        <f t="shared" si="26"/>
        <v>4.6389333450327337</v>
      </c>
      <c r="AC37" s="50">
        <f t="shared" si="27"/>
        <v>0.88139733555621946</v>
      </c>
      <c r="AD37" s="50">
        <f t="shared" si="28"/>
        <v>44.265538817332661</v>
      </c>
      <c r="AE37" s="50">
        <f t="shared" si="29"/>
        <v>1117.1015388173325</v>
      </c>
      <c r="AF37" s="50">
        <f>IFERROR($V37*(1-$W37)+SUM($X$22:$X37)+$AD37,"")</f>
        <v>11139.799477414876</v>
      </c>
      <c r="AG37" s="50" t="b">
        <f t="shared" si="30"/>
        <v>0</v>
      </c>
      <c r="AH37" s="50">
        <f>IF(B37&lt;&gt;"",
IF(AND(AG37=TRUE,D37&gt;=65),$V37*(1-10%)+SUM($X$22:$X37)+$AD37,AF37),
"")</f>
        <v>11139.799477414876</v>
      </c>
      <c r="AI37" s="50">
        <f t="shared" si="13"/>
        <v>54.612289105428012</v>
      </c>
      <c r="AJ37" s="50">
        <f t="shared" si="14"/>
        <v>13161.561674408151</v>
      </c>
      <c r="AK37" s="50">
        <f t="shared" si="15"/>
        <v>13058.968956270603</v>
      </c>
      <c r="AL37" s="50" t="b">
        <f t="shared" si="31"/>
        <v>0</v>
      </c>
      <c r="AM37" s="50">
        <f t="shared" si="16"/>
        <v>13058.968956270603</v>
      </c>
      <c r="AN37" s="50">
        <f t="shared" si="32"/>
        <v>54.220234677898247</v>
      </c>
      <c r="AO37" s="50">
        <f t="shared" si="33"/>
        <v>10.301844588800668</v>
      </c>
      <c r="AP37" s="50">
        <f t="shared" si="34"/>
        <v>435.17471278467383</v>
      </c>
      <c r="AQ37" s="50">
        <f t="shared" si="35"/>
        <v>13056.774712784674</v>
      </c>
    </row>
    <row r="38" spans="1:43" s="27" customFormat="1" x14ac:dyDescent="0.2">
      <c r="A38" s="47">
        <f t="shared" si="4"/>
        <v>17</v>
      </c>
      <c r="B38" s="47" t="str">
        <f>IF(E38&lt;=$F$10,VLOOKUP('KALKULATOR 2021'!A38,Robocze!$B$23:$C$102,2),"")</f>
        <v>2 rok</v>
      </c>
      <c r="C38" s="47">
        <f t="shared" si="17"/>
        <v>2023</v>
      </c>
      <c r="D38" s="48">
        <f t="shared" si="36"/>
        <v>31.416666666666647</v>
      </c>
      <c r="E38" s="54">
        <f t="shared" si="18"/>
        <v>45017</v>
      </c>
      <c r="F38" s="49">
        <f t="shared" si="19"/>
        <v>45046</v>
      </c>
      <c r="G38" s="50">
        <f>IF(F38&lt;&gt;"",
IF($F$6=Robocze!$B$3,$F$5/12,
IF(AND($F$6=Robocze!$B$4,MOD(A38,3)=1),$F$5/4,
IF(AND($F$6=Robocze!$B$5,MOD(A38,12)=1),$F$5,0))),
"")</f>
        <v>0</v>
      </c>
      <c r="H38" s="50">
        <f t="shared" si="20"/>
        <v>12621.6</v>
      </c>
      <c r="I38" s="51">
        <f t="shared" si="5"/>
        <v>0.05</v>
      </c>
      <c r="J38" s="50">
        <f t="shared" si="21"/>
        <v>0</v>
      </c>
      <c r="K38" s="50">
        <f t="shared" si="22"/>
        <v>0</v>
      </c>
      <c r="L38" s="52" t="str">
        <f t="shared" si="37"/>
        <v/>
      </c>
      <c r="M38" s="111">
        <f t="shared" si="6"/>
        <v>12621.6</v>
      </c>
      <c r="N38" s="114">
        <f t="shared" si="23"/>
        <v>11184.481608019207</v>
      </c>
      <c r="O38" s="115"/>
      <c r="P38" s="114">
        <f t="shared" si="7"/>
        <v>13103.38922692173</v>
      </c>
      <c r="Q38" s="115"/>
      <c r="R38" s="112">
        <f t="shared" si="8"/>
        <v>13100.841327440323</v>
      </c>
      <c r="S38" s="50"/>
      <c r="T38" s="53">
        <f t="shared" si="9"/>
        <v>0.17</v>
      </c>
      <c r="U38" s="50">
        <f t="shared" si="10"/>
        <v>54.839840310033964</v>
      </c>
      <c r="V38" s="50">
        <f t="shared" si="11"/>
        <v>13216.401514718185</v>
      </c>
      <c r="W38" s="53">
        <f t="shared" si="12"/>
        <v>0.32</v>
      </c>
      <c r="X38" s="50">
        <f t="shared" si="24"/>
        <v>0</v>
      </c>
      <c r="Y38" s="50">
        <f>IF(B38&lt;&gt;"",IF(MONTH(E38)=MONTH($F$14),SUMIF($C$22:C501,"="&amp;(C38-1),$G$22:G501),0)*T38,"")</f>
        <v>1072.836</v>
      </c>
      <c r="Z38" s="50">
        <f>IF(B38&lt;&gt;"",SUM($Y$22:Y38),"")</f>
        <v>2145.672</v>
      </c>
      <c r="AA38" s="51">
        <f t="shared" si="25"/>
        <v>0.05</v>
      </c>
      <c r="AB38" s="50">
        <f t="shared" si="26"/>
        <v>9.124739745072219</v>
      </c>
      <c r="AC38" s="50">
        <f t="shared" si="27"/>
        <v>1.7337005515637216</v>
      </c>
      <c r="AD38" s="50">
        <f t="shared" si="28"/>
        <v>51.656578010841159</v>
      </c>
      <c r="AE38" s="50">
        <f t="shared" si="29"/>
        <v>2197.3285780108408</v>
      </c>
      <c r="AF38" s="50">
        <f>IFERROR($V38*(1-$W38)+SUM($X$22:$X38)+$AD38,"")</f>
        <v>11184.481608019207</v>
      </c>
      <c r="AG38" s="50" t="b">
        <f t="shared" si="30"/>
        <v>0</v>
      </c>
      <c r="AH38" s="50">
        <f>IF(B38&lt;&gt;"",
IF(AND(AG38=TRUE,D38&gt;=65),$V38*(1-10%)+SUM($X$22:$X38)+$AD38,AF38),
"")</f>
        <v>11184.481608019207</v>
      </c>
      <c r="AI38" s="50">
        <f t="shared" si="13"/>
        <v>54.839840310033964</v>
      </c>
      <c r="AJ38" s="50">
        <f t="shared" si="14"/>
        <v>13216.401514718185</v>
      </c>
      <c r="AK38" s="50">
        <f t="shared" si="15"/>
        <v>13103.38922692173</v>
      </c>
      <c r="AL38" s="50" t="b">
        <f t="shared" si="31"/>
        <v>0</v>
      </c>
      <c r="AM38" s="50">
        <f t="shared" si="16"/>
        <v>13103.38922692173</v>
      </c>
      <c r="AN38" s="50">
        <f t="shared" si="32"/>
        <v>54.403227969936147</v>
      </c>
      <c r="AO38" s="50">
        <f t="shared" si="33"/>
        <v>10.336613314287868</v>
      </c>
      <c r="AP38" s="50">
        <f t="shared" si="34"/>
        <v>479.24132744032249</v>
      </c>
      <c r="AQ38" s="50">
        <f t="shared" si="35"/>
        <v>13100.841327440323</v>
      </c>
    </row>
    <row r="39" spans="1:43" s="27" customFormat="1" x14ac:dyDescent="0.2">
      <c r="A39" s="47">
        <f t="shared" si="4"/>
        <v>18</v>
      </c>
      <c r="B39" s="47" t="str">
        <f>IF(E39&lt;=$F$10,VLOOKUP('KALKULATOR 2021'!A39,Robocze!$B$23:$C$102,2),"")</f>
        <v>2 rok</v>
      </c>
      <c r="C39" s="47">
        <f t="shared" si="17"/>
        <v>2023</v>
      </c>
      <c r="D39" s="48">
        <f t="shared" si="36"/>
        <v>31.499999999999979</v>
      </c>
      <c r="E39" s="54">
        <f t="shared" si="18"/>
        <v>45047</v>
      </c>
      <c r="F39" s="49">
        <f t="shared" si="19"/>
        <v>45077</v>
      </c>
      <c r="G39" s="50">
        <f>IF(F39&lt;&gt;"",
IF($F$6=Robocze!$B$3,$F$5/12,
IF(AND($F$6=Robocze!$B$4,MOD(A39,3)=1),$F$5/4,
IF(AND($F$6=Robocze!$B$5,MOD(A39,12)=1),$F$5,0))),
"")</f>
        <v>0</v>
      </c>
      <c r="H39" s="50">
        <f t="shared" si="20"/>
        <v>12621.6</v>
      </c>
      <c r="I39" s="51">
        <f t="shared" si="5"/>
        <v>0.05</v>
      </c>
      <c r="J39" s="50">
        <f t="shared" si="21"/>
        <v>0</v>
      </c>
      <c r="K39" s="50">
        <f t="shared" si="22"/>
        <v>0</v>
      </c>
      <c r="L39" s="52" t="str">
        <f t="shared" si="37"/>
        <v/>
      </c>
      <c r="M39" s="111">
        <f t="shared" si="6"/>
        <v>12621.6</v>
      </c>
      <c r="N39" s="114">
        <f t="shared" si="23"/>
        <v>11229.344062928361</v>
      </c>
      <c r="O39" s="115"/>
      <c r="P39" s="114">
        <f t="shared" si="7"/>
        <v>13147.994582033903</v>
      </c>
      <c r="Q39" s="115"/>
      <c r="R39" s="112">
        <f t="shared" si="8"/>
        <v>13145.056666920433</v>
      </c>
      <c r="S39" s="50"/>
      <c r="T39" s="53">
        <f t="shared" si="9"/>
        <v>0.17</v>
      </c>
      <c r="U39" s="50">
        <f t="shared" si="10"/>
        <v>55.068339644659105</v>
      </c>
      <c r="V39" s="50">
        <f t="shared" si="11"/>
        <v>13271.469854362844</v>
      </c>
      <c r="W39" s="53">
        <f t="shared" si="12"/>
        <v>0.32</v>
      </c>
      <c r="X39" s="50">
        <f t="shared" si="24"/>
        <v>0</v>
      </c>
      <c r="Y39" s="50">
        <f>IF(B39&lt;&gt;"",IF(MONTH(E39)=MONTH($F$14),SUMIF($C$22:C501,"="&amp;(C39-1),$G$22:G501),0)*T39,"")</f>
        <v>0</v>
      </c>
      <c r="Z39" s="50">
        <f>IF(B39&lt;&gt;"",SUM($Y$22:Y39),"")</f>
        <v>2145.672</v>
      </c>
      <c r="AA39" s="51">
        <f t="shared" si="25"/>
        <v>0.05</v>
      </c>
      <c r="AB39" s="50">
        <f t="shared" si="26"/>
        <v>9.1555357417118373</v>
      </c>
      <c r="AC39" s="50">
        <f t="shared" si="27"/>
        <v>1.7395517909252491</v>
      </c>
      <c r="AD39" s="50">
        <f t="shared" si="28"/>
        <v>59.072561961627748</v>
      </c>
      <c r="AE39" s="50">
        <f t="shared" si="29"/>
        <v>2204.7445619616274</v>
      </c>
      <c r="AF39" s="50">
        <f>IFERROR($V39*(1-$W39)+SUM($X$22:$X39)+$AD39,"")</f>
        <v>11229.344062928361</v>
      </c>
      <c r="AG39" s="50" t="b">
        <f t="shared" si="30"/>
        <v>0</v>
      </c>
      <c r="AH39" s="50">
        <f>IF(B39&lt;&gt;"",
IF(AND(AG39=TRUE,D39&gt;=65),$V39*(1-10%)+SUM($X$22:$X39)+$AD39,AF39),
"")</f>
        <v>11229.344062928361</v>
      </c>
      <c r="AI39" s="50">
        <f t="shared" si="13"/>
        <v>55.068339644659105</v>
      </c>
      <c r="AJ39" s="50">
        <f t="shared" si="14"/>
        <v>13271.469854362844</v>
      </c>
      <c r="AK39" s="50">
        <f t="shared" si="15"/>
        <v>13147.994582033903</v>
      </c>
      <c r="AL39" s="50" t="b">
        <f t="shared" si="31"/>
        <v>0</v>
      </c>
      <c r="AM39" s="50">
        <f t="shared" si="16"/>
        <v>13147.994582033903</v>
      </c>
      <c r="AN39" s="50">
        <f t="shared" si="32"/>
        <v>54.58683886433468</v>
      </c>
      <c r="AO39" s="50">
        <f t="shared" si="33"/>
        <v>10.37149938422359</v>
      </c>
      <c r="AP39" s="50">
        <f t="shared" si="34"/>
        <v>523.45666692043233</v>
      </c>
      <c r="AQ39" s="50">
        <f t="shared" si="35"/>
        <v>13145.056666920433</v>
      </c>
    </row>
    <row r="40" spans="1:43" s="27" customFormat="1" x14ac:dyDescent="0.2">
      <c r="A40" s="47">
        <f t="shared" si="4"/>
        <v>19</v>
      </c>
      <c r="B40" s="47" t="str">
        <f>IF(E40&lt;=$F$10,VLOOKUP('KALKULATOR 2021'!A40,Robocze!$B$23:$C$102,2),"")</f>
        <v>2 rok</v>
      </c>
      <c r="C40" s="47">
        <f t="shared" si="17"/>
        <v>2023</v>
      </c>
      <c r="D40" s="48">
        <f t="shared" si="36"/>
        <v>31.583333333333311</v>
      </c>
      <c r="E40" s="54">
        <f t="shared" si="18"/>
        <v>45078</v>
      </c>
      <c r="F40" s="49">
        <f t="shared" si="19"/>
        <v>45107</v>
      </c>
      <c r="G40" s="50">
        <f>IF(F40&lt;&gt;"",
IF($F$6=Robocze!$B$3,$F$5/12,
IF(AND($F$6=Robocze!$B$4,MOD(A40,3)=1),$F$5/4,
IF(AND($F$6=Robocze!$B$5,MOD(A40,12)=1),$F$5,0))),
"")</f>
        <v>0</v>
      </c>
      <c r="H40" s="50">
        <f t="shared" si="20"/>
        <v>12621.6</v>
      </c>
      <c r="I40" s="51">
        <f t="shared" si="5"/>
        <v>0.05</v>
      </c>
      <c r="J40" s="50">
        <f t="shared" si="21"/>
        <v>0</v>
      </c>
      <c r="K40" s="50">
        <f t="shared" si="22"/>
        <v>0</v>
      </c>
      <c r="L40" s="52" t="str">
        <f t="shared" si="37"/>
        <v/>
      </c>
      <c r="M40" s="111">
        <f t="shared" si="6"/>
        <v>12621.6</v>
      </c>
      <c r="N40" s="114">
        <f t="shared" si="23"/>
        <v>11274.387573745676</v>
      </c>
      <c r="O40" s="115"/>
      <c r="P40" s="114">
        <f t="shared" si="7"/>
        <v>13192.785792792378</v>
      </c>
      <c r="Q40" s="115"/>
      <c r="R40" s="112">
        <f t="shared" si="8"/>
        <v>13189.42123317129</v>
      </c>
      <c r="S40" s="50"/>
      <c r="T40" s="53">
        <f t="shared" si="9"/>
        <v>0.17</v>
      </c>
      <c r="U40" s="50">
        <f t="shared" si="10"/>
        <v>55.297791059845181</v>
      </c>
      <c r="V40" s="50">
        <f t="shared" si="11"/>
        <v>13326.767645422689</v>
      </c>
      <c r="W40" s="53">
        <f t="shared" si="12"/>
        <v>0.32</v>
      </c>
      <c r="X40" s="50">
        <f t="shared" si="24"/>
        <v>0</v>
      </c>
      <c r="Y40" s="50">
        <f>IF(B40&lt;&gt;"",IF(MONTH(E40)=MONTH($F$14),SUMIF($C$22:C501,"="&amp;(C40-1),$G$22:G501),0)*T40,"")</f>
        <v>0</v>
      </c>
      <c r="Z40" s="50">
        <f>IF(B40&lt;&gt;"",SUM($Y$22:Y40),"")</f>
        <v>2145.672</v>
      </c>
      <c r="AA40" s="51">
        <f t="shared" si="25"/>
        <v>0.05</v>
      </c>
      <c r="AB40" s="50">
        <f t="shared" si="26"/>
        <v>9.1864356748401139</v>
      </c>
      <c r="AC40" s="50">
        <f t="shared" si="27"/>
        <v>1.7454227782196217</v>
      </c>
      <c r="AD40" s="50">
        <f t="shared" si="28"/>
        <v>66.513574858248248</v>
      </c>
      <c r="AE40" s="50">
        <f t="shared" si="29"/>
        <v>2212.1855748582479</v>
      </c>
      <c r="AF40" s="50">
        <f>IFERROR($V40*(1-$W40)+SUM($X$22:$X40)+$AD40,"")</f>
        <v>11274.387573745676</v>
      </c>
      <c r="AG40" s="50" t="b">
        <f t="shared" si="30"/>
        <v>0</v>
      </c>
      <c r="AH40" s="50">
        <f>IF(B40&lt;&gt;"",
IF(AND(AG40=TRUE,D40&gt;=65),$V40*(1-10%)+SUM($X$22:$X40)+$AD40,AF40),
"")</f>
        <v>11274.387573745676</v>
      </c>
      <c r="AI40" s="50">
        <f t="shared" si="13"/>
        <v>55.297791059845181</v>
      </c>
      <c r="AJ40" s="50">
        <f t="shared" si="14"/>
        <v>13326.767645422689</v>
      </c>
      <c r="AK40" s="50">
        <f t="shared" si="15"/>
        <v>13192.785792792378</v>
      </c>
      <c r="AL40" s="50" t="b">
        <f t="shared" si="31"/>
        <v>0</v>
      </c>
      <c r="AM40" s="50">
        <f t="shared" si="16"/>
        <v>13192.785792792378</v>
      </c>
      <c r="AN40" s="50">
        <f t="shared" si="32"/>
        <v>54.771069445501809</v>
      </c>
      <c r="AO40" s="50">
        <f t="shared" si="33"/>
        <v>10.406503194645344</v>
      </c>
      <c r="AP40" s="50">
        <f t="shared" si="34"/>
        <v>567.82123317128935</v>
      </c>
      <c r="AQ40" s="50">
        <f t="shared" si="35"/>
        <v>13189.42123317129</v>
      </c>
    </row>
    <row r="41" spans="1:43" s="27" customFormat="1" x14ac:dyDescent="0.2">
      <c r="A41" s="47">
        <f t="shared" si="4"/>
        <v>20</v>
      </c>
      <c r="B41" s="47" t="str">
        <f>IF(E41&lt;=$F$10,VLOOKUP('KALKULATOR 2021'!A41,Robocze!$B$23:$C$102,2),"")</f>
        <v>2 rok</v>
      </c>
      <c r="C41" s="47">
        <f t="shared" si="17"/>
        <v>2023</v>
      </c>
      <c r="D41" s="48">
        <f t="shared" si="36"/>
        <v>31.666666666666643</v>
      </c>
      <c r="E41" s="54">
        <f t="shared" si="18"/>
        <v>45108</v>
      </c>
      <c r="F41" s="49">
        <f t="shared" si="19"/>
        <v>45138</v>
      </c>
      <c r="G41" s="50">
        <f>IF(F41&lt;&gt;"",
IF($F$6=Robocze!$B$3,$F$5/12,
IF(AND($F$6=Robocze!$B$4,MOD(A41,3)=1),$F$5/4,
IF(AND($F$6=Robocze!$B$5,MOD(A41,12)=1),$F$5,0))),
"")</f>
        <v>0</v>
      </c>
      <c r="H41" s="50">
        <f t="shared" si="20"/>
        <v>12621.6</v>
      </c>
      <c r="I41" s="51">
        <f t="shared" si="5"/>
        <v>0.05</v>
      </c>
      <c r="J41" s="50">
        <f t="shared" si="21"/>
        <v>0</v>
      </c>
      <c r="K41" s="50">
        <f t="shared" si="22"/>
        <v>0</v>
      </c>
      <c r="L41" s="52" t="str">
        <f t="shared" si="37"/>
        <v/>
      </c>
      <c r="M41" s="111">
        <f t="shared" si="6"/>
        <v>12621.6</v>
      </c>
      <c r="N41" s="114">
        <f t="shared" si="23"/>
        <v>11319.612875056187</v>
      </c>
      <c r="O41" s="115"/>
      <c r="P41" s="114">
        <f t="shared" si="7"/>
        <v>13237.763633595679</v>
      </c>
      <c r="Q41" s="115"/>
      <c r="R41" s="112">
        <f t="shared" si="8"/>
        <v>13233.935529833243</v>
      </c>
      <c r="S41" s="50"/>
      <c r="T41" s="53">
        <f t="shared" si="9"/>
        <v>0.17</v>
      </c>
      <c r="U41" s="50">
        <f t="shared" si="10"/>
        <v>55.528198522594536</v>
      </c>
      <c r="V41" s="50">
        <f t="shared" si="11"/>
        <v>13382.295843945283</v>
      </c>
      <c r="W41" s="53">
        <f t="shared" si="12"/>
        <v>0.32</v>
      </c>
      <c r="X41" s="50">
        <f t="shared" si="24"/>
        <v>0</v>
      </c>
      <c r="Y41" s="50">
        <f>IF(B41&lt;&gt;"",IF(MONTH(E41)=MONTH($F$14),SUMIF($C$22:C501,"="&amp;(C41-1),$G$22:G501),0)*T41,"")</f>
        <v>0</v>
      </c>
      <c r="Z41" s="50">
        <f>IF(B41&lt;&gt;"",SUM($Y$22:Y41),"")</f>
        <v>2145.672</v>
      </c>
      <c r="AA41" s="51">
        <f t="shared" si="25"/>
        <v>0.05</v>
      </c>
      <c r="AB41" s="50">
        <f t="shared" si="26"/>
        <v>9.2174398952427001</v>
      </c>
      <c r="AC41" s="50">
        <f t="shared" si="27"/>
        <v>1.751313580096113</v>
      </c>
      <c r="AD41" s="50">
        <f t="shared" si="28"/>
        <v>73.979701173394844</v>
      </c>
      <c r="AE41" s="50">
        <f t="shared" si="29"/>
        <v>2219.6517011733945</v>
      </c>
      <c r="AF41" s="50">
        <f>IFERROR($V41*(1-$W41)+SUM($X$22:$X41)+$AD41,"")</f>
        <v>11319.612875056187</v>
      </c>
      <c r="AG41" s="50" t="b">
        <f t="shared" si="30"/>
        <v>0</v>
      </c>
      <c r="AH41" s="50">
        <f>IF(B41&lt;&gt;"",
IF(AND(AG41=TRUE,D41&gt;=65),$V41*(1-10%)+SUM($X$22:$X41)+$AD41,AF41),
"")</f>
        <v>11319.612875056187</v>
      </c>
      <c r="AI41" s="50">
        <f t="shared" si="13"/>
        <v>55.528198522594536</v>
      </c>
      <c r="AJ41" s="50">
        <f t="shared" si="14"/>
        <v>13382.295843945283</v>
      </c>
      <c r="AK41" s="50">
        <f t="shared" si="15"/>
        <v>13237.763633595679</v>
      </c>
      <c r="AL41" s="50" t="b">
        <f t="shared" si="31"/>
        <v>0</v>
      </c>
      <c r="AM41" s="50">
        <f t="shared" si="16"/>
        <v>13237.763633595679</v>
      </c>
      <c r="AN41" s="50">
        <f t="shared" si="32"/>
        <v>54.955921804880376</v>
      </c>
      <c r="AO41" s="50">
        <f t="shared" si="33"/>
        <v>10.441625142927272</v>
      </c>
      <c r="AP41" s="50">
        <f t="shared" si="34"/>
        <v>612.33552983324262</v>
      </c>
      <c r="AQ41" s="50">
        <f t="shared" si="35"/>
        <v>13233.935529833243</v>
      </c>
    </row>
    <row r="42" spans="1:43" s="27" customFormat="1" x14ac:dyDescent="0.2">
      <c r="A42" s="47">
        <f t="shared" si="4"/>
        <v>21</v>
      </c>
      <c r="B42" s="47" t="str">
        <f>IF(E42&lt;=$F$10,VLOOKUP('KALKULATOR 2021'!A42,Robocze!$B$23:$C$102,2),"")</f>
        <v>2 rok</v>
      </c>
      <c r="C42" s="47">
        <f t="shared" si="17"/>
        <v>2023</v>
      </c>
      <c r="D42" s="48">
        <f t="shared" si="36"/>
        <v>31.749999999999975</v>
      </c>
      <c r="E42" s="54">
        <f t="shared" si="18"/>
        <v>45139</v>
      </c>
      <c r="F42" s="49">
        <f t="shared" si="19"/>
        <v>45169</v>
      </c>
      <c r="G42" s="50">
        <f>IF(F42&lt;&gt;"",
IF($F$6=Robocze!$B$3,$F$5/12,
IF(AND($F$6=Robocze!$B$4,MOD(A42,3)=1),$F$5/4,
IF(AND($F$6=Robocze!$B$5,MOD(A42,12)=1),$F$5,0))),
"")</f>
        <v>0</v>
      </c>
      <c r="H42" s="50">
        <f t="shared" si="20"/>
        <v>12621.6</v>
      </c>
      <c r="I42" s="51">
        <f t="shared" si="5"/>
        <v>0.05</v>
      </c>
      <c r="J42" s="50">
        <f t="shared" si="21"/>
        <v>0</v>
      </c>
      <c r="K42" s="50">
        <f t="shared" si="22"/>
        <v>0</v>
      </c>
      <c r="L42" s="52" t="str">
        <f t="shared" si="37"/>
        <v/>
      </c>
      <c r="M42" s="111">
        <f t="shared" si="6"/>
        <v>12621.6</v>
      </c>
      <c r="N42" s="114">
        <f t="shared" si="23"/>
        <v>11365.020704438826</v>
      </c>
      <c r="O42" s="115"/>
      <c r="P42" s="114">
        <f t="shared" si="7"/>
        <v>13282.928882068994</v>
      </c>
      <c r="Q42" s="115"/>
      <c r="R42" s="112">
        <f t="shared" si="8"/>
        <v>13278.600062246431</v>
      </c>
      <c r="S42" s="50"/>
      <c r="T42" s="53">
        <f t="shared" si="9"/>
        <v>0.17</v>
      </c>
      <c r="U42" s="50">
        <f t="shared" si="10"/>
        <v>55.759566016438676</v>
      </c>
      <c r="V42" s="50">
        <f t="shared" si="11"/>
        <v>13438.055409961722</v>
      </c>
      <c r="W42" s="53">
        <f t="shared" si="12"/>
        <v>0.32</v>
      </c>
      <c r="X42" s="50">
        <f t="shared" si="24"/>
        <v>0</v>
      </c>
      <c r="Y42" s="50">
        <f>IF(B42&lt;&gt;"",IF(MONTH(E42)=MONTH($F$14),SUMIF($C$22:C501,"="&amp;(C42-1),$G$22:G501),0)*T42,"")</f>
        <v>0</v>
      </c>
      <c r="Z42" s="50">
        <f>IF(B42&lt;&gt;"",SUM($Y$22:Y42),"")</f>
        <v>2145.672</v>
      </c>
      <c r="AA42" s="51">
        <f t="shared" si="25"/>
        <v>0.05</v>
      </c>
      <c r="AB42" s="50">
        <f t="shared" si="26"/>
        <v>9.2485487548891445</v>
      </c>
      <c r="AC42" s="50">
        <f t="shared" si="27"/>
        <v>1.7572242634289374</v>
      </c>
      <c r="AD42" s="50">
        <f t="shared" si="28"/>
        <v>81.471025664855048</v>
      </c>
      <c r="AE42" s="50">
        <f t="shared" si="29"/>
        <v>2227.143025664855</v>
      </c>
      <c r="AF42" s="50">
        <f>IFERROR($V42*(1-$W42)+SUM($X$22:$X42)+$AD42,"")</f>
        <v>11365.020704438826</v>
      </c>
      <c r="AG42" s="50" t="b">
        <f t="shared" si="30"/>
        <v>0</v>
      </c>
      <c r="AH42" s="50">
        <f>IF(B42&lt;&gt;"",
IF(AND(AG42=TRUE,D42&gt;=65),$V42*(1-10%)+SUM($X$22:$X42)+$AD42,AF42),
"")</f>
        <v>11365.020704438826</v>
      </c>
      <c r="AI42" s="50">
        <f t="shared" si="13"/>
        <v>55.759566016438676</v>
      </c>
      <c r="AJ42" s="50">
        <f t="shared" si="14"/>
        <v>13438.055409961722</v>
      </c>
      <c r="AK42" s="50">
        <f t="shared" si="15"/>
        <v>13282.928882068994</v>
      </c>
      <c r="AL42" s="50" t="b">
        <f t="shared" si="31"/>
        <v>0</v>
      </c>
      <c r="AM42" s="50">
        <f t="shared" si="16"/>
        <v>13282.928882068994</v>
      </c>
      <c r="AN42" s="50">
        <f t="shared" si="32"/>
        <v>55.141398040971843</v>
      </c>
      <c r="AO42" s="50">
        <f t="shared" si="33"/>
        <v>10.476865627784651</v>
      </c>
      <c r="AP42" s="50">
        <f t="shared" si="34"/>
        <v>657.00006224643039</v>
      </c>
      <c r="AQ42" s="50">
        <f t="shared" si="35"/>
        <v>13278.600062246431</v>
      </c>
    </row>
    <row r="43" spans="1:43" s="27" customFormat="1" x14ac:dyDescent="0.2">
      <c r="A43" s="47">
        <f t="shared" si="4"/>
        <v>22</v>
      </c>
      <c r="B43" s="47" t="str">
        <f>IF(E43&lt;=$F$10,VLOOKUP('KALKULATOR 2021'!A43,Robocze!$B$23:$C$102,2),"")</f>
        <v>2 rok</v>
      </c>
      <c r="C43" s="47">
        <f t="shared" si="17"/>
        <v>2023</v>
      </c>
      <c r="D43" s="48">
        <f t="shared" si="36"/>
        <v>31.833333333333307</v>
      </c>
      <c r="E43" s="54">
        <f t="shared" si="18"/>
        <v>45170</v>
      </c>
      <c r="F43" s="49">
        <f t="shared" si="19"/>
        <v>45199</v>
      </c>
      <c r="G43" s="50">
        <f>IF(F43&lt;&gt;"",
IF($F$6=Robocze!$B$3,$F$5/12,
IF(AND($F$6=Robocze!$B$4,MOD(A43,3)=1),$F$5/4,
IF(AND($F$6=Robocze!$B$5,MOD(A43,12)=1),$F$5,0))),
"")</f>
        <v>0</v>
      </c>
      <c r="H43" s="50">
        <f t="shared" si="20"/>
        <v>12621.6</v>
      </c>
      <c r="I43" s="51">
        <f t="shared" si="5"/>
        <v>0.05</v>
      </c>
      <c r="J43" s="50">
        <f t="shared" si="21"/>
        <v>0</v>
      </c>
      <c r="K43" s="50">
        <f t="shared" si="22"/>
        <v>0</v>
      </c>
      <c r="L43" s="52" t="str">
        <f t="shared" si="37"/>
        <v/>
      </c>
      <c r="M43" s="111">
        <f t="shared" si="6"/>
        <v>12621.6</v>
      </c>
      <c r="N43" s="114">
        <f t="shared" si="23"/>
        <v>11410.611802478668</v>
      </c>
      <c r="O43" s="115"/>
      <c r="P43" s="114">
        <f t="shared" si="7"/>
        <v>13328.282319077616</v>
      </c>
      <c r="Q43" s="115"/>
      <c r="R43" s="112">
        <f t="shared" si="8"/>
        <v>13323.415337456512</v>
      </c>
      <c r="S43" s="50"/>
      <c r="T43" s="53">
        <f t="shared" si="9"/>
        <v>0.17</v>
      </c>
      <c r="U43" s="50">
        <f t="shared" si="10"/>
        <v>55.991897541507171</v>
      </c>
      <c r="V43" s="50">
        <f t="shared" si="11"/>
        <v>13494.04730750323</v>
      </c>
      <c r="W43" s="53">
        <f t="shared" si="12"/>
        <v>0.32</v>
      </c>
      <c r="X43" s="50">
        <f t="shared" si="24"/>
        <v>0</v>
      </c>
      <c r="Y43" s="50">
        <f>IF(B43&lt;&gt;"",IF(MONTH(E43)=MONTH($F$14),SUMIF($C$22:C501,"="&amp;(C43-1),$G$22:G501),0)*T43,"")</f>
        <v>0</v>
      </c>
      <c r="Z43" s="50">
        <f>IF(B43&lt;&gt;"",SUM($Y$22:Y43),"")</f>
        <v>2145.672</v>
      </c>
      <c r="AA43" s="51">
        <f t="shared" si="25"/>
        <v>0.05</v>
      </c>
      <c r="AB43" s="50">
        <f t="shared" si="26"/>
        <v>9.279762606936897</v>
      </c>
      <c r="AC43" s="50">
        <f t="shared" si="27"/>
        <v>1.7631548953180105</v>
      </c>
      <c r="AD43" s="50">
        <f t="shared" si="28"/>
        <v>88.987633376473937</v>
      </c>
      <c r="AE43" s="50">
        <f t="shared" si="29"/>
        <v>2234.6596333764737</v>
      </c>
      <c r="AF43" s="50">
        <f>IFERROR($V43*(1-$W43)+SUM($X$22:$X43)+$AD43,"")</f>
        <v>11410.611802478668</v>
      </c>
      <c r="AG43" s="50" t="b">
        <f t="shared" si="30"/>
        <v>0</v>
      </c>
      <c r="AH43" s="50">
        <f>IF(B43&lt;&gt;"",
IF(AND(AG43=TRUE,D43&gt;=65),$V43*(1-10%)+SUM($X$22:$X43)+$AD43,AF43),
"")</f>
        <v>11410.611802478668</v>
      </c>
      <c r="AI43" s="50">
        <f t="shared" si="13"/>
        <v>55.991897541507171</v>
      </c>
      <c r="AJ43" s="50">
        <f t="shared" si="14"/>
        <v>13494.04730750323</v>
      </c>
      <c r="AK43" s="50">
        <f t="shared" si="15"/>
        <v>13328.282319077616</v>
      </c>
      <c r="AL43" s="50" t="b">
        <f t="shared" si="31"/>
        <v>0</v>
      </c>
      <c r="AM43" s="50">
        <f t="shared" si="16"/>
        <v>13328.282319077616</v>
      </c>
      <c r="AN43" s="50">
        <f t="shared" si="32"/>
        <v>55.327500259360136</v>
      </c>
      <c r="AO43" s="50">
        <f t="shared" si="33"/>
        <v>10.512225049278426</v>
      </c>
      <c r="AP43" s="50">
        <f t="shared" si="34"/>
        <v>701.81533745651177</v>
      </c>
      <c r="AQ43" s="50">
        <f t="shared" si="35"/>
        <v>13323.415337456512</v>
      </c>
    </row>
    <row r="44" spans="1:43" s="27" customFormat="1" x14ac:dyDescent="0.2">
      <c r="A44" s="47">
        <f t="shared" si="4"/>
        <v>23</v>
      </c>
      <c r="B44" s="47" t="str">
        <f>IF(E44&lt;=$F$10,VLOOKUP('KALKULATOR 2021'!A44,Robocze!$B$23:$C$102,2),"")</f>
        <v>2 rok</v>
      </c>
      <c r="C44" s="47">
        <f t="shared" si="17"/>
        <v>2023</v>
      </c>
      <c r="D44" s="48">
        <f t="shared" si="36"/>
        <v>31.916666666666639</v>
      </c>
      <c r="E44" s="54">
        <f t="shared" si="18"/>
        <v>45200</v>
      </c>
      <c r="F44" s="49">
        <f t="shared" si="19"/>
        <v>45230</v>
      </c>
      <c r="G44" s="50">
        <f>IF(F44&lt;&gt;"",
IF($F$6=Robocze!$B$3,$F$5/12,
IF(AND($F$6=Robocze!$B$4,MOD(A44,3)=1),$F$5/4,
IF(AND($F$6=Robocze!$B$5,MOD(A44,12)=1),$F$5,0))),
"")</f>
        <v>0</v>
      </c>
      <c r="H44" s="50">
        <f t="shared" si="20"/>
        <v>12621.6</v>
      </c>
      <c r="I44" s="51">
        <f t="shared" si="5"/>
        <v>0.05</v>
      </c>
      <c r="J44" s="50">
        <f t="shared" si="21"/>
        <v>0</v>
      </c>
      <c r="K44" s="50">
        <f t="shared" si="22"/>
        <v>0</v>
      </c>
      <c r="L44" s="52" t="str">
        <f t="shared" si="37"/>
        <v/>
      </c>
      <c r="M44" s="111">
        <f t="shared" si="6"/>
        <v>12621.6</v>
      </c>
      <c r="N44" s="114">
        <f t="shared" si="23"/>
        <v>11456.38691277924</v>
      </c>
      <c r="O44" s="115"/>
      <c r="P44" s="114">
        <f t="shared" si="7"/>
        <v>13373.824728740439</v>
      </c>
      <c r="Q44" s="115"/>
      <c r="R44" s="112">
        <f t="shared" si="8"/>
        <v>13368.381864220428</v>
      </c>
      <c r="S44" s="50"/>
      <c r="T44" s="53">
        <f t="shared" si="9"/>
        <v>0.17</v>
      </c>
      <c r="U44" s="50">
        <f t="shared" si="10"/>
        <v>56.225197114596789</v>
      </c>
      <c r="V44" s="50">
        <f t="shared" si="11"/>
        <v>13550.272504617826</v>
      </c>
      <c r="W44" s="53">
        <f t="shared" si="12"/>
        <v>0.32</v>
      </c>
      <c r="X44" s="50">
        <f t="shared" si="24"/>
        <v>0</v>
      </c>
      <c r="Y44" s="50">
        <f>IF(B44&lt;&gt;"",IF(MONTH(E44)=MONTH($F$14),SUMIF($C$22:C501,"="&amp;(C44-1),$G$22:G501),0)*T44,"")</f>
        <v>0</v>
      </c>
      <c r="Z44" s="50">
        <f>IF(B44&lt;&gt;"",SUM($Y$22:Y44),"")</f>
        <v>2145.672</v>
      </c>
      <c r="AA44" s="51">
        <f t="shared" si="25"/>
        <v>0.05</v>
      </c>
      <c r="AB44" s="50">
        <f t="shared" si="26"/>
        <v>9.3110818057353075</v>
      </c>
      <c r="AC44" s="50">
        <f t="shared" si="27"/>
        <v>1.7691055430897085</v>
      </c>
      <c r="AD44" s="50">
        <f t="shared" si="28"/>
        <v>96.529609639119542</v>
      </c>
      <c r="AE44" s="50">
        <f t="shared" si="29"/>
        <v>2242.2016096391194</v>
      </c>
      <c r="AF44" s="50">
        <f>IFERROR($V44*(1-$W44)+SUM($X$22:$X44)+$AD44,"")</f>
        <v>11456.38691277924</v>
      </c>
      <c r="AG44" s="50" t="b">
        <f t="shared" si="30"/>
        <v>0</v>
      </c>
      <c r="AH44" s="50">
        <f>IF(B44&lt;&gt;"",
IF(AND(AG44=TRUE,D44&gt;=65),$V44*(1-10%)+SUM($X$22:$X44)+$AD44,AF44),
"")</f>
        <v>11456.38691277924</v>
      </c>
      <c r="AI44" s="50">
        <f t="shared" si="13"/>
        <v>56.225197114596789</v>
      </c>
      <c r="AJ44" s="50">
        <f t="shared" si="14"/>
        <v>13550.272504617826</v>
      </c>
      <c r="AK44" s="50">
        <f t="shared" si="15"/>
        <v>13373.824728740439</v>
      </c>
      <c r="AL44" s="50" t="b">
        <f t="shared" si="31"/>
        <v>0</v>
      </c>
      <c r="AM44" s="50">
        <f t="shared" si="16"/>
        <v>13373.824728740439</v>
      </c>
      <c r="AN44" s="50">
        <f t="shared" si="32"/>
        <v>55.514230572735471</v>
      </c>
      <c r="AO44" s="50">
        <f t="shared" si="33"/>
        <v>10.54770380881974</v>
      </c>
      <c r="AP44" s="50">
        <f t="shared" si="34"/>
        <v>746.78186422042745</v>
      </c>
      <c r="AQ44" s="50">
        <f t="shared" si="35"/>
        <v>13368.381864220428</v>
      </c>
    </row>
    <row r="45" spans="1:43" s="46" customFormat="1" x14ac:dyDescent="0.2">
      <c r="A45" s="55">
        <f t="shared" si="4"/>
        <v>24</v>
      </c>
      <c r="B45" s="55" t="str">
        <f>IF(E45&lt;=$F$10,VLOOKUP('KALKULATOR 2021'!A45,Robocze!$B$23:$C$102,2),"")</f>
        <v>2 rok</v>
      </c>
      <c r="C45" s="55">
        <f t="shared" si="17"/>
        <v>2023</v>
      </c>
      <c r="D45" s="56">
        <f t="shared" si="36"/>
        <v>31.999999999999972</v>
      </c>
      <c r="E45" s="57">
        <f t="shared" si="18"/>
        <v>45231</v>
      </c>
      <c r="F45" s="58">
        <f t="shared" si="19"/>
        <v>45260</v>
      </c>
      <c r="G45" s="59">
        <f>IF(F45&lt;&gt;"",
IF($F$6=Robocze!$B$3,$F$5/12,
IF(AND($F$6=Robocze!$B$4,MOD(A45,3)=1),$F$5/4,
IF(AND($F$6=Robocze!$B$5,MOD(A45,12)=1),$F$5,0))),
"")</f>
        <v>0</v>
      </c>
      <c r="H45" s="59">
        <f t="shared" si="20"/>
        <v>12621.6</v>
      </c>
      <c r="I45" s="60">
        <f t="shared" si="5"/>
        <v>0.05</v>
      </c>
      <c r="J45" s="59">
        <f t="shared" si="21"/>
        <v>0</v>
      </c>
      <c r="K45" s="59">
        <f t="shared" si="22"/>
        <v>0</v>
      </c>
      <c r="L45" s="61">
        <f t="shared" si="37"/>
        <v>2</v>
      </c>
      <c r="M45" s="113">
        <f t="shared" si="6"/>
        <v>12621.6</v>
      </c>
      <c r="N45" s="114">
        <f t="shared" si="23"/>
        <v>11502.346781974857</v>
      </c>
      <c r="O45" s="115"/>
      <c r="P45" s="114">
        <f t="shared" si="7"/>
        <v>13419.556898443523</v>
      </c>
      <c r="Q45" s="115"/>
      <c r="R45" s="112">
        <f t="shared" si="8"/>
        <v>13413.500153012172</v>
      </c>
      <c r="S45" s="59"/>
      <c r="T45" s="62">
        <f t="shared" si="9"/>
        <v>0.17</v>
      </c>
      <c r="U45" s="59">
        <f t="shared" si="10"/>
        <v>56.459468769240942</v>
      </c>
      <c r="V45" s="59">
        <f t="shared" si="11"/>
        <v>13606.731973387066</v>
      </c>
      <c r="W45" s="62">
        <f t="shared" si="12"/>
        <v>0.32</v>
      </c>
      <c r="X45" s="59">
        <f t="shared" si="24"/>
        <v>0</v>
      </c>
      <c r="Y45" s="59">
        <f>IF(B45&lt;&gt;"",IF(MONTH(E45)=MONTH($F$14),SUMIF($C$22:C513,"="&amp;(C45-1),$G$22:G513),0)*T45,"")</f>
        <v>0</v>
      </c>
      <c r="Z45" s="59">
        <f>IF(B45&lt;&gt;"",SUM($Y$22:Y45),"")</f>
        <v>2145.672</v>
      </c>
      <c r="AA45" s="60">
        <f t="shared" si="25"/>
        <v>0.05</v>
      </c>
      <c r="AB45" s="59">
        <f t="shared" si="26"/>
        <v>9.3425067068296652</v>
      </c>
      <c r="AC45" s="59">
        <f t="shared" si="27"/>
        <v>1.7750762742976365</v>
      </c>
      <c r="AD45" s="59">
        <f t="shared" si="28"/>
        <v>104.09704007165158</v>
      </c>
      <c r="AE45" s="59">
        <f>IF(B45&lt;&gt;"",AE44+AB45-AC45+Y45,"")</f>
        <v>2249.7690400716515</v>
      </c>
      <c r="AF45" s="59">
        <f>IFERROR($V45*(1-$W45)+SUM($X$22:$X45)+$AD45,"")</f>
        <v>11502.346781974857</v>
      </c>
      <c r="AG45" s="59" t="b">
        <f t="shared" si="30"/>
        <v>0</v>
      </c>
      <c r="AH45" s="59">
        <f>IF(B45&lt;&gt;"",
IF(AND(AG45=TRUE,D45&gt;=65),$V45*(1-10%)+SUM($X$22:$X45)+$AD45,AF45),
"")</f>
        <v>11502.346781974857</v>
      </c>
      <c r="AI45" s="59">
        <f t="shared" si="13"/>
        <v>56.459468769240942</v>
      </c>
      <c r="AJ45" s="59">
        <f t="shared" si="14"/>
        <v>13606.731973387066</v>
      </c>
      <c r="AK45" s="59">
        <f t="shared" si="15"/>
        <v>13419.556898443523</v>
      </c>
      <c r="AL45" s="59" t="b">
        <f t="shared" si="31"/>
        <v>0</v>
      </c>
      <c r="AM45" s="59">
        <f t="shared" si="16"/>
        <v>13419.556898443523</v>
      </c>
      <c r="AN45" s="59">
        <f t="shared" si="32"/>
        <v>55.701591100918449</v>
      </c>
      <c r="AO45" s="59">
        <f t="shared" si="33"/>
        <v>10.583302309174506</v>
      </c>
      <c r="AP45" s="59">
        <f t="shared" si="34"/>
        <v>791.90015301217136</v>
      </c>
      <c r="AQ45" s="59">
        <f t="shared" si="35"/>
        <v>13413.500153012172</v>
      </c>
    </row>
    <row r="46" spans="1:43" s="27" customFormat="1" x14ac:dyDescent="0.2">
      <c r="A46" s="47">
        <f t="shared" si="4"/>
        <v>25</v>
      </c>
      <c r="B46" s="47" t="str">
        <f>IF(E46&lt;=$F$10,VLOOKUP('KALKULATOR 2021'!A46,Robocze!$B$23:$C$102,2),"")</f>
        <v>3 rok</v>
      </c>
      <c r="C46" s="47">
        <f t="shared" si="17"/>
        <v>2023</v>
      </c>
      <c r="D46" s="48">
        <f t="shared" si="36"/>
        <v>32.083333333333307</v>
      </c>
      <c r="E46" s="49">
        <f t="shared" si="18"/>
        <v>45261</v>
      </c>
      <c r="F46" s="49">
        <f t="shared" si="19"/>
        <v>45291</v>
      </c>
      <c r="G46" s="50">
        <f>IF(F46&lt;&gt;"",
IF($F$6=Robocze!$B$3,$F$5/12,
IF(AND($F$6=Robocze!$B$4,MOD(A46,3)=1),$F$5/4,
IF(AND($F$6=Robocze!$B$5,MOD(A46,12)=1),$F$5,0))),
"")</f>
        <v>6310.8</v>
      </c>
      <c r="H46" s="50">
        <f t="shared" si="20"/>
        <v>18932.400000000001</v>
      </c>
      <c r="I46" s="51">
        <f t="shared" si="5"/>
        <v>0.05</v>
      </c>
      <c r="J46" s="50">
        <f t="shared" si="21"/>
        <v>2E-3</v>
      </c>
      <c r="K46" s="50">
        <f t="shared" si="22"/>
        <v>6310.7979999999998</v>
      </c>
      <c r="L46" s="52" t="str">
        <f t="shared" si="37"/>
        <v/>
      </c>
      <c r="M46" s="111">
        <f t="shared" si="6"/>
        <v>18932.400000000001</v>
      </c>
      <c r="N46" s="114">
        <f t="shared" si="23"/>
        <v>16930.551394076359</v>
      </c>
      <c r="O46" s="115"/>
      <c r="P46" s="114">
        <f t="shared" si="7"/>
        <v>19797.576942103704</v>
      </c>
      <c r="Q46" s="115"/>
      <c r="R46" s="112">
        <f t="shared" si="8"/>
        <v>19790.86966602859</v>
      </c>
      <c r="S46" s="50"/>
      <c r="T46" s="53">
        <f t="shared" si="9"/>
        <v>0.17</v>
      </c>
      <c r="U46" s="50">
        <f t="shared" si="10"/>
        <v>82.989708222446112</v>
      </c>
      <c r="V46" s="50">
        <f t="shared" si="11"/>
        <v>20000.519681609512</v>
      </c>
      <c r="W46" s="53">
        <f t="shared" si="12"/>
        <v>0.32</v>
      </c>
      <c r="X46" s="50">
        <f t="shared" si="24"/>
        <v>1072.836</v>
      </c>
      <c r="Y46" s="50">
        <f>IF(B46&lt;&gt;"",IF(MONTH(E46)=MONTH($F$14),SUMIF($C$22:C501,"="&amp;(C46-1),$G$22:G501),0)*T46,"")</f>
        <v>0</v>
      </c>
      <c r="Z46" s="50">
        <f>IF(B46&lt;&gt;"",SUM($Y$22:Y46),"")</f>
        <v>2145.672</v>
      </c>
      <c r="AA46" s="51">
        <f t="shared" si="25"/>
        <v>0.05</v>
      </c>
      <c r="AB46" s="50">
        <f t="shared" si="26"/>
        <v>9.374037666965215</v>
      </c>
      <c r="AC46" s="50">
        <f t="shared" si="27"/>
        <v>1.7810671567233909</v>
      </c>
      <c r="AD46" s="50">
        <f t="shared" si="28"/>
        <v>111.6900105818934</v>
      </c>
      <c r="AE46" s="50">
        <f t="shared" si="29"/>
        <v>2257.3620105818932</v>
      </c>
      <c r="AF46" s="50">
        <f>IFERROR($V46*(1-$W46)+SUM($X$22:$X46)+$AD46,"")</f>
        <v>16930.551394076359</v>
      </c>
      <c r="AG46" s="50" t="b">
        <f t="shared" si="30"/>
        <v>0</v>
      </c>
      <c r="AH46" s="50">
        <f>IF(B46&lt;&gt;"",
IF(AND(AG46=TRUE,D46&gt;=65),$V46*(1-10%)+SUM($X$22:$X46)+$AD46,AF46),
"")</f>
        <v>16930.551394076359</v>
      </c>
      <c r="AI46" s="50">
        <f t="shared" si="13"/>
        <v>82.989708222446112</v>
      </c>
      <c r="AJ46" s="50">
        <f t="shared" si="14"/>
        <v>20000.519681609512</v>
      </c>
      <c r="AK46" s="50">
        <f t="shared" si="15"/>
        <v>19797.576942103704</v>
      </c>
      <c r="AL46" s="50" t="b">
        <f t="shared" si="31"/>
        <v>0</v>
      </c>
      <c r="AM46" s="50">
        <f t="shared" si="16"/>
        <v>19797.576942103704</v>
      </c>
      <c r="AN46" s="50">
        <f t="shared" si="32"/>
        <v>82.184583970884049</v>
      </c>
      <c r="AO46" s="50">
        <f t="shared" si="33"/>
        <v>15.615070954467969</v>
      </c>
      <c r="AP46" s="50">
        <f t="shared" si="34"/>
        <v>858.46966602858811</v>
      </c>
      <c r="AQ46" s="50">
        <f t="shared" si="35"/>
        <v>19790.86966602859</v>
      </c>
    </row>
    <row r="47" spans="1:43" s="27" customFormat="1" x14ac:dyDescent="0.2">
      <c r="A47" s="47">
        <f t="shared" si="4"/>
        <v>26</v>
      </c>
      <c r="B47" s="47" t="str">
        <f>IF(E47&lt;=$F$10,VLOOKUP('KALKULATOR 2021'!A47,Robocze!$B$23:$C$102,2),"")</f>
        <v>3 rok</v>
      </c>
      <c r="C47" s="47">
        <f t="shared" si="17"/>
        <v>2024</v>
      </c>
      <c r="D47" s="48">
        <f t="shared" si="36"/>
        <v>32.166666666666643</v>
      </c>
      <c r="E47" s="54">
        <f t="shared" si="18"/>
        <v>45292</v>
      </c>
      <c r="F47" s="49">
        <f t="shared" si="19"/>
        <v>45322</v>
      </c>
      <c r="G47" s="50">
        <f>IF(F47&lt;&gt;"",
IF($F$6=Robocze!$B$3,$F$5/12,
IF(AND($F$6=Robocze!$B$4,MOD(A47,3)=1),$F$5/4,
IF(AND($F$6=Robocze!$B$5,MOD(A47,12)=1),$F$5,0))),
"")</f>
        <v>0</v>
      </c>
      <c r="H47" s="50">
        <f t="shared" si="20"/>
        <v>18932.400000000001</v>
      </c>
      <c r="I47" s="51">
        <f t="shared" si="5"/>
        <v>0.05</v>
      </c>
      <c r="J47" s="50">
        <f t="shared" si="21"/>
        <v>0</v>
      </c>
      <c r="K47" s="50">
        <f t="shared" si="22"/>
        <v>0</v>
      </c>
      <c r="L47" s="52" t="str">
        <f t="shared" si="37"/>
        <v/>
      </c>
      <c r="M47" s="111">
        <f t="shared" si="6"/>
        <v>18932.400000000001</v>
      </c>
      <c r="N47" s="114">
        <f t="shared" si="23"/>
        <v>16994.838129959968</v>
      </c>
      <c r="O47" s="115"/>
      <c r="P47" s="114">
        <f t="shared" si="7"/>
        <v>19865.078696029137</v>
      </c>
      <c r="Q47" s="115"/>
      <c r="R47" s="112">
        <f t="shared" si="8"/>
        <v>19857.663851151436</v>
      </c>
      <c r="S47" s="50"/>
      <c r="T47" s="53">
        <f t="shared" si="9"/>
        <v>0.17</v>
      </c>
      <c r="U47" s="50">
        <f t="shared" si="10"/>
        <v>83.335498673372967</v>
      </c>
      <c r="V47" s="50">
        <f t="shared" si="11"/>
        <v>20083.855180282884</v>
      </c>
      <c r="W47" s="53">
        <f t="shared" si="12"/>
        <v>0.32</v>
      </c>
      <c r="X47" s="50">
        <f t="shared" si="24"/>
        <v>0</v>
      </c>
      <c r="Y47" s="50">
        <f>IF(B47&lt;&gt;"",IF(MONTH(E47)=MONTH($F$14),SUMIF($C$22:C501,"="&amp;(C47-1),$G$22:G501),0)*T47,"")</f>
        <v>0</v>
      </c>
      <c r="Z47" s="50">
        <f>IF(B47&lt;&gt;"",SUM($Y$22:Y47),"")</f>
        <v>2145.672</v>
      </c>
      <c r="AA47" s="51">
        <f t="shared" si="25"/>
        <v>0.05</v>
      </c>
      <c r="AB47" s="50">
        <f t="shared" si="26"/>
        <v>9.4056750440912218</v>
      </c>
      <c r="AC47" s="50">
        <f t="shared" si="27"/>
        <v>1.7870782583773321</v>
      </c>
      <c r="AD47" s="50">
        <f t="shared" si="28"/>
        <v>119.30860736760729</v>
      </c>
      <c r="AE47" s="50">
        <f t="shared" si="29"/>
        <v>2264.9806073676073</v>
      </c>
      <c r="AF47" s="50">
        <f>IFERROR($V47*(1-$W47)+SUM($X$22:$X47)+$AD47,"")</f>
        <v>16994.838129959968</v>
      </c>
      <c r="AG47" s="50" t="b">
        <f t="shared" si="30"/>
        <v>0</v>
      </c>
      <c r="AH47" s="50">
        <f>IF(B47&lt;&gt;"",
IF(AND(AG47=TRUE,D47&gt;=65),$V47*(1-10%)+SUM($X$22:$X47)+$AD47,AF47),
"")</f>
        <v>16994.838129959968</v>
      </c>
      <c r="AI47" s="50">
        <f t="shared" si="13"/>
        <v>83.335498673372967</v>
      </c>
      <c r="AJ47" s="50">
        <f t="shared" si="14"/>
        <v>20083.855180282884</v>
      </c>
      <c r="AK47" s="50">
        <f t="shared" si="15"/>
        <v>19865.078696029137</v>
      </c>
      <c r="AL47" s="50" t="b">
        <f t="shared" si="31"/>
        <v>0</v>
      </c>
      <c r="AM47" s="50">
        <f t="shared" si="16"/>
        <v>19865.078696029137</v>
      </c>
      <c r="AN47" s="50">
        <f t="shared" si="32"/>
        <v>82.4619569417858</v>
      </c>
      <c r="AO47" s="50">
        <f t="shared" si="33"/>
        <v>15.667771818939302</v>
      </c>
      <c r="AP47" s="50">
        <f t="shared" si="34"/>
        <v>925.26385115143421</v>
      </c>
      <c r="AQ47" s="50">
        <f t="shared" si="35"/>
        <v>19857.663851151436</v>
      </c>
    </row>
    <row r="48" spans="1:43" s="27" customFormat="1" x14ac:dyDescent="0.2">
      <c r="A48" s="47">
        <f t="shared" si="4"/>
        <v>27</v>
      </c>
      <c r="B48" s="47" t="str">
        <f>IF(E48&lt;=$F$10,VLOOKUP('KALKULATOR 2021'!A48,Robocze!$B$23:$C$102,2),"")</f>
        <v>3 rok</v>
      </c>
      <c r="C48" s="47">
        <f t="shared" si="17"/>
        <v>2024</v>
      </c>
      <c r="D48" s="48">
        <f t="shared" si="36"/>
        <v>32.249999999999979</v>
      </c>
      <c r="E48" s="54">
        <f t="shared" si="18"/>
        <v>45323</v>
      </c>
      <c r="F48" s="49">
        <f t="shared" si="19"/>
        <v>45351</v>
      </c>
      <c r="G48" s="50">
        <f>IF(F48&lt;&gt;"",
IF($F$6=Robocze!$B$3,$F$5/12,
IF(AND($F$6=Robocze!$B$4,MOD(A48,3)=1),$F$5/4,
IF(AND($F$6=Robocze!$B$5,MOD(A48,12)=1),$F$5,0))),
"")</f>
        <v>0</v>
      </c>
      <c r="H48" s="50">
        <f t="shared" si="20"/>
        <v>18932.400000000001</v>
      </c>
      <c r="I48" s="51">
        <f t="shared" si="5"/>
        <v>0.05</v>
      </c>
      <c r="J48" s="50">
        <f t="shared" si="21"/>
        <v>0</v>
      </c>
      <c r="K48" s="50">
        <f t="shared" si="22"/>
        <v>0</v>
      </c>
      <c r="L48" s="52" t="str">
        <f t="shared" si="37"/>
        <v/>
      </c>
      <c r="M48" s="111">
        <f t="shared" si="6"/>
        <v>18932.400000000001</v>
      </c>
      <c r="N48" s="114">
        <f t="shared" si="23"/>
        <v>17059.386695853969</v>
      </c>
      <c r="O48" s="115"/>
      <c r="P48" s="114">
        <f t="shared" si="7"/>
        <v>19932.861707262589</v>
      </c>
      <c r="Q48" s="115"/>
      <c r="R48" s="112">
        <f t="shared" si="8"/>
        <v>19924.683466649072</v>
      </c>
      <c r="S48" s="50"/>
      <c r="T48" s="53">
        <f t="shared" si="9"/>
        <v>0.17</v>
      </c>
      <c r="U48" s="50">
        <f t="shared" si="10"/>
        <v>83.68272991784535</v>
      </c>
      <c r="V48" s="50">
        <f t="shared" si="11"/>
        <v>20167.537910200728</v>
      </c>
      <c r="W48" s="53">
        <f t="shared" si="12"/>
        <v>0.32</v>
      </c>
      <c r="X48" s="50">
        <f t="shared" si="24"/>
        <v>0</v>
      </c>
      <c r="Y48" s="50">
        <f>IF(B48&lt;&gt;"",IF(MONTH(E48)=MONTH($F$14),SUMIF($C$22:C501,"="&amp;(C48-1),$G$22:G501),0)*T48,"")</f>
        <v>0</v>
      </c>
      <c r="Z48" s="50">
        <f>IF(B48&lt;&gt;"",SUM($Y$22:Y48),"")</f>
        <v>2145.672</v>
      </c>
      <c r="AA48" s="51">
        <f t="shared" si="25"/>
        <v>0.05</v>
      </c>
      <c r="AB48" s="50">
        <f t="shared" si="26"/>
        <v>9.4374191973650312</v>
      </c>
      <c r="AC48" s="50">
        <f t="shared" si="27"/>
        <v>1.793109647499356</v>
      </c>
      <c r="AD48" s="50">
        <f t="shared" si="28"/>
        <v>126.95291691747299</v>
      </c>
      <c r="AE48" s="50">
        <f t="shared" si="29"/>
        <v>2272.624916917473</v>
      </c>
      <c r="AF48" s="50">
        <f>IFERROR($V48*(1-$W48)+SUM($X$22:$X48)+$AD48,"")</f>
        <v>17059.386695853969</v>
      </c>
      <c r="AG48" s="50" t="b">
        <f t="shared" si="30"/>
        <v>0</v>
      </c>
      <c r="AH48" s="50">
        <f>IF(B48&lt;&gt;"",
IF(AND(AG48=TRUE,D48&gt;=65),$V48*(1-10%)+SUM($X$22:$X48)+$AD48,AF48),
"")</f>
        <v>17059.386695853969</v>
      </c>
      <c r="AI48" s="50">
        <f t="shared" si="13"/>
        <v>83.68272991784535</v>
      </c>
      <c r="AJ48" s="50">
        <f t="shared" si="14"/>
        <v>20167.537910200728</v>
      </c>
      <c r="AK48" s="50">
        <f t="shared" si="15"/>
        <v>19932.861707262589</v>
      </c>
      <c r="AL48" s="50" t="b">
        <f t="shared" si="31"/>
        <v>0</v>
      </c>
      <c r="AM48" s="50">
        <f t="shared" si="16"/>
        <v>19932.861707262589</v>
      </c>
      <c r="AN48" s="50">
        <f t="shared" si="32"/>
        <v>82.740266046464328</v>
      </c>
      <c r="AO48" s="50">
        <f t="shared" si="33"/>
        <v>15.720650548828223</v>
      </c>
      <c r="AP48" s="50">
        <f t="shared" si="34"/>
        <v>992.28346664907076</v>
      </c>
      <c r="AQ48" s="50">
        <f t="shared" si="35"/>
        <v>19924.683466649072</v>
      </c>
    </row>
    <row r="49" spans="1:43" s="27" customFormat="1" x14ac:dyDescent="0.2">
      <c r="A49" s="47">
        <f t="shared" si="4"/>
        <v>28</v>
      </c>
      <c r="B49" s="47" t="str">
        <f>IF(E49&lt;=$F$10,VLOOKUP('KALKULATOR 2021'!A49,Robocze!$B$23:$C$102,2),"")</f>
        <v>3 rok</v>
      </c>
      <c r="C49" s="47">
        <f t="shared" si="17"/>
        <v>2024</v>
      </c>
      <c r="D49" s="48">
        <f t="shared" si="36"/>
        <v>32.333333333333314</v>
      </c>
      <c r="E49" s="54">
        <f t="shared" si="18"/>
        <v>45352</v>
      </c>
      <c r="F49" s="49">
        <f t="shared" si="19"/>
        <v>45382</v>
      </c>
      <c r="G49" s="50">
        <f>IF(F49&lt;&gt;"",
IF($F$6=Robocze!$B$3,$F$5/12,
IF(AND($F$6=Robocze!$B$4,MOD(A49,3)=1),$F$5/4,
IF(AND($F$6=Robocze!$B$5,MOD(A49,12)=1),$F$5,0))),
"")</f>
        <v>0</v>
      </c>
      <c r="H49" s="50">
        <f t="shared" si="20"/>
        <v>18932.400000000001</v>
      </c>
      <c r="I49" s="51">
        <f t="shared" si="5"/>
        <v>0.05</v>
      </c>
      <c r="J49" s="50">
        <f t="shared" si="21"/>
        <v>0</v>
      </c>
      <c r="K49" s="50">
        <f t="shared" si="22"/>
        <v>0</v>
      </c>
      <c r="L49" s="52" t="str">
        <f t="shared" si="37"/>
        <v/>
      </c>
      <c r="M49" s="111">
        <f t="shared" si="6"/>
        <v>18932.400000000001</v>
      </c>
      <c r="N49" s="114">
        <f t="shared" si="23"/>
        <v>17124.198162360797</v>
      </c>
      <c r="O49" s="115"/>
      <c r="P49" s="114">
        <f t="shared" si="7"/>
        <v>20000.927147709517</v>
      </c>
      <c r="Q49" s="115"/>
      <c r="R49" s="112">
        <f t="shared" si="8"/>
        <v>19991.929273349015</v>
      </c>
      <c r="S49" s="50"/>
      <c r="T49" s="53">
        <f t="shared" si="9"/>
        <v>0.17</v>
      </c>
      <c r="U49" s="50">
        <f t="shared" si="10"/>
        <v>84.031407959169698</v>
      </c>
      <c r="V49" s="50">
        <f t="shared" si="11"/>
        <v>20251.569318159898</v>
      </c>
      <c r="W49" s="53">
        <f t="shared" si="12"/>
        <v>0.32</v>
      </c>
      <c r="X49" s="50">
        <f t="shared" si="24"/>
        <v>0</v>
      </c>
      <c r="Y49" s="50">
        <f>IF(B49&lt;&gt;"",IF(MONTH(E49)=MONTH($F$14),SUMIF($C$22:C501,"="&amp;(C49-1),$G$22:G501),0)*T49,"")</f>
        <v>0</v>
      </c>
      <c r="Z49" s="50">
        <f>IF(B49&lt;&gt;"",SUM($Y$22:Y49),"")</f>
        <v>2145.672</v>
      </c>
      <c r="AA49" s="51">
        <f t="shared" si="25"/>
        <v>0.05</v>
      </c>
      <c r="AB49" s="50">
        <f t="shared" si="26"/>
        <v>9.4692704871561375</v>
      </c>
      <c r="AC49" s="50">
        <f t="shared" si="27"/>
        <v>1.7991613925596661</v>
      </c>
      <c r="AD49" s="50">
        <f t="shared" si="28"/>
        <v>134.62302601206949</v>
      </c>
      <c r="AE49" s="50">
        <f t="shared" si="29"/>
        <v>2280.2950260120697</v>
      </c>
      <c r="AF49" s="50">
        <f>IFERROR($V49*(1-$W49)+SUM($X$22:$X49)+$AD49,"")</f>
        <v>17124.198162360797</v>
      </c>
      <c r="AG49" s="50" t="b">
        <f t="shared" si="30"/>
        <v>0</v>
      </c>
      <c r="AH49" s="50">
        <f>IF(B49&lt;&gt;"",
IF(AND(AG49=TRUE,D49&gt;=65),$V49*(1-10%)+SUM($X$22:$X49)+$AD49,AF49),
"")</f>
        <v>17124.198162360797</v>
      </c>
      <c r="AI49" s="50">
        <f t="shared" si="13"/>
        <v>84.031407959169698</v>
      </c>
      <c r="AJ49" s="50">
        <f t="shared" si="14"/>
        <v>20251.569318159898</v>
      </c>
      <c r="AK49" s="50">
        <f t="shared" si="15"/>
        <v>20000.927147709517</v>
      </c>
      <c r="AL49" s="50" t="b">
        <f t="shared" si="31"/>
        <v>0</v>
      </c>
      <c r="AM49" s="50">
        <f t="shared" si="16"/>
        <v>20000.927147709517</v>
      </c>
      <c r="AN49" s="50">
        <f t="shared" si="32"/>
        <v>83.01951444437114</v>
      </c>
      <c r="AO49" s="50">
        <f t="shared" si="33"/>
        <v>15.773707744430517</v>
      </c>
      <c r="AP49" s="50">
        <f t="shared" si="34"/>
        <v>1059.5292733490132</v>
      </c>
      <c r="AQ49" s="50">
        <f t="shared" si="35"/>
        <v>19991.929273349015</v>
      </c>
    </row>
    <row r="50" spans="1:43" s="27" customFormat="1" x14ac:dyDescent="0.2">
      <c r="A50" s="47">
        <f t="shared" si="4"/>
        <v>29</v>
      </c>
      <c r="B50" s="47" t="str">
        <f>IF(E50&lt;=$F$10,VLOOKUP('KALKULATOR 2021'!A50,Robocze!$B$23:$C$102,2),"")</f>
        <v>3 rok</v>
      </c>
      <c r="C50" s="47">
        <f t="shared" si="17"/>
        <v>2024</v>
      </c>
      <c r="D50" s="48">
        <f t="shared" si="36"/>
        <v>32.41666666666665</v>
      </c>
      <c r="E50" s="54">
        <f t="shared" si="18"/>
        <v>45383</v>
      </c>
      <c r="F50" s="49">
        <f t="shared" si="19"/>
        <v>45412</v>
      </c>
      <c r="G50" s="50">
        <f>IF(F50&lt;&gt;"",
IF($F$6=Robocze!$B$3,$F$5/12,
IF(AND($F$6=Robocze!$B$4,MOD(A50,3)=1),$F$5/4,
IF(AND($F$6=Robocze!$B$5,MOD(A50,12)=1),$F$5,0))),
"")</f>
        <v>0</v>
      </c>
      <c r="H50" s="50">
        <f t="shared" si="20"/>
        <v>18932.400000000001</v>
      </c>
      <c r="I50" s="51">
        <f t="shared" si="5"/>
        <v>0.05</v>
      </c>
      <c r="J50" s="50">
        <f t="shared" si="21"/>
        <v>0</v>
      </c>
      <c r="K50" s="50">
        <f t="shared" si="22"/>
        <v>0</v>
      </c>
      <c r="L50" s="52" t="str">
        <f t="shared" si="37"/>
        <v/>
      </c>
      <c r="M50" s="111">
        <f t="shared" si="6"/>
        <v>18932.400000000001</v>
      </c>
      <c r="N50" s="114">
        <f t="shared" si="23"/>
        <v>17192.894425975042</v>
      </c>
      <c r="O50" s="115"/>
      <c r="P50" s="114">
        <f t="shared" si="7"/>
        <v>20069.276194158308</v>
      </c>
      <c r="Q50" s="115"/>
      <c r="R50" s="112">
        <f t="shared" si="8"/>
        <v>20059.402034646566</v>
      </c>
      <c r="S50" s="50"/>
      <c r="T50" s="53">
        <f t="shared" si="9"/>
        <v>0.17</v>
      </c>
      <c r="U50" s="50">
        <f t="shared" si="10"/>
        <v>84.38153882566624</v>
      </c>
      <c r="V50" s="50">
        <f t="shared" si="11"/>
        <v>20335.950856985564</v>
      </c>
      <c r="W50" s="53">
        <f t="shared" si="12"/>
        <v>0.32</v>
      </c>
      <c r="X50" s="50">
        <f t="shared" si="24"/>
        <v>0</v>
      </c>
      <c r="Y50" s="50">
        <f>IF(B50&lt;&gt;"",IF(MONTH(E50)=MONTH($F$14),SUMIF($C$22:C501,"="&amp;(C50-1),$G$22:G501),0)*T50,"")</f>
        <v>1072.836</v>
      </c>
      <c r="Z50" s="50">
        <f>IF(B50&lt;&gt;"",SUM($Y$22:Y50),"")</f>
        <v>3218.5079999999998</v>
      </c>
      <c r="AA50" s="51">
        <f t="shared" si="25"/>
        <v>0.05</v>
      </c>
      <c r="AB50" s="50">
        <f t="shared" si="26"/>
        <v>13.971379275050291</v>
      </c>
      <c r="AC50" s="50">
        <f t="shared" si="27"/>
        <v>2.6545620622595552</v>
      </c>
      <c r="AD50" s="50">
        <f t="shared" si="28"/>
        <v>145.93984322486023</v>
      </c>
      <c r="AE50" s="50">
        <f t="shared" si="29"/>
        <v>3364.4478432248607</v>
      </c>
      <c r="AF50" s="50">
        <f>IFERROR($V50*(1-$W50)+SUM($X$22:$X50)+$AD50,"")</f>
        <v>17192.894425975042</v>
      </c>
      <c r="AG50" s="50" t="b">
        <f t="shared" si="30"/>
        <v>0</v>
      </c>
      <c r="AH50" s="50">
        <f>IF(B50&lt;&gt;"",
IF(AND(AG50=TRUE,D50&gt;=65),$V50*(1-10%)+SUM($X$22:$X50)+$AD50,AF50),
"")</f>
        <v>17192.894425975042</v>
      </c>
      <c r="AI50" s="50">
        <f t="shared" si="13"/>
        <v>84.38153882566624</v>
      </c>
      <c r="AJ50" s="50">
        <f t="shared" si="14"/>
        <v>20335.950856985564</v>
      </c>
      <c r="AK50" s="50">
        <f t="shared" si="15"/>
        <v>20069.276194158308</v>
      </c>
      <c r="AL50" s="50" t="b">
        <f t="shared" si="31"/>
        <v>0</v>
      </c>
      <c r="AM50" s="50">
        <f t="shared" si="16"/>
        <v>20069.276194158308</v>
      </c>
      <c r="AN50" s="50">
        <f t="shared" si="32"/>
        <v>83.29970530562089</v>
      </c>
      <c r="AO50" s="50">
        <f t="shared" si="33"/>
        <v>15.826944008067969</v>
      </c>
      <c r="AP50" s="50">
        <f t="shared" si="34"/>
        <v>1127.0020346465644</v>
      </c>
      <c r="AQ50" s="50">
        <f t="shared" si="35"/>
        <v>20059.402034646566</v>
      </c>
    </row>
    <row r="51" spans="1:43" s="27" customFormat="1" x14ac:dyDescent="0.2">
      <c r="A51" s="47">
        <f t="shared" si="4"/>
        <v>30</v>
      </c>
      <c r="B51" s="47" t="str">
        <f>IF(E51&lt;=$F$10,VLOOKUP('KALKULATOR 2021'!A51,Robocze!$B$23:$C$102,2),"")</f>
        <v>3 rok</v>
      </c>
      <c r="C51" s="47">
        <f t="shared" si="17"/>
        <v>2024</v>
      </c>
      <c r="D51" s="48">
        <f t="shared" si="36"/>
        <v>32.499999999999986</v>
      </c>
      <c r="E51" s="54">
        <f t="shared" si="18"/>
        <v>45413</v>
      </c>
      <c r="F51" s="49">
        <f t="shared" si="19"/>
        <v>45443</v>
      </c>
      <c r="G51" s="50">
        <f>IF(F51&lt;&gt;"",
IF($F$6=Robocze!$B$3,$F$5/12,
IF(AND($F$6=Robocze!$B$4,MOD(A51,3)=1),$F$5/4,
IF(AND($F$6=Robocze!$B$5,MOD(A51,12)=1),$F$5,0))),
"")</f>
        <v>0</v>
      </c>
      <c r="H51" s="50">
        <f t="shared" si="20"/>
        <v>18932.400000000001</v>
      </c>
      <c r="I51" s="51">
        <f t="shared" si="5"/>
        <v>0.05</v>
      </c>
      <c r="J51" s="50">
        <f t="shared" si="21"/>
        <v>0</v>
      </c>
      <c r="K51" s="50">
        <f t="shared" si="22"/>
        <v>0</v>
      </c>
      <c r="L51" s="52" t="str">
        <f t="shared" si="37"/>
        <v/>
      </c>
      <c r="M51" s="111">
        <f t="shared" si="6"/>
        <v>18932.400000000001</v>
      </c>
      <c r="N51" s="114">
        <f t="shared" si="23"/>
        <v>17261.867964874054</v>
      </c>
      <c r="O51" s="115"/>
      <c r="P51" s="114">
        <f t="shared" si="7"/>
        <v>20137.910028300634</v>
      </c>
      <c r="Q51" s="115"/>
      <c r="R51" s="112">
        <f t="shared" si="8"/>
        <v>20127.1025165135</v>
      </c>
      <c r="S51" s="50"/>
      <c r="T51" s="53">
        <f t="shared" si="9"/>
        <v>0.17</v>
      </c>
      <c r="U51" s="50">
        <f t="shared" si="10"/>
        <v>84.733128570773189</v>
      </c>
      <c r="V51" s="50">
        <f t="shared" si="11"/>
        <v>20420.683985556338</v>
      </c>
      <c r="W51" s="53">
        <f t="shared" si="12"/>
        <v>0.32</v>
      </c>
      <c r="X51" s="50">
        <f t="shared" si="24"/>
        <v>0</v>
      </c>
      <c r="Y51" s="50">
        <f>IF(B51&lt;&gt;"",IF(MONTH(E51)=MONTH($F$14),SUMIF($C$22:C501,"="&amp;(C51-1),$G$22:G501),0)*T51,"")</f>
        <v>0</v>
      </c>
      <c r="Z51" s="50">
        <f>IF(B51&lt;&gt;"",SUM($Y$22:Y51),"")</f>
        <v>3218.5079999999998</v>
      </c>
      <c r="AA51" s="51">
        <f t="shared" si="25"/>
        <v>0.05</v>
      </c>
      <c r="AB51" s="50">
        <f t="shared" si="26"/>
        <v>14.018532680103588</v>
      </c>
      <c r="AC51" s="50">
        <f t="shared" si="27"/>
        <v>2.6635212092196818</v>
      </c>
      <c r="AD51" s="50">
        <f t="shared" si="28"/>
        <v>157.29485469574414</v>
      </c>
      <c r="AE51" s="50">
        <f t="shared" si="29"/>
        <v>3375.8028546957444</v>
      </c>
      <c r="AF51" s="50">
        <f>IFERROR($V51*(1-$W51)+SUM($X$22:$X51)+$AD51,"")</f>
        <v>17261.867964874054</v>
      </c>
      <c r="AG51" s="50" t="b">
        <f t="shared" si="30"/>
        <v>0</v>
      </c>
      <c r="AH51" s="50">
        <f>IF(B51&lt;&gt;"",
IF(AND(AG51=TRUE,D51&gt;=65),$V51*(1-10%)+SUM($X$22:$X51)+$AD51,AF51),
"")</f>
        <v>17261.867964874054</v>
      </c>
      <c r="AI51" s="50">
        <f t="shared" si="13"/>
        <v>84.733128570773189</v>
      </c>
      <c r="AJ51" s="50">
        <f t="shared" si="14"/>
        <v>20420.683985556338</v>
      </c>
      <c r="AK51" s="50">
        <f t="shared" si="15"/>
        <v>20137.910028300634</v>
      </c>
      <c r="AL51" s="50" t="b">
        <f t="shared" si="31"/>
        <v>0</v>
      </c>
      <c r="AM51" s="50">
        <f t="shared" si="16"/>
        <v>20137.910028300634</v>
      </c>
      <c r="AN51" s="50">
        <f t="shared" si="32"/>
        <v>83.580841811027355</v>
      </c>
      <c r="AO51" s="50">
        <f t="shared" si="33"/>
        <v>15.880359944095197</v>
      </c>
      <c r="AP51" s="50">
        <f t="shared" si="34"/>
        <v>1194.7025165134983</v>
      </c>
      <c r="AQ51" s="50">
        <f t="shared" si="35"/>
        <v>20127.1025165135</v>
      </c>
    </row>
    <row r="52" spans="1:43" s="27" customFormat="1" x14ac:dyDescent="0.2">
      <c r="A52" s="47">
        <f t="shared" si="4"/>
        <v>31</v>
      </c>
      <c r="B52" s="47" t="str">
        <f>IF(E52&lt;=$F$10,VLOOKUP('KALKULATOR 2021'!A52,Robocze!$B$23:$C$102,2),"")</f>
        <v>3 rok</v>
      </c>
      <c r="C52" s="47">
        <f t="shared" si="17"/>
        <v>2024</v>
      </c>
      <c r="D52" s="48">
        <f t="shared" si="36"/>
        <v>32.583333333333321</v>
      </c>
      <c r="E52" s="54">
        <f t="shared" si="18"/>
        <v>45444</v>
      </c>
      <c r="F52" s="49">
        <f t="shared" si="19"/>
        <v>45473</v>
      </c>
      <c r="G52" s="50">
        <f>IF(F52&lt;&gt;"",
IF($F$6=Robocze!$B$3,$F$5/12,
IF(AND($F$6=Robocze!$B$4,MOD(A52,3)=1),$F$5/4,
IF(AND($F$6=Robocze!$B$5,MOD(A52,12)=1),$F$5,0))),
"")</f>
        <v>0</v>
      </c>
      <c r="H52" s="50">
        <f t="shared" si="20"/>
        <v>18932.400000000001</v>
      </c>
      <c r="I52" s="51">
        <f t="shared" si="5"/>
        <v>0.05</v>
      </c>
      <c r="J52" s="50">
        <f t="shared" si="21"/>
        <v>0</v>
      </c>
      <c r="K52" s="50">
        <f t="shared" si="22"/>
        <v>0</v>
      </c>
      <c r="L52" s="52" t="str">
        <f t="shared" si="37"/>
        <v/>
      </c>
      <c r="M52" s="111">
        <f t="shared" si="6"/>
        <v>18932.400000000001</v>
      </c>
      <c r="N52" s="114">
        <f t="shared" si="23"/>
        <v>17331.119904134393</v>
      </c>
      <c r="O52" s="115"/>
      <c r="P52" s="114">
        <f t="shared" si="7"/>
        <v>20206.829836751884</v>
      </c>
      <c r="Q52" s="115"/>
      <c r="R52" s="112">
        <f t="shared" si="8"/>
        <v>20195.031487506731</v>
      </c>
      <c r="S52" s="50"/>
      <c r="T52" s="53">
        <f t="shared" si="9"/>
        <v>0.17</v>
      </c>
      <c r="U52" s="50">
        <f t="shared" si="10"/>
        <v>85.086183273151406</v>
      </c>
      <c r="V52" s="50">
        <f t="shared" si="11"/>
        <v>20505.770168829487</v>
      </c>
      <c r="W52" s="53">
        <f t="shared" si="12"/>
        <v>0.32</v>
      </c>
      <c r="X52" s="50">
        <f t="shared" si="24"/>
        <v>0</v>
      </c>
      <c r="Y52" s="50">
        <f>IF(B52&lt;&gt;"",IF(MONTH(E52)=MONTH($F$14),SUMIF($C$22:C501,"="&amp;(C52-1),$G$22:G501),0)*T52,"")</f>
        <v>0</v>
      </c>
      <c r="Z52" s="50">
        <f>IF(B52&lt;&gt;"",SUM($Y$22:Y52),"")</f>
        <v>3218.5079999999998</v>
      </c>
      <c r="AA52" s="51">
        <f t="shared" si="25"/>
        <v>0.05</v>
      </c>
      <c r="AB52" s="50">
        <f t="shared" si="26"/>
        <v>14.065845227898935</v>
      </c>
      <c r="AC52" s="50">
        <f t="shared" si="27"/>
        <v>2.6725105933007978</v>
      </c>
      <c r="AD52" s="50">
        <f t="shared" si="28"/>
        <v>168.68818933034228</v>
      </c>
      <c r="AE52" s="50">
        <f t="shared" si="29"/>
        <v>3387.1961893303423</v>
      </c>
      <c r="AF52" s="50">
        <f>IFERROR($V52*(1-$W52)+SUM($X$22:$X52)+$AD52,"")</f>
        <v>17331.119904134393</v>
      </c>
      <c r="AG52" s="50" t="b">
        <f t="shared" si="30"/>
        <v>0</v>
      </c>
      <c r="AH52" s="50">
        <f>IF(B52&lt;&gt;"",
IF(AND(AG52=TRUE,D52&gt;=65),$V52*(1-10%)+SUM($X$22:$X52)+$AD52,AF52),
"")</f>
        <v>17331.119904134393</v>
      </c>
      <c r="AI52" s="50">
        <f t="shared" si="13"/>
        <v>85.086183273151406</v>
      </c>
      <c r="AJ52" s="50">
        <f t="shared" si="14"/>
        <v>20505.770168829487</v>
      </c>
      <c r="AK52" s="50">
        <f t="shared" si="15"/>
        <v>20206.829836751884</v>
      </c>
      <c r="AL52" s="50" t="b">
        <f t="shared" si="31"/>
        <v>0</v>
      </c>
      <c r="AM52" s="50">
        <f t="shared" si="16"/>
        <v>20206.829836751884</v>
      </c>
      <c r="AN52" s="50">
        <f t="shared" si="32"/>
        <v>83.862927152139591</v>
      </c>
      <c r="AO52" s="50">
        <f t="shared" si="33"/>
        <v>15.933956158906522</v>
      </c>
      <c r="AP52" s="50">
        <f t="shared" si="34"/>
        <v>1262.6314875067292</v>
      </c>
      <c r="AQ52" s="50">
        <f t="shared" si="35"/>
        <v>20195.031487506731</v>
      </c>
    </row>
    <row r="53" spans="1:43" s="27" customFormat="1" x14ac:dyDescent="0.2">
      <c r="A53" s="47">
        <f t="shared" si="4"/>
        <v>32</v>
      </c>
      <c r="B53" s="47" t="str">
        <f>IF(E53&lt;=$F$10,VLOOKUP('KALKULATOR 2021'!A53,Robocze!$B$23:$C$102,2),"")</f>
        <v>3 rok</v>
      </c>
      <c r="C53" s="47">
        <f t="shared" si="17"/>
        <v>2024</v>
      </c>
      <c r="D53" s="48">
        <f t="shared" si="36"/>
        <v>32.666666666666657</v>
      </c>
      <c r="E53" s="54">
        <f t="shared" si="18"/>
        <v>45474</v>
      </c>
      <c r="F53" s="49">
        <f t="shared" si="19"/>
        <v>45504</v>
      </c>
      <c r="G53" s="50">
        <f>IF(F53&lt;&gt;"",
IF($F$6=Robocze!$B$3,$F$5/12,
IF(AND($F$6=Robocze!$B$4,MOD(A53,3)=1),$F$5/4,
IF(AND($F$6=Robocze!$B$5,MOD(A53,12)=1),$F$5,0))),
"")</f>
        <v>0</v>
      </c>
      <c r="H53" s="50">
        <f t="shared" si="20"/>
        <v>18932.400000000001</v>
      </c>
      <c r="I53" s="51">
        <f t="shared" si="5"/>
        <v>0.05</v>
      </c>
      <c r="J53" s="50">
        <f t="shared" si="21"/>
        <v>0</v>
      </c>
      <c r="K53" s="50">
        <f t="shared" si="22"/>
        <v>0</v>
      </c>
      <c r="L53" s="52" t="str">
        <f t="shared" si="37"/>
        <v/>
      </c>
      <c r="M53" s="111">
        <f t="shared" si="6"/>
        <v>18932.400000000001</v>
      </c>
      <c r="N53" s="114">
        <f t="shared" si="23"/>
        <v>17400.651373418401</v>
      </c>
      <c r="O53" s="115"/>
      <c r="P53" s="114">
        <f t="shared" si="7"/>
        <v>20276.036811071684</v>
      </c>
      <c r="Q53" s="115"/>
      <c r="R53" s="112">
        <f t="shared" si="8"/>
        <v>20263.189718777066</v>
      </c>
      <c r="S53" s="50"/>
      <c r="T53" s="53">
        <f t="shared" si="9"/>
        <v>0.17</v>
      </c>
      <c r="U53" s="50">
        <f t="shared" si="10"/>
        <v>85.440709036789528</v>
      </c>
      <c r="V53" s="50">
        <f t="shared" si="11"/>
        <v>20591.210877866277</v>
      </c>
      <c r="W53" s="53">
        <f t="shared" si="12"/>
        <v>0.32</v>
      </c>
      <c r="X53" s="50">
        <f t="shared" si="24"/>
        <v>0</v>
      </c>
      <c r="Y53" s="50">
        <f>IF(B53&lt;&gt;"",IF(MONTH(E53)=MONTH($F$14),SUMIF($C$22:C501,"="&amp;(C53-1),$G$22:G501),0)*T53,"")</f>
        <v>0</v>
      </c>
      <c r="Z53" s="50">
        <f>IF(B53&lt;&gt;"",SUM($Y$22:Y53),"")</f>
        <v>3218.5079999999998</v>
      </c>
      <c r="AA53" s="51">
        <f t="shared" si="25"/>
        <v>0.05</v>
      </c>
      <c r="AB53" s="50">
        <f t="shared" si="26"/>
        <v>14.113317455543095</v>
      </c>
      <c r="AC53" s="50">
        <f t="shared" si="27"/>
        <v>2.6815303165531881</v>
      </c>
      <c r="AD53" s="50">
        <f t="shared" si="28"/>
        <v>180.11997646933219</v>
      </c>
      <c r="AE53" s="50">
        <f t="shared" si="29"/>
        <v>3398.6279764693322</v>
      </c>
      <c r="AF53" s="50">
        <f>IFERROR($V53*(1-$W53)+SUM($X$22:$X53)+$AD53,"")</f>
        <v>17400.651373418401</v>
      </c>
      <c r="AG53" s="50" t="b">
        <f t="shared" si="30"/>
        <v>0</v>
      </c>
      <c r="AH53" s="50">
        <f>IF(B53&lt;&gt;"",
IF(AND(AG53=TRUE,D53&gt;=65),$V53*(1-10%)+SUM($X$22:$X53)+$AD53,AF53),
"")</f>
        <v>17400.651373418401</v>
      </c>
      <c r="AI53" s="50">
        <f t="shared" si="13"/>
        <v>85.440709036789528</v>
      </c>
      <c r="AJ53" s="50">
        <f t="shared" si="14"/>
        <v>20591.210877866277</v>
      </c>
      <c r="AK53" s="50">
        <f t="shared" si="15"/>
        <v>20276.036811071684</v>
      </c>
      <c r="AL53" s="50" t="b">
        <f t="shared" si="31"/>
        <v>0</v>
      </c>
      <c r="AM53" s="50">
        <f t="shared" si="16"/>
        <v>20276.036811071684</v>
      </c>
      <c r="AN53" s="50">
        <f t="shared" si="32"/>
        <v>84.14596453127804</v>
      </c>
      <c r="AO53" s="50">
        <f t="shared" si="33"/>
        <v>15.987733260942827</v>
      </c>
      <c r="AP53" s="50">
        <f t="shared" si="34"/>
        <v>1330.789718777065</v>
      </c>
      <c r="AQ53" s="50">
        <f t="shared" si="35"/>
        <v>20263.189718777066</v>
      </c>
    </row>
    <row r="54" spans="1:43" s="27" customFormat="1" x14ac:dyDescent="0.2">
      <c r="A54" s="47">
        <f t="shared" si="4"/>
        <v>33</v>
      </c>
      <c r="B54" s="47" t="str">
        <f>IF(E54&lt;=$F$10,VLOOKUP('KALKULATOR 2021'!A54,Robocze!$B$23:$C$102,2),"")</f>
        <v>3 rok</v>
      </c>
      <c r="C54" s="47">
        <f t="shared" si="17"/>
        <v>2024</v>
      </c>
      <c r="D54" s="48">
        <f t="shared" si="36"/>
        <v>32.749999999999993</v>
      </c>
      <c r="E54" s="54">
        <f t="shared" si="18"/>
        <v>45505</v>
      </c>
      <c r="F54" s="49">
        <f t="shared" si="19"/>
        <v>45535</v>
      </c>
      <c r="G54" s="50">
        <f>IF(F54&lt;&gt;"",
IF($F$6=Robocze!$B$3,$F$5/12,
IF(AND($F$6=Robocze!$B$4,MOD(A54,3)=1),$F$5/4,
IF(AND($F$6=Robocze!$B$5,MOD(A54,12)=1),$F$5,0))),
"")</f>
        <v>0</v>
      </c>
      <c r="H54" s="50">
        <f t="shared" si="20"/>
        <v>18932.400000000001</v>
      </c>
      <c r="I54" s="51">
        <f t="shared" si="5"/>
        <v>0.05</v>
      </c>
      <c r="J54" s="50">
        <f t="shared" si="21"/>
        <v>0</v>
      </c>
      <c r="K54" s="50">
        <f t="shared" si="22"/>
        <v>0</v>
      </c>
      <c r="L54" s="52" t="str">
        <f t="shared" si="37"/>
        <v/>
      </c>
      <c r="M54" s="111">
        <f t="shared" si="6"/>
        <v>18932.400000000001</v>
      </c>
      <c r="N54" s="114">
        <f t="shared" si="23"/>
        <v>17470.463506992935</v>
      </c>
      <c r="O54" s="115"/>
      <c r="P54" s="114">
        <f t="shared" si="7"/>
        <v>20345.532147784481</v>
      </c>
      <c r="Q54" s="115"/>
      <c r="R54" s="112">
        <f t="shared" si="8"/>
        <v>20331.57798407794</v>
      </c>
      <c r="S54" s="50"/>
      <c r="T54" s="53">
        <f t="shared" si="9"/>
        <v>0.17</v>
      </c>
      <c r="U54" s="50">
        <f t="shared" si="10"/>
        <v>85.79671199110949</v>
      </c>
      <c r="V54" s="50">
        <f t="shared" si="11"/>
        <v>20677.007589857385</v>
      </c>
      <c r="W54" s="53">
        <f t="shared" si="12"/>
        <v>0.32</v>
      </c>
      <c r="X54" s="50">
        <f t="shared" si="24"/>
        <v>0</v>
      </c>
      <c r="Y54" s="50">
        <f>IF(B54&lt;&gt;"",IF(MONTH(E54)=MONTH($F$14),SUMIF($C$22:C501,"="&amp;(C54-1),$G$22:G501),0)*T54,"")</f>
        <v>0</v>
      </c>
      <c r="Z54" s="50">
        <f>IF(B54&lt;&gt;"",SUM($Y$22:Y54),"")</f>
        <v>3218.5079999999998</v>
      </c>
      <c r="AA54" s="51">
        <f t="shared" si="25"/>
        <v>0.05</v>
      </c>
      <c r="AB54" s="50">
        <f t="shared" si="26"/>
        <v>14.160949901955552</v>
      </c>
      <c r="AC54" s="50">
        <f t="shared" si="27"/>
        <v>2.6905804813715548</v>
      </c>
      <c r="AD54" s="50">
        <f t="shared" si="28"/>
        <v>191.59034588991619</v>
      </c>
      <c r="AE54" s="50">
        <f t="shared" si="29"/>
        <v>3410.0983458899163</v>
      </c>
      <c r="AF54" s="50">
        <f>IFERROR($V54*(1-$W54)+SUM($X$22:$X54)+$AD54,"")</f>
        <v>17470.463506992935</v>
      </c>
      <c r="AG54" s="50" t="b">
        <f t="shared" si="30"/>
        <v>0</v>
      </c>
      <c r="AH54" s="50">
        <f>IF(B54&lt;&gt;"",
IF(AND(AG54=TRUE,D54&gt;=65),$V54*(1-10%)+SUM($X$22:$X54)+$AD54,AF54),
"")</f>
        <v>17470.463506992935</v>
      </c>
      <c r="AI54" s="50">
        <f t="shared" si="13"/>
        <v>85.79671199110949</v>
      </c>
      <c r="AJ54" s="50">
        <f t="shared" si="14"/>
        <v>20677.007589857385</v>
      </c>
      <c r="AK54" s="50">
        <f t="shared" si="15"/>
        <v>20345.532147784481</v>
      </c>
      <c r="AL54" s="50" t="b">
        <f t="shared" si="31"/>
        <v>0</v>
      </c>
      <c r="AM54" s="50">
        <f t="shared" si="16"/>
        <v>20345.532147784481</v>
      </c>
      <c r="AN54" s="50">
        <f t="shared" si="32"/>
        <v>84.42995716157111</v>
      </c>
      <c r="AO54" s="50">
        <f t="shared" si="33"/>
        <v>16.04169186069851</v>
      </c>
      <c r="AP54" s="50">
        <f t="shared" si="34"/>
        <v>1399.1779840779382</v>
      </c>
      <c r="AQ54" s="50">
        <f t="shared" si="35"/>
        <v>20331.57798407794</v>
      </c>
    </row>
    <row r="55" spans="1:43" s="27" customFormat="1" x14ac:dyDescent="0.2">
      <c r="A55" s="47">
        <f t="shared" si="4"/>
        <v>34</v>
      </c>
      <c r="B55" s="47" t="str">
        <f>IF(E55&lt;=$F$10,VLOOKUP('KALKULATOR 2021'!A55,Robocze!$B$23:$C$102,2),"")</f>
        <v>3 rok</v>
      </c>
      <c r="C55" s="47">
        <f t="shared" si="17"/>
        <v>2024</v>
      </c>
      <c r="D55" s="48">
        <f t="shared" si="36"/>
        <v>32.833333333333329</v>
      </c>
      <c r="E55" s="54">
        <f t="shared" si="18"/>
        <v>45536</v>
      </c>
      <c r="F55" s="49">
        <f t="shared" si="19"/>
        <v>45565</v>
      </c>
      <c r="G55" s="50">
        <f>IF(F55&lt;&gt;"",
IF($F$6=Robocze!$B$3,$F$5/12,
IF(AND($F$6=Robocze!$B$4,MOD(A55,3)=1),$F$5/4,
IF(AND($F$6=Robocze!$B$5,MOD(A55,12)=1),$F$5,0))),
"")</f>
        <v>0</v>
      </c>
      <c r="H55" s="50">
        <f t="shared" si="20"/>
        <v>18932.400000000001</v>
      </c>
      <c r="I55" s="51">
        <f t="shared" si="5"/>
        <v>0.05</v>
      </c>
      <c r="J55" s="50">
        <f t="shared" si="21"/>
        <v>0</v>
      </c>
      <c r="K55" s="50">
        <f t="shared" si="22"/>
        <v>0</v>
      </c>
      <c r="L55" s="52" t="str">
        <f t="shared" si="37"/>
        <v/>
      </c>
      <c r="M55" s="111">
        <f t="shared" si="6"/>
        <v>18932.400000000001</v>
      </c>
      <c r="N55" s="114">
        <f t="shared" si="23"/>
        <v>17540.557443748243</v>
      </c>
      <c r="O55" s="115"/>
      <c r="P55" s="114">
        <f t="shared" si="7"/>
        <v>20415.317048400251</v>
      </c>
      <c r="Q55" s="115"/>
      <c r="R55" s="112">
        <f t="shared" si="8"/>
        <v>20400.197059774204</v>
      </c>
      <c r="S55" s="50"/>
      <c r="T55" s="53">
        <f t="shared" si="9"/>
        <v>0.17</v>
      </c>
      <c r="U55" s="50">
        <f t="shared" si="10"/>
        <v>86.154198291072433</v>
      </c>
      <c r="V55" s="50">
        <f t="shared" si="11"/>
        <v>20763.161788148456</v>
      </c>
      <c r="W55" s="53">
        <f t="shared" si="12"/>
        <v>0.32</v>
      </c>
      <c r="X55" s="50">
        <f t="shared" si="24"/>
        <v>0</v>
      </c>
      <c r="Y55" s="50">
        <f>IF(B55&lt;&gt;"",IF(MONTH(E55)=MONTH($F$14),SUMIF($C$22:C501,"="&amp;(C55-1),$G$22:G501),0)*T55,"")</f>
        <v>0</v>
      </c>
      <c r="Z55" s="50">
        <f>IF(B55&lt;&gt;"",SUM($Y$22:Y55),"")</f>
        <v>3218.5079999999998</v>
      </c>
      <c r="AA55" s="51">
        <f t="shared" si="25"/>
        <v>0.05</v>
      </c>
      <c r="AB55" s="50">
        <f t="shared" si="26"/>
        <v>14.208743107874653</v>
      </c>
      <c r="AC55" s="50">
        <f t="shared" si="27"/>
        <v>2.699661190496184</v>
      </c>
      <c r="AD55" s="50">
        <f t="shared" si="28"/>
        <v>203.09942780729466</v>
      </c>
      <c r="AE55" s="50">
        <f t="shared" si="29"/>
        <v>3421.6074278072952</v>
      </c>
      <c r="AF55" s="50">
        <f>IFERROR($V55*(1-$W55)+SUM($X$22:$X55)+$AD55,"")</f>
        <v>17540.557443748243</v>
      </c>
      <c r="AG55" s="50" t="b">
        <f t="shared" si="30"/>
        <v>0</v>
      </c>
      <c r="AH55" s="50">
        <f>IF(B55&lt;&gt;"",
IF(AND(AG55=TRUE,D55&gt;=65),$V55*(1-10%)+SUM($X$22:$X55)+$AD55,AF55),
"")</f>
        <v>17540.557443748243</v>
      </c>
      <c r="AI55" s="50">
        <f t="shared" si="13"/>
        <v>86.154198291072433</v>
      </c>
      <c r="AJ55" s="50">
        <f t="shared" si="14"/>
        <v>20763.161788148456</v>
      </c>
      <c r="AK55" s="50">
        <f t="shared" si="15"/>
        <v>20415.317048400251</v>
      </c>
      <c r="AL55" s="50" t="b">
        <f t="shared" si="31"/>
        <v>0</v>
      </c>
      <c r="AM55" s="50">
        <f t="shared" si="16"/>
        <v>20415.317048400251</v>
      </c>
      <c r="AN55" s="50">
        <f t="shared" si="32"/>
        <v>84.714908266991415</v>
      </c>
      <c r="AO55" s="50">
        <f t="shared" si="33"/>
        <v>16.095832570728369</v>
      </c>
      <c r="AP55" s="50">
        <f t="shared" si="34"/>
        <v>1467.7970597742024</v>
      </c>
      <c r="AQ55" s="50">
        <f t="shared" si="35"/>
        <v>20400.197059774204</v>
      </c>
    </row>
    <row r="56" spans="1:43" s="27" customFormat="1" x14ac:dyDescent="0.2">
      <c r="A56" s="47">
        <f t="shared" si="4"/>
        <v>35</v>
      </c>
      <c r="B56" s="47" t="str">
        <f>IF(E56&lt;=$F$10,VLOOKUP('KALKULATOR 2021'!A56,Robocze!$B$23:$C$102,2),"")</f>
        <v>3 rok</v>
      </c>
      <c r="C56" s="47">
        <f t="shared" si="17"/>
        <v>2024</v>
      </c>
      <c r="D56" s="48">
        <f t="shared" si="36"/>
        <v>32.916666666666664</v>
      </c>
      <c r="E56" s="54">
        <f t="shared" si="18"/>
        <v>45566</v>
      </c>
      <c r="F56" s="49">
        <f t="shared" si="19"/>
        <v>45596</v>
      </c>
      <c r="G56" s="50">
        <f>IF(F56&lt;&gt;"",
IF($F$6=Robocze!$B$3,$F$5/12,
IF(AND($F$6=Robocze!$B$4,MOD(A56,3)=1),$F$5/4,
IF(AND($F$6=Robocze!$B$5,MOD(A56,12)=1),$F$5,0))),
"")</f>
        <v>0</v>
      </c>
      <c r="H56" s="50">
        <f t="shared" si="20"/>
        <v>18932.400000000001</v>
      </c>
      <c r="I56" s="51">
        <f t="shared" si="5"/>
        <v>0.05</v>
      </c>
      <c r="J56" s="50">
        <f t="shared" si="21"/>
        <v>0</v>
      </c>
      <c r="K56" s="50">
        <f t="shared" si="22"/>
        <v>0</v>
      </c>
      <c r="L56" s="52" t="str">
        <f t="shared" si="37"/>
        <v/>
      </c>
      <c r="M56" s="111">
        <f t="shared" si="6"/>
        <v>18932.400000000001</v>
      </c>
      <c r="N56" s="114">
        <f t="shared" si="23"/>
        <v>17610.934327216848</v>
      </c>
      <c r="O56" s="115"/>
      <c r="P56" s="114">
        <f t="shared" si="7"/>
        <v>20485.392719435251</v>
      </c>
      <c r="Q56" s="115"/>
      <c r="R56" s="112">
        <f t="shared" si="8"/>
        <v>20469.047724850941</v>
      </c>
      <c r="S56" s="50"/>
      <c r="T56" s="53">
        <f t="shared" si="9"/>
        <v>0.17</v>
      </c>
      <c r="U56" s="50">
        <f t="shared" si="10"/>
        <v>86.513174117285232</v>
      </c>
      <c r="V56" s="50">
        <f t="shared" si="11"/>
        <v>20849.674962265741</v>
      </c>
      <c r="W56" s="53">
        <f t="shared" si="12"/>
        <v>0.32</v>
      </c>
      <c r="X56" s="50">
        <f t="shared" si="24"/>
        <v>0</v>
      </c>
      <c r="Y56" s="50">
        <f>IF(B56&lt;&gt;"",IF(MONTH(E56)=MONTH($F$14),SUMIF($C$22:C501,"="&amp;(C56-1),$G$22:G501),0)*T56,"")</f>
        <v>0</v>
      </c>
      <c r="Z56" s="50">
        <f>IF(B56&lt;&gt;"",SUM($Y$22:Y56),"")</f>
        <v>3218.5079999999998</v>
      </c>
      <c r="AA56" s="51">
        <f t="shared" si="25"/>
        <v>0.05</v>
      </c>
      <c r="AB56" s="50">
        <f t="shared" si="26"/>
        <v>14.256697615863731</v>
      </c>
      <c r="AC56" s="50">
        <f t="shared" si="27"/>
        <v>2.7087725470141089</v>
      </c>
      <c r="AD56" s="50">
        <f t="shared" si="28"/>
        <v>214.64735287614428</v>
      </c>
      <c r="AE56" s="50">
        <f t="shared" si="29"/>
        <v>3433.1553528761447</v>
      </c>
      <c r="AF56" s="50">
        <f>IFERROR($V56*(1-$W56)+SUM($X$22:$X56)+$AD56,"")</f>
        <v>17610.934327216848</v>
      </c>
      <c r="AG56" s="50" t="b">
        <f t="shared" si="30"/>
        <v>0</v>
      </c>
      <c r="AH56" s="50">
        <f>IF(B56&lt;&gt;"",
IF(AND(AG56=TRUE,D56&gt;=65),$V56*(1-10%)+SUM($X$22:$X56)+$AD56,AF56),
"")</f>
        <v>17610.934327216848</v>
      </c>
      <c r="AI56" s="50">
        <f t="shared" si="13"/>
        <v>86.513174117285232</v>
      </c>
      <c r="AJ56" s="50">
        <f t="shared" si="14"/>
        <v>20849.674962265741</v>
      </c>
      <c r="AK56" s="50">
        <f t="shared" si="15"/>
        <v>20485.392719435251</v>
      </c>
      <c r="AL56" s="50" t="b">
        <f t="shared" si="31"/>
        <v>0</v>
      </c>
      <c r="AM56" s="50">
        <f t="shared" si="16"/>
        <v>20485.392719435251</v>
      </c>
      <c r="AN56" s="50">
        <f t="shared" si="32"/>
        <v>85.00082108239252</v>
      </c>
      <c r="AO56" s="50">
        <f t="shared" si="33"/>
        <v>16.15015600565458</v>
      </c>
      <c r="AP56" s="50">
        <f t="shared" si="34"/>
        <v>1536.64772485094</v>
      </c>
      <c r="AQ56" s="50">
        <f t="shared" si="35"/>
        <v>20469.047724850941</v>
      </c>
    </row>
    <row r="57" spans="1:43" s="46" customFormat="1" x14ac:dyDescent="0.2">
      <c r="A57" s="55">
        <f t="shared" si="4"/>
        <v>36</v>
      </c>
      <c r="B57" s="55" t="str">
        <f>IF(E57&lt;=$F$10,VLOOKUP('KALKULATOR 2021'!A57,Robocze!$B$23:$C$102,2),"")</f>
        <v>3 rok</v>
      </c>
      <c r="C57" s="55">
        <f t="shared" si="17"/>
        <v>2024</v>
      </c>
      <c r="D57" s="56">
        <f t="shared" si="36"/>
        <v>33</v>
      </c>
      <c r="E57" s="57">
        <f t="shared" si="18"/>
        <v>45597</v>
      </c>
      <c r="F57" s="58">
        <f t="shared" si="19"/>
        <v>45626</v>
      </c>
      <c r="G57" s="59">
        <f>IF(F57&lt;&gt;"",
IF($F$6=Robocze!$B$3,$F$5/12,
IF(AND($F$6=Robocze!$B$4,MOD(A57,3)=1),$F$5/4,
IF(AND($F$6=Robocze!$B$5,MOD(A57,12)=1),$F$5,0))),
"")</f>
        <v>0</v>
      </c>
      <c r="H57" s="59">
        <f t="shared" si="20"/>
        <v>18932.400000000001</v>
      </c>
      <c r="I57" s="60">
        <f t="shared" si="5"/>
        <v>0.05</v>
      </c>
      <c r="J57" s="59">
        <f t="shared" si="21"/>
        <v>0</v>
      </c>
      <c r="K57" s="59">
        <f t="shared" si="22"/>
        <v>0</v>
      </c>
      <c r="L57" s="61">
        <f t="shared" si="37"/>
        <v>3</v>
      </c>
      <c r="M57" s="113">
        <f t="shared" si="6"/>
        <v>18932.400000000001</v>
      </c>
      <c r="N57" s="114">
        <f t="shared" si="23"/>
        <v>17681.595305592557</v>
      </c>
      <c r="O57" s="115"/>
      <c r="P57" s="114">
        <f t="shared" si="7"/>
        <v>20555.760372432898</v>
      </c>
      <c r="Q57" s="115"/>
      <c r="R57" s="112">
        <f t="shared" si="8"/>
        <v>20538.130760922315</v>
      </c>
      <c r="S57" s="59"/>
      <c r="T57" s="62">
        <f t="shared" si="9"/>
        <v>0.17</v>
      </c>
      <c r="U57" s="59">
        <f t="shared" si="10"/>
        <v>86.873645676107259</v>
      </c>
      <c r="V57" s="59">
        <f t="shared" si="11"/>
        <v>20936.548607941848</v>
      </c>
      <c r="W57" s="62">
        <f t="shared" si="12"/>
        <v>0.32</v>
      </c>
      <c r="X57" s="59">
        <f t="shared" si="24"/>
        <v>0</v>
      </c>
      <c r="Y57" s="59">
        <f>IF(B57&lt;&gt;"",IF(MONTH(E57)=MONTH($F$14),SUMIF($C$22:C525,"="&amp;(C57-1),$G$22:G525),0)*T57,"")</f>
        <v>0</v>
      </c>
      <c r="Z57" s="59">
        <f>IF(B57&lt;&gt;"",SUM($Y$22:Y57),"")</f>
        <v>3218.5079999999998</v>
      </c>
      <c r="AA57" s="60">
        <f t="shared" si="25"/>
        <v>0.05</v>
      </c>
      <c r="AB57" s="59">
        <f t="shared" si="26"/>
        <v>14.304813970317269</v>
      </c>
      <c r="AC57" s="59">
        <f t="shared" si="27"/>
        <v>2.717914654360281</v>
      </c>
      <c r="AD57" s="59">
        <f t="shared" si="28"/>
        <v>226.23425219210128</v>
      </c>
      <c r="AE57" s="59">
        <f t="shared" si="29"/>
        <v>3444.7422521921017</v>
      </c>
      <c r="AF57" s="59">
        <f>IFERROR($V57*(1-$W57)+SUM($X$22:$X57)+$AD57,"")</f>
        <v>17681.595305592557</v>
      </c>
      <c r="AG57" s="59" t="b">
        <f t="shared" si="30"/>
        <v>0</v>
      </c>
      <c r="AH57" s="59">
        <f>IF(B57&lt;&gt;"",
IF(AND(AG57=TRUE,D57&gt;=65),$V57*(1-10%)+SUM($X$22:$X57)+$AD57,AF57),
"")</f>
        <v>17681.595305592557</v>
      </c>
      <c r="AI57" s="59">
        <f t="shared" si="13"/>
        <v>86.873645676107259</v>
      </c>
      <c r="AJ57" s="59">
        <f t="shared" si="14"/>
        <v>20936.548607941848</v>
      </c>
      <c r="AK57" s="59">
        <f t="shared" si="15"/>
        <v>20555.760372432898</v>
      </c>
      <c r="AL57" s="59" t="b">
        <f t="shared" si="31"/>
        <v>0</v>
      </c>
      <c r="AM57" s="59">
        <f t="shared" si="16"/>
        <v>20555.760372432898</v>
      </c>
      <c r="AN57" s="59">
        <f t="shared" si="32"/>
        <v>85.287698853545592</v>
      </c>
      <c r="AO57" s="59">
        <f t="shared" si="33"/>
        <v>16.204662782173664</v>
      </c>
      <c r="AP57" s="59">
        <f t="shared" si="34"/>
        <v>1605.7307609223135</v>
      </c>
      <c r="AQ57" s="59">
        <f t="shared" si="35"/>
        <v>20538.130760922315</v>
      </c>
    </row>
    <row r="58" spans="1:43" s="27" customFormat="1" x14ac:dyDescent="0.2">
      <c r="A58" s="47">
        <f t="shared" si="4"/>
        <v>37</v>
      </c>
      <c r="B58" s="47" t="str">
        <f>IF(E58&lt;=$F$10,VLOOKUP('KALKULATOR 2021'!A58,Robocze!$B$23:$C$102,2),"")</f>
        <v>4 rok</v>
      </c>
      <c r="C58" s="47">
        <f t="shared" si="17"/>
        <v>2024</v>
      </c>
      <c r="D58" s="48">
        <f t="shared" si="36"/>
        <v>33.083333333333336</v>
      </c>
      <c r="E58" s="49">
        <f t="shared" si="18"/>
        <v>45627</v>
      </c>
      <c r="F58" s="49">
        <f t="shared" si="19"/>
        <v>45657</v>
      </c>
      <c r="G58" s="50">
        <f>IF(F58&lt;&gt;"",
IF($F$6=Robocze!$B$3,$F$5/12,
IF(AND($F$6=Robocze!$B$4,MOD(A58,3)=1),$F$5/4,
IF(AND($F$6=Robocze!$B$5,MOD(A58,12)=1),$F$5,0))),
"")</f>
        <v>6310.8</v>
      </c>
      <c r="H58" s="50">
        <f t="shared" si="20"/>
        <v>25243.200000000001</v>
      </c>
      <c r="I58" s="51">
        <f t="shared" si="5"/>
        <v>0.05</v>
      </c>
      <c r="J58" s="50">
        <f t="shared" si="21"/>
        <v>2E-3</v>
      </c>
      <c r="K58" s="50">
        <f t="shared" si="22"/>
        <v>6310.7979999999998</v>
      </c>
      <c r="L58" s="52" t="str">
        <f t="shared" si="37"/>
        <v/>
      </c>
      <c r="M58" s="111">
        <f t="shared" si="6"/>
        <v>25243.200000000001</v>
      </c>
      <c r="N58" s="114">
        <f t="shared" si="23"/>
        <v>23134.600766082873</v>
      </c>
      <c r="O58" s="115"/>
      <c r="P58" s="114">
        <f t="shared" si="7"/>
        <v>26958.518547234697</v>
      </c>
      <c r="Q58" s="115"/>
      <c r="R58" s="112">
        <f t="shared" si="8"/>
        <v>26939.545902240428</v>
      </c>
      <c r="S58" s="50"/>
      <c r="T58" s="53">
        <f t="shared" si="9"/>
        <v>0.17</v>
      </c>
      <c r="U58" s="50">
        <f t="shared" si="10"/>
        <v>113.53061086642435</v>
      </c>
      <c r="V58" s="50">
        <f t="shared" si="11"/>
        <v>27360.877218808269</v>
      </c>
      <c r="W58" s="53">
        <f t="shared" si="12"/>
        <v>0.32</v>
      </c>
      <c r="X58" s="50">
        <f t="shared" si="24"/>
        <v>1072.836</v>
      </c>
      <c r="Y58" s="50">
        <f>IF(B58&lt;&gt;"",IF(MONTH(E58)=MONTH($F$14),SUMIF($C$22:C513,"="&amp;(C58-1),$G$22:G513),0)*T58,"")</f>
        <v>0</v>
      </c>
      <c r="Z58" s="50">
        <f>IF(B58&lt;&gt;"",SUM($Y$22:Y58),"")</f>
        <v>3218.5079999999998</v>
      </c>
      <c r="AA58" s="51">
        <f t="shared" si="25"/>
        <v>0.05</v>
      </c>
      <c r="AB58" s="50">
        <f t="shared" si="26"/>
        <v>14.353092717467092</v>
      </c>
      <c r="AC58" s="50">
        <f t="shared" si="27"/>
        <v>2.7270876163187476</v>
      </c>
      <c r="AD58" s="50">
        <f t="shared" si="28"/>
        <v>237.86025729324962</v>
      </c>
      <c r="AE58" s="50">
        <f t="shared" si="29"/>
        <v>3456.3682572932498</v>
      </c>
      <c r="AF58" s="50">
        <f>IFERROR($V58*(1-$W58)+SUM($X$22:$X58)+$AD58,"")</f>
        <v>23134.600766082873</v>
      </c>
      <c r="AG58" s="50" t="b">
        <f t="shared" si="30"/>
        <v>0</v>
      </c>
      <c r="AH58" s="50">
        <f>IF(B58&lt;&gt;"",
IF(AND(AG58=TRUE,D58&gt;=65),$V58*(1-10%)+SUM($X$22:$X58)+$AD58,AF58),
"")</f>
        <v>23134.600766082873</v>
      </c>
      <c r="AI58" s="50">
        <f t="shared" si="13"/>
        <v>113.53061086642435</v>
      </c>
      <c r="AJ58" s="50">
        <f t="shared" si="14"/>
        <v>27360.877218808269</v>
      </c>
      <c r="AK58" s="50">
        <f t="shared" si="15"/>
        <v>26958.518547234697</v>
      </c>
      <c r="AL58" s="50" t="b">
        <f t="shared" si="31"/>
        <v>0</v>
      </c>
      <c r="AM58" s="50">
        <f t="shared" si="16"/>
        <v>26958.518547234697</v>
      </c>
      <c r="AN58" s="50">
        <f t="shared" si="32"/>
        <v>111.87054483717633</v>
      </c>
      <c r="AO58" s="50">
        <f t="shared" si="33"/>
        <v>21.255403519063503</v>
      </c>
      <c r="AP58" s="50">
        <f t="shared" si="34"/>
        <v>1696.3459022404277</v>
      </c>
      <c r="AQ58" s="50">
        <f t="shared" si="35"/>
        <v>26939.545902240428</v>
      </c>
    </row>
    <row r="59" spans="1:43" s="27" customFormat="1" x14ac:dyDescent="0.2">
      <c r="A59" s="47">
        <f t="shared" si="4"/>
        <v>38</v>
      </c>
      <c r="B59" s="47" t="str">
        <f>IF(E59&lt;=$F$10,VLOOKUP('KALKULATOR 2021'!A59,Robocze!$B$23:$C$102,2),"")</f>
        <v>4 rok</v>
      </c>
      <c r="C59" s="47">
        <f t="shared" si="17"/>
        <v>2025</v>
      </c>
      <c r="D59" s="48">
        <f t="shared" si="36"/>
        <v>33.166666666666671</v>
      </c>
      <c r="E59" s="54">
        <f t="shared" si="18"/>
        <v>45658</v>
      </c>
      <c r="F59" s="49">
        <f t="shared" si="19"/>
        <v>45688</v>
      </c>
      <c r="G59" s="50">
        <f>IF(F59&lt;&gt;"",
IF($F$6=Robocze!$B$3,$F$5/12,
IF(AND($F$6=Robocze!$B$4,MOD(A59,3)=1),$F$5/4,
IF(AND($F$6=Robocze!$B$5,MOD(A59,12)=1),$F$5,0))),
"")</f>
        <v>0</v>
      </c>
      <c r="H59" s="50">
        <f t="shared" si="20"/>
        <v>25243.200000000001</v>
      </c>
      <c r="I59" s="51">
        <f t="shared" si="5"/>
        <v>0.05</v>
      </c>
      <c r="J59" s="50">
        <f t="shared" si="21"/>
        <v>0</v>
      </c>
      <c r="K59" s="50">
        <f t="shared" si="22"/>
        <v>0</v>
      </c>
      <c r="L59" s="52" t="str">
        <f t="shared" si="37"/>
        <v/>
      </c>
      <c r="M59" s="111">
        <f t="shared" si="6"/>
        <v>25243.200000000001</v>
      </c>
      <c r="N59" s="114">
        <f t="shared" si="23"/>
        <v>23223.788494404525</v>
      </c>
      <c r="O59" s="115"/>
      <c r="P59" s="114">
        <f t="shared" si="7"/>
        <v>27050.861507848174</v>
      </c>
      <c r="Q59" s="115"/>
      <c r="R59" s="112">
        <f t="shared" si="8"/>
        <v>27030.466869660493</v>
      </c>
      <c r="S59" s="50"/>
      <c r="T59" s="53">
        <f t="shared" si="9"/>
        <v>0.17</v>
      </c>
      <c r="U59" s="50">
        <f t="shared" si="10"/>
        <v>114.00365507836779</v>
      </c>
      <c r="V59" s="50">
        <f t="shared" si="11"/>
        <v>27474.880873886636</v>
      </c>
      <c r="W59" s="53">
        <f t="shared" si="12"/>
        <v>0.32</v>
      </c>
      <c r="X59" s="50">
        <f t="shared" si="24"/>
        <v>0</v>
      </c>
      <c r="Y59" s="50">
        <f>IF(B59&lt;&gt;"",IF(MONTH(E59)=MONTH($F$14),SUMIF($C$22:C513,"="&amp;(C59-1),$G$22:G513),0)*T59,"")</f>
        <v>0</v>
      </c>
      <c r="Z59" s="50">
        <f>IF(B59&lt;&gt;"",SUM($Y$22:Y59),"")</f>
        <v>3218.5079999999998</v>
      </c>
      <c r="AA59" s="51">
        <f t="shared" si="25"/>
        <v>0.05</v>
      </c>
      <c r="AB59" s="50">
        <f t="shared" si="26"/>
        <v>14.40153440538854</v>
      </c>
      <c r="AC59" s="50">
        <f t="shared" si="27"/>
        <v>2.7362915370238228</v>
      </c>
      <c r="AD59" s="50">
        <f t="shared" si="28"/>
        <v>249.52550016161433</v>
      </c>
      <c r="AE59" s="50">
        <f t="shared" si="29"/>
        <v>3468.0335001616145</v>
      </c>
      <c r="AF59" s="50">
        <f>IFERROR($V59*(1-$W59)+SUM($X$22:$X59)+$AD59,"")</f>
        <v>23223.788494404525</v>
      </c>
      <c r="AG59" s="50" t="b">
        <f t="shared" si="30"/>
        <v>0</v>
      </c>
      <c r="AH59" s="50">
        <f>IF(B59&lt;&gt;"",
IF(AND(AG59=TRUE,D59&gt;=65),$V59*(1-10%)+SUM($X$22:$X59)+$AD59,AF59),
"")</f>
        <v>23223.788494404525</v>
      </c>
      <c r="AI59" s="50">
        <f t="shared" si="13"/>
        <v>114.00365507836779</v>
      </c>
      <c r="AJ59" s="50">
        <f t="shared" si="14"/>
        <v>27474.880873886636</v>
      </c>
      <c r="AK59" s="50">
        <f t="shared" si="15"/>
        <v>27050.861507848174</v>
      </c>
      <c r="AL59" s="50" t="b">
        <f t="shared" si="31"/>
        <v>0</v>
      </c>
      <c r="AM59" s="50">
        <f t="shared" si="16"/>
        <v>27050.861507848174</v>
      </c>
      <c r="AN59" s="50">
        <f t="shared" si="32"/>
        <v>112.24810792600179</v>
      </c>
      <c r="AO59" s="50">
        <f t="shared" si="33"/>
        <v>21.327140505940342</v>
      </c>
      <c r="AP59" s="50">
        <f t="shared" si="34"/>
        <v>1787.2668696604924</v>
      </c>
      <c r="AQ59" s="50">
        <f t="shared" si="35"/>
        <v>27030.466869660493</v>
      </c>
    </row>
    <row r="60" spans="1:43" s="27" customFormat="1" x14ac:dyDescent="0.2">
      <c r="A60" s="47">
        <f t="shared" si="4"/>
        <v>39</v>
      </c>
      <c r="B60" s="47" t="str">
        <f>IF(E60&lt;=$F$10,VLOOKUP('KALKULATOR 2021'!A60,Robocze!$B$23:$C$102,2),"")</f>
        <v>4 rok</v>
      </c>
      <c r="C60" s="47">
        <f t="shared" si="17"/>
        <v>2025</v>
      </c>
      <c r="D60" s="48">
        <f t="shared" si="36"/>
        <v>33.250000000000007</v>
      </c>
      <c r="E60" s="54">
        <f t="shared" si="18"/>
        <v>45689</v>
      </c>
      <c r="F60" s="49">
        <f t="shared" si="19"/>
        <v>45716</v>
      </c>
      <c r="G60" s="50">
        <f>IF(F60&lt;&gt;"",
IF($F$6=Robocze!$B$3,$F$5/12,
IF(AND($F$6=Robocze!$B$4,MOD(A60,3)=1),$F$5/4,
IF(AND($F$6=Robocze!$B$5,MOD(A60,12)=1),$F$5,0))),
"")</f>
        <v>0</v>
      </c>
      <c r="H60" s="50">
        <f t="shared" si="20"/>
        <v>25243.200000000001</v>
      </c>
      <c r="I60" s="51">
        <f t="shared" si="5"/>
        <v>0.05</v>
      </c>
      <c r="J60" s="50">
        <f t="shared" si="21"/>
        <v>0</v>
      </c>
      <c r="K60" s="50">
        <f t="shared" si="22"/>
        <v>0</v>
      </c>
      <c r="L60" s="52" t="str">
        <f t="shared" si="37"/>
        <v/>
      </c>
      <c r="M60" s="111">
        <f t="shared" si="6"/>
        <v>25243.200000000001</v>
      </c>
      <c r="N60" s="114">
        <f t="shared" si="23"/>
        <v>23313.338603276919</v>
      </c>
      <c r="O60" s="115"/>
      <c r="P60" s="114">
        <f t="shared" si="7"/>
        <v>27143.589230797541</v>
      </c>
      <c r="Q60" s="115"/>
      <c r="R60" s="112">
        <f t="shared" si="8"/>
        <v>27121.694695345599</v>
      </c>
      <c r="S60" s="50"/>
      <c r="T60" s="53">
        <f t="shared" si="9"/>
        <v>0.17</v>
      </c>
      <c r="U60" s="50">
        <f t="shared" si="10"/>
        <v>114.47867030786098</v>
      </c>
      <c r="V60" s="50">
        <f t="shared" si="11"/>
        <v>27589.359544194496</v>
      </c>
      <c r="W60" s="53">
        <f t="shared" si="12"/>
        <v>0.32</v>
      </c>
      <c r="X60" s="50">
        <f t="shared" si="24"/>
        <v>0</v>
      </c>
      <c r="Y60" s="50">
        <f>IF(B60&lt;&gt;"",IF(MONTH(E60)=MONTH($F$14),SUMIF($C$22:C513,"="&amp;(C60-1),$G$22:G513),0)*T60,"")</f>
        <v>0</v>
      </c>
      <c r="Z60" s="50">
        <f>IF(B60&lt;&gt;"",SUM($Y$22:Y60),"")</f>
        <v>3218.5079999999998</v>
      </c>
      <c r="AA60" s="51">
        <f t="shared" si="25"/>
        <v>0.05</v>
      </c>
      <c r="AB60" s="50">
        <f t="shared" si="26"/>
        <v>14.450139584006727</v>
      </c>
      <c r="AC60" s="50">
        <f t="shared" si="27"/>
        <v>2.7455265209612785</v>
      </c>
      <c r="AD60" s="50">
        <f t="shared" si="28"/>
        <v>261.23011322465976</v>
      </c>
      <c r="AE60" s="50">
        <f t="shared" si="29"/>
        <v>3479.7381132246596</v>
      </c>
      <c r="AF60" s="50">
        <f>IFERROR($V60*(1-$W60)+SUM($X$22:$X60)+$AD60,"")</f>
        <v>23313.338603276919</v>
      </c>
      <c r="AG60" s="50" t="b">
        <f t="shared" si="30"/>
        <v>0</v>
      </c>
      <c r="AH60" s="50">
        <f>IF(B60&lt;&gt;"",
IF(AND(AG60=TRUE,D60&gt;=65),$V60*(1-10%)+SUM($X$22:$X60)+$AD60,AF60),
"")</f>
        <v>23313.338603276919</v>
      </c>
      <c r="AI60" s="50">
        <f t="shared" si="13"/>
        <v>114.47867030786098</v>
      </c>
      <c r="AJ60" s="50">
        <f t="shared" si="14"/>
        <v>27589.359544194496</v>
      </c>
      <c r="AK60" s="50">
        <f t="shared" si="15"/>
        <v>27143.589230797541</v>
      </c>
      <c r="AL60" s="50" t="b">
        <f t="shared" si="31"/>
        <v>0</v>
      </c>
      <c r="AM60" s="50">
        <f t="shared" si="16"/>
        <v>27143.589230797541</v>
      </c>
      <c r="AN60" s="50">
        <f t="shared" si="32"/>
        <v>112.62694529025207</v>
      </c>
      <c r="AO60" s="50">
        <f t="shared" si="33"/>
        <v>21.399119605147892</v>
      </c>
      <c r="AP60" s="50">
        <f t="shared" si="34"/>
        <v>1878.4946953455983</v>
      </c>
      <c r="AQ60" s="50">
        <f t="shared" si="35"/>
        <v>27121.694695345599</v>
      </c>
    </row>
    <row r="61" spans="1:43" s="27" customFormat="1" x14ac:dyDescent="0.2">
      <c r="A61" s="47">
        <f t="shared" si="4"/>
        <v>40</v>
      </c>
      <c r="B61" s="47" t="str">
        <f>IF(E61&lt;=$F$10,VLOOKUP('KALKULATOR 2021'!A61,Robocze!$B$23:$C$102,2),"")</f>
        <v>4 rok</v>
      </c>
      <c r="C61" s="47">
        <f t="shared" si="17"/>
        <v>2025</v>
      </c>
      <c r="D61" s="48">
        <f t="shared" si="36"/>
        <v>33.333333333333343</v>
      </c>
      <c r="E61" s="54">
        <f t="shared" si="18"/>
        <v>45717</v>
      </c>
      <c r="F61" s="49">
        <f t="shared" si="19"/>
        <v>45747</v>
      </c>
      <c r="G61" s="50">
        <f>IF(F61&lt;&gt;"",
IF($F$6=Robocze!$B$3,$F$5/12,
IF(AND($F$6=Robocze!$B$4,MOD(A61,3)=1),$F$5/4,
IF(AND($F$6=Robocze!$B$5,MOD(A61,12)=1),$F$5,0))),
"")</f>
        <v>0</v>
      </c>
      <c r="H61" s="50">
        <f t="shared" si="20"/>
        <v>25243.200000000001</v>
      </c>
      <c r="I61" s="51">
        <f t="shared" si="5"/>
        <v>0.05</v>
      </c>
      <c r="J61" s="50">
        <f t="shared" si="21"/>
        <v>0</v>
      </c>
      <c r="K61" s="50">
        <f t="shared" si="22"/>
        <v>0</v>
      </c>
      <c r="L61" s="52" t="str">
        <f t="shared" si="37"/>
        <v/>
      </c>
      <c r="M61" s="111">
        <f t="shared" si="6"/>
        <v>25243.200000000001</v>
      </c>
      <c r="N61" s="114">
        <f t="shared" si="23"/>
        <v>23403.252571450936</v>
      </c>
      <c r="O61" s="115"/>
      <c r="P61" s="114">
        <f t="shared" si="7"/>
        <v>27236.703319259199</v>
      </c>
      <c r="Q61" s="115"/>
      <c r="R61" s="112">
        <f t="shared" si="8"/>
        <v>27213.230414942391</v>
      </c>
      <c r="S61" s="50"/>
      <c r="T61" s="53">
        <f t="shared" si="9"/>
        <v>0.17</v>
      </c>
      <c r="U61" s="50">
        <f t="shared" si="10"/>
        <v>114.95566476747706</v>
      </c>
      <c r="V61" s="50">
        <f t="shared" si="11"/>
        <v>27704.315208961973</v>
      </c>
      <c r="W61" s="53">
        <f t="shared" si="12"/>
        <v>0.32</v>
      </c>
      <c r="X61" s="50">
        <f t="shared" si="24"/>
        <v>0</v>
      </c>
      <c r="Y61" s="50">
        <f>IF(B61&lt;&gt;"",IF(MONTH(E61)=MONTH($F$14),SUMIF($C$22:C513,"="&amp;(C61-1),$G$22:G513),0)*T61,"")</f>
        <v>0</v>
      </c>
      <c r="Z61" s="50">
        <f>IF(B61&lt;&gt;"",SUM($Y$22:Y61),"")</f>
        <v>3218.5079999999998</v>
      </c>
      <c r="AA61" s="51">
        <f t="shared" si="25"/>
        <v>0.05</v>
      </c>
      <c r="AB61" s="50">
        <f t="shared" si="26"/>
        <v>14.498908805102749</v>
      </c>
      <c r="AC61" s="50">
        <f t="shared" si="27"/>
        <v>2.7547926729695225</v>
      </c>
      <c r="AD61" s="50">
        <f t="shared" si="28"/>
        <v>272.97422935679299</v>
      </c>
      <c r="AE61" s="50">
        <f t="shared" si="29"/>
        <v>3491.4822293567931</v>
      </c>
      <c r="AF61" s="50">
        <f>IFERROR($V61*(1-$W61)+SUM($X$22:$X61)+$AD61,"")</f>
        <v>23403.252571450936</v>
      </c>
      <c r="AG61" s="50" t="b">
        <f t="shared" si="30"/>
        <v>0</v>
      </c>
      <c r="AH61" s="50">
        <f>IF(B61&lt;&gt;"",
IF(AND(AG61=TRUE,D61&gt;=65),$V61*(1-10%)+SUM($X$22:$X61)+$AD61,AF61),
"")</f>
        <v>23403.252571450936</v>
      </c>
      <c r="AI61" s="50">
        <f t="shared" si="13"/>
        <v>114.95566476747706</v>
      </c>
      <c r="AJ61" s="50">
        <f t="shared" si="14"/>
        <v>27704.315208961973</v>
      </c>
      <c r="AK61" s="50">
        <f t="shared" si="15"/>
        <v>27236.703319259199</v>
      </c>
      <c r="AL61" s="50" t="b">
        <f t="shared" si="31"/>
        <v>0</v>
      </c>
      <c r="AM61" s="50">
        <f t="shared" si="16"/>
        <v>27236.703319259199</v>
      </c>
      <c r="AN61" s="50">
        <f t="shared" si="32"/>
        <v>113.00706123060667</v>
      </c>
      <c r="AO61" s="50">
        <f t="shared" si="33"/>
        <v>21.471341633815268</v>
      </c>
      <c r="AP61" s="50">
        <f t="shared" si="34"/>
        <v>1970.0304149423901</v>
      </c>
      <c r="AQ61" s="50">
        <f t="shared" si="35"/>
        <v>27213.230414942391</v>
      </c>
    </row>
    <row r="62" spans="1:43" s="27" customFormat="1" x14ac:dyDescent="0.2">
      <c r="A62" s="47">
        <f t="shared" si="4"/>
        <v>41</v>
      </c>
      <c r="B62" s="47" t="str">
        <f>IF(E62&lt;=$F$10,VLOOKUP('KALKULATOR 2021'!A62,Robocze!$B$23:$C$102,2),"")</f>
        <v>4 rok</v>
      </c>
      <c r="C62" s="47">
        <f t="shared" si="17"/>
        <v>2025</v>
      </c>
      <c r="D62" s="48">
        <f t="shared" si="36"/>
        <v>33.416666666666679</v>
      </c>
      <c r="E62" s="54">
        <f t="shared" si="18"/>
        <v>45748</v>
      </c>
      <c r="F62" s="49">
        <f t="shared" si="19"/>
        <v>45777</v>
      </c>
      <c r="G62" s="50">
        <f>IF(F62&lt;&gt;"",
IF($F$6=Robocze!$B$3,$F$5/12,
IF(AND($F$6=Robocze!$B$4,MOD(A62,3)=1),$F$5/4,
IF(AND($F$6=Robocze!$B$5,MOD(A62,12)=1),$F$5,0))),
"")</f>
        <v>0</v>
      </c>
      <c r="H62" s="50">
        <f t="shared" si="20"/>
        <v>25243.200000000001</v>
      </c>
      <c r="I62" s="51">
        <f t="shared" si="5"/>
        <v>0.05</v>
      </c>
      <c r="J62" s="50">
        <f t="shared" si="21"/>
        <v>0</v>
      </c>
      <c r="K62" s="50">
        <f t="shared" si="22"/>
        <v>0</v>
      </c>
      <c r="L62" s="52" t="str">
        <f t="shared" si="37"/>
        <v/>
      </c>
      <c r="M62" s="111">
        <f t="shared" si="6"/>
        <v>25243.200000000001</v>
      </c>
      <c r="N62" s="114">
        <f t="shared" si="23"/>
        <v>23497.152705233737</v>
      </c>
      <c r="O62" s="115"/>
      <c r="P62" s="114">
        <f t="shared" si="7"/>
        <v>27330.205383089444</v>
      </c>
      <c r="Q62" s="115"/>
      <c r="R62" s="112">
        <f t="shared" si="8"/>
        <v>27305.075067592821</v>
      </c>
      <c r="S62" s="50"/>
      <c r="T62" s="53">
        <f t="shared" si="9"/>
        <v>0.17</v>
      </c>
      <c r="U62" s="50">
        <f t="shared" si="10"/>
        <v>115.43464670400822</v>
      </c>
      <c r="V62" s="50">
        <f t="shared" si="11"/>
        <v>27819.749855665981</v>
      </c>
      <c r="W62" s="53">
        <f t="shared" si="12"/>
        <v>0.32</v>
      </c>
      <c r="X62" s="50">
        <f t="shared" si="24"/>
        <v>0</v>
      </c>
      <c r="Y62" s="50">
        <f>IF(B62&lt;&gt;"",IF(MONTH(E62)=MONTH($F$14),SUMIF($C$22:C513,"="&amp;(C62-1),$G$22:G513),0)*T62,"")</f>
        <v>1072.836</v>
      </c>
      <c r="Z62" s="50">
        <f>IF(B62&lt;&gt;"",SUM($Y$22:Y62),"")</f>
        <v>4291.3440000000001</v>
      </c>
      <c r="AA62" s="51">
        <f t="shared" si="25"/>
        <v>0.05</v>
      </c>
      <c r="AB62" s="50">
        <f t="shared" si="26"/>
        <v>19.017992622319973</v>
      </c>
      <c r="AC62" s="50">
        <f t="shared" si="27"/>
        <v>3.6134185982407949</v>
      </c>
      <c r="AD62" s="50">
        <f t="shared" si="28"/>
        <v>288.37880338087217</v>
      </c>
      <c r="AE62" s="50">
        <f t="shared" si="29"/>
        <v>4579.7228033808724</v>
      </c>
      <c r="AF62" s="50">
        <f>IFERROR($V62*(1-$W62)+SUM($X$22:$X62)+$AD62,"")</f>
        <v>23497.152705233737</v>
      </c>
      <c r="AG62" s="50" t="b">
        <f t="shared" si="30"/>
        <v>0</v>
      </c>
      <c r="AH62" s="50">
        <f>IF(B62&lt;&gt;"",
IF(AND(AG62=TRUE,D62&gt;=65),$V62*(1-10%)+SUM($X$22:$X62)+$AD62,AF62),
"")</f>
        <v>23497.152705233737</v>
      </c>
      <c r="AI62" s="50">
        <f t="shared" si="13"/>
        <v>115.43464670400822</v>
      </c>
      <c r="AJ62" s="50">
        <f t="shared" si="14"/>
        <v>27819.749855665981</v>
      </c>
      <c r="AK62" s="50">
        <f t="shared" si="15"/>
        <v>27330.205383089444</v>
      </c>
      <c r="AL62" s="50" t="b">
        <f t="shared" si="31"/>
        <v>0</v>
      </c>
      <c r="AM62" s="50">
        <f t="shared" si="16"/>
        <v>27330.205383089444</v>
      </c>
      <c r="AN62" s="50">
        <f t="shared" si="32"/>
        <v>113.38846006225997</v>
      </c>
      <c r="AO62" s="50">
        <f t="shared" si="33"/>
        <v>21.543807411829395</v>
      </c>
      <c r="AP62" s="50">
        <f t="shared" si="34"/>
        <v>2061.8750675928204</v>
      </c>
      <c r="AQ62" s="50">
        <f t="shared" si="35"/>
        <v>27305.075067592821</v>
      </c>
    </row>
    <row r="63" spans="1:43" s="27" customFormat="1" x14ac:dyDescent="0.2">
      <c r="A63" s="47">
        <f t="shared" si="4"/>
        <v>42</v>
      </c>
      <c r="B63" s="47" t="str">
        <f>IF(E63&lt;=$F$10,VLOOKUP('KALKULATOR 2021'!A63,Robocze!$B$23:$C$102,2),"")</f>
        <v>4 rok</v>
      </c>
      <c r="C63" s="47">
        <f t="shared" si="17"/>
        <v>2025</v>
      </c>
      <c r="D63" s="48">
        <f t="shared" si="36"/>
        <v>33.500000000000014</v>
      </c>
      <c r="E63" s="54">
        <f t="shared" si="18"/>
        <v>45778</v>
      </c>
      <c r="F63" s="49">
        <f t="shared" si="19"/>
        <v>45808</v>
      </c>
      <c r="G63" s="50">
        <f>IF(F63&lt;&gt;"",
IF($F$6=Robocze!$B$3,$F$5/12,
IF(AND($F$6=Robocze!$B$4,MOD(A63,3)=1),$F$5/4,
IF(AND($F$6=Robocze!$B$5,MOD(A63,12)=1),$F$5,0))),
"")</f>
        <v>0</v>
      </c>
      <c r="H63" s="50">
        <f t="shared" si="20"/>
        <v>25243.200000000001</v>
      </c>
      <c r="I63" s="51">
        <f t="shared" si="5"/>
        <v>0.05</v>
      </c>
      <c r="J63" s="50">
        <f t="shared" si="21"/>
        <v>0</v>
      </c>
      <c r="K63" s="50">
        <f t="shared" si="22"/>
        <v>0</v>
      </c>
      <c r="L63" s="52" t="str">
        <f t="shared" si="37"/>
        <v/>
      </c>
      <c r="M63" s="111">
        <f t="shared" si="6"/>
        <v>25243.200000000001</v>
      </c>
      <c r="N63" s="114">
        <f t="shared" si="23"/>
        <v>23591.431894286201</v>
      </c>
      <c r="O63" s="115"/>
      <c r="P63" s="114">
        <f t="shared" si="7"/>
        <v>27424.097038852316</v>
      </c>
      <c r="Q63" s="115"/>
      <c r="R63" s="112">
        <f t="shared" si="8"/>
        <v>27397.229695945945</v>
      </c>
      <c r="S63" s="50"/>
      <c r="T63" s="53">
        <f t="shared" si="9"/>
        <v>0.17</v>
      </c>
      <c r="U63" s="50">
        <f t="shared" si="10"/>
        <v>115.91562439860826</v>
      </c>
      <c r="V63" s="50">
        <f t="shared" si="11"/>
        <v>27935.665480064588</v>
      </c>
      <c r="W63" s="53">
        <f t="shared" si="12"/>
        <v>0.32</v>
      </c>
      <c r="X63" s="50">
        <f t="shared" si="24"/>
        <v>0</v>
      </c>
      <c r="Y63" s="50">
        <f>IF(B63&lt;&gt;"",IF(MONTH(E63)=MONTH($F$14),SUMIF($C$22:C513,"="&amp;(C63-1),$G$22:G513),0)*T63,"")</f>
        <v>0</v>
      </c>
      <c r="Z63" s="50">
        <f>IF(B63&lt;&gt;"",SUM($Y$22:Y63),"")</f>
        <v>4291.3440000000001</v>
      </c>
      <c r="AA63" s="51">
        <f t="shared" si="25"/>
        <v>0.05</v>
      </c>
      <c r="AB63" s="50">
        <f t="shared" si="26"/>
        <v>19.082178347420303</v>
      </c>
      <c r="AC63" s="50">
        <f t="shared" si="27"/>
        <v>3.6256138860098575</v>
      </c>
      <c r="AD63" s="50">
        <f t="shared" si="28"/>
        <v>303.83536784228266</v>
      </c>
      <c r="AE63" s="50">
        <f t="shared" si="29"/>
        <v>4595.1793678422828</v>
      </c>
      <c r="AF63" s="50">
        <f>IFERROR($V63*(1-$W63)+SUM($X$22:$X63)+$AD63,"")</f>
        <v>23591.431894286201</v>
      </c>
      <c r="AG63" s="50" t="b">
        <f t="shared" si="30"/>
        <v>0</v>
      </c>
      <c r="AH63" s="50">
        <f>IF(B63&lt;&gt;"",
IF(AND(AG63=TRUE,D63&gt;=65),$V63*(1-10%)+SUM($X$22:$X63)+$AD63,AF63),
"")</f>
        <v>23591.431894286201</v>
      </c>
      <c r="AI63" s="50">
        <f t="shared" si="13"/>
        <v>115.91562439860826</v>
      </c>
      <c r="AJ63" s="50">
        <f t="shared" si="14"/>
        <v>27935.665480064588</v>
      </c>
      <c r="AK63" s="50">
        <f t="shared" si="15"/>
        <v>27424.097038852316</v>
      </c>
      <c r="AL63" s="50" t="b">
        <f t="shared" si="31"/>
        <v>0</v>
      </c>
      <c r="AM63" s="50">
        <f t="shared" si="16"/>
        <v>27424.097038852316</v>
      </c>
      <c r="AN63" s="50">
        <f t="shared" si="32"/>
        <v>113.77114611497011</v>
      </c>
      <c r="AO63" s="50">
        <f t="shared" si="33"/>
        <v>21.616517761844321</v>
      </c>
      <c r="AP63" s="50">
        <f t="shared" si="34"/>
        <v>2154.0296959459447</v>
      </c>
      <c r="AQ63" s="50">
        <f t="shared" si="35"/>
        <v>27397.229695945945</v>
      </c>
    </row>
    <row r="64" spans="1:43" s="27" customFormat="1" x14ac:dyDescent="0.2">
      <c r="A64" s="47">
        <f t="shared" si="4"/>
        <v>43</v>
      </c>
      <c r="B64" s="47" t="str">
        <f>IF(E64&lt;=$F$10,VLOOKUP('KALKULATOR 2021'!A64,Robocze!$B$23:$C$102,2),"")</f>
        <v>4 rok</v>
      </c>
      <c r="C64" s="47">
        <f t="shared" si="17"/>
        <v>2025</v>
      </c>
      <c r="D64" s="48">
        <f t="shared" si="36"/>
        <v>33.58333333333335</v>
      </c>
      <c r="E64" s="54">
        <f t="shared" si="18"/>
        <v>45809</v>
      </c>
      <c r="F64" s="49">
        <f t="shared" si="19"/>
        <v>45838</v>
      </c>
      <c r="G64" s="50">
        <f>IF(F64&lt;&gt;"",
IF($F$6=Robocze!$B$3,$F$5/12,
IF(AND($F$6=Robocze!$B$4,MOD(A64,3)=1),$F$5/4,
IF(AND($F$6=Robocze!$B$5,MOD(A64,12)=1),$F$5,0))),
"")</f>
        <v>0</v>
      </c>
      <c r="H64" s="50">
        <f t="shared" si="20"/>
        <v>25243.200000000001</v>
      </c>
      <c r="I64" s="51">
        <f t="shared" si="5"/>
        <v>0.05</v>
      </c>
      <c r="J64" s="50">
        <f t="shared" si="21"/>
        <v>0</v>
      </c>
      <c r="K64" s="50">
        <f t="shared" si="22"/>
        <v>0</v>
      </c>
      <c r="L64" s="52" t="str">
        <f t="shared" si="37"/>
        <v/>
      </c>
      <c r="M64" s="111">
        <f t="shared" si="6"/>
        <v>25243.200000000001</v>
      </c>
      <c r="N64" s="114">
        <f t="shared" si="23"/>
        <v>23686.091676846183</v>
      </c>
      <c r="O64" s="115"/>
      <c r="P64" s="114">
        <f t="shared" si="7"/>
        <v>27518.379909847536</v>
      </c>
      <c r="Q64" s="115"/>
      <c r="R64" s="112">
        <f t="shared" si="8"/>
        <v>27489.695346169763</v>
      </c>
      <c r="S64" s="50"/>
      <c r="T64" s="53">
        <f t="shared" si="9"/>
        <v>0.17</v>
      </c>
      <c r="U64" s="50">
        <f t="shared" si="10"/>
        <v>116.39860616693578</v>
      </c>
      <c r="V64" s="50">
        <f t="shared" si="11"/>
        <v>28052.064086231523</v>
      </c>
      <c r="W64" s="53">
        <f t="shared" si="12"/>
        <v>0.32</v>
      </c>
      <c r="X64" s="50">
        <f t="shared" si="24"/>
        <v>0</v>
      </c>
      <c r="Y64" s="50">
        <f>IF(B64&lt;&gt;"",IF(MONTH(E64)=MONTH($F$14),SUMIF($C$22:C513,"="&amp;(C64-1),$G$22:G513),0)*T64,"")</f>
        <v>0</v>
      </c>
      <c r="Z64" s="50">
        <f>IF(B64&lt;&gt;"",SUM($Y$22:Y64),"")</f>
        <v>4291.3440000000001</v>
      </c>
      <c r="AA64" s="51">
        <f t="shared" si="25"/>
        <v>0.05</v>
      </c>
      <c r="AB64" s="50">
        <f t="shared" si="26"/>
        <v>19.146580699342845</v>
      </c>
      <c r="AC64" s="50">
        <f t="shared" si="27"/>
        <v>3.6378503328751406</v>
      </c>
      <c r="AD64" s="50">
        <f t="shared" si="28"/>
        <v>319.34409820875038</v>
      </c>
      <c r="AE64" s="50">
        <f t="shared" si="29"/>
        <v>4610.6880982087505</v>
      </c>
      <c r="AF64" s="50">
        <f>IFERROR($V64*(1-$W64)+SUM($X$22:$X64)+$AD64,"")</f>
        <v>23686.091676846183</v>
      </c>
      <c r="AG64" s="50" t="b">
        <f t="shared" si="30"/>
        <v>0</v>
      </c>
      <c r="AH64" s="50">
        <f>IF(B64&lt;&gt;"",
IF(AND(AG64=TRUE,D64&gt;=65),$V64*(1-10%)+SUM($X$22:$X64)+$AD64,AF64),
"")</f>
        <v>23686.091676846183</v>
      </c>
      <c r="AI64" s="50">
        <f t="shared" si="13"/>
        <v>116.39860616693578</v>
      </c>
      <c r="AJ64" s="50">
        <f t="shared" si="14"/>
        <v>28052.064086231523</v>
      </c>
      <c r="AK64" s="50">
        <f t="shared" si="15"/>
        <v>27518.379909847536</v>
      </c>
      <c r="AL64" s="50" t="b">
        <f t="shared" si="31"/>
        <v>0</v>
      </c>
      <c r="AM64" s="50">
        <f t="shared" si="16"/>
        <v>27518.379909847536</v>
      </c>
      <c r="AN64" s="50">
        <f t="shared" si="32"/>
        <v>114.15512373310811</v>
      </c>
      <c r="AO64" s="50">
        <f t="shared" si="33"/>
        <v>21.68947350929054</v>
      </c>
      <c r="AP64" s="50">
        <f t="shared" si="34"/>
        <v>2246.4953461697623</v>
      </c>
      <c r="AQ64" s="50">
        <f t="shared" si="35"/>
        <v>27489.695346169763</v>
      </c>
    </row>
    <row r="65" spans="1:43" s="27" customFormat="1" x14ac:dyDescent="0.2">
      <c r="A65" s="47">
        <f t="shared" si="4"/>
        <v>44</v>
      </c>
      <c r="B65" s="47" t="str">
        <f>IF(E65&lt;=$F$10,VLOOKUP('KALKULATOR 2021'!A65,Robocze!$B$23:$C$102,2),"")</f>
        <v>4 rok</v>
      </c>
      <c r="C65" s="47">
        <f t="shared" si="17"/>
        <v>2025</v>
      </c>
      <c r="D65" s="48">
        <f t="shared" si="36"/>
        <v>33.666666666666686</v>
      </c>
      <c r="E65" s="54">
        <f t="shared" si="18"/>
        <v>45839</v>
      </c>
      <c r="F65" s="49">
        <f t="shared" si="19"/>
        <v>45869</v>
      </c>
      <c r="G65" s="50">
        <f>IF(F65&lt;&gt;"",
IF($F$6=Robocze!$B$3,$F$5/12,
IF(AND($F$6=Robocze!$B$4,MOD(A65,3)=1),$F$5/4,
IF(AND($F$6=Robocze!$B$5,MOD(A65,12)=1),$F$5,0))),
"")</f>
        <v>0</v>
      </c>
      <c r="H65" s="50">
        <f t="shared" si="20"/>
        <v>25243.200000000001</v>
      </c>
      <c r="I65" s="51">
        <f t="shared" si="5"/>
        <v>0.05</v>
      </c>
      <c r="J65" s="50">
        <f t="shared" si="21"/>
        <v>0</v>
      </c>
      <c r="K65" s="50">
        <f t="shared" si="22"/>
        <v>0</v>
      </c>
      <c r="L65" s="52" t="str">
        <f t="shared" si="37"/>
        <v/>
      </c>
      <c r="M65" s="111">
        <f t="shared" si="6"/>
        <v>25243.200000000001</v>
      </c>
      <c r="N65" s="114">
        <f t="shared" si="23"/>
        <v>23781.133597421962</v>
      </c>
      <c r="O65" s="115"/>
      <c r="P65" s="114">
        <f t="shared" si="7"/>
        <v>27613.055626138565</v>
      </c>
      <c r="Q65" s="115"/>
      <c r="R65" s="112">
        <f t="shared" si="8"/>
        <v>27582.473067963088</v>
      </c>
      <c r="S65" s="50"/>
      <c r="T65" s="53">
        <f t="shared" si="9"/>
        <v>0.17</v>
      </c>
      <c r="U65" s="50">
        <f t="shared" si="10"/>
        <v>116.88360035929801</v>
      </c>
      <c r="V65" s="50">
        <f t="shared" si="11"/>
        <v>28168.947686590822</v>
      </c>
      <c r="W65" s="53">
        <f t="shared" si="12"/>
        <v>0.32</v>
      </c>
      <c r="X65" s="50">
        <f t="shared" si="24"/>
        <v>0</v>
      </c>
      <c r="Y65" s="50">
        <f>IF(B65&lt;&gt;"",IF(MONTH(E65)=MONTH($F$14),SUMIF($C$22:C513,"="&amp;(C65-1),$G$22:G513),0)*T65,"")</f>
        <v>0</v>
      </c>
      <c r="Z65" s="50">
        <f>IF(B65&lt;&gt;"",SUM($Y$22:Y65),"")</f>
        <v>4291.3440000000001</v>
      </c>
      <c r="AA65" s="51">
        <f t="shared" si="25"/>
        <v>0.05</v>
      </c>
      <c r="AB65" s="50">
        <f t="shared" si="26"/>
        <v>19.211200409203126</v>
      </c>
      <c r="AC65" s="50">
        <f t="shared" si="27"/>
        <v>3.6501280777485938</v>
      </c>
      <c r="AD65" s="50">
        <f t="shared" si="28"/>
        <v>334.90517054020489</v>
      </c>
      <c r="AE65" s="50">
        <f t="shared" si="29"/>
        <v>4626.2491705402053</v>
      </c>
      <c r="AF65" s="50">
        <f>IFERROR($V65*(1-$W65)+SUM($X$22:$X65)+$AD65,"")</f>
        <v>23781.133597421962</v>
      </c>
      <c r="AG65" s="50" t="b">
        <f t="shared" si="30"/>
        <v>0</v>
      </c>
      <c r="AH65" s="50">
        <f>IF(B65&lt;&gt;"",
IF(AND(AG65=TRUE,D65&gt;=65),$V65*(1-10%)+SUM($X$22:$X65)+$AD65,AF65),
"")</f>
        <v>23781.133597421962</v>
      </c>
      <c r="AI65" s="50">
        <f t="shared" si="13"/>
        <v>116.88360035929801</v>
      </c>
      <c r="AJ65" s="50">
        <f t="shared" si="14"/>
        <v>28168.947686590822</v>
      </c>
      <c r="AK65" s="50">
        <f t="shared" si="15"/>
        <v>27613.055626138565</v>
      </c>
      <c r="AL65" s="50" t="b">
        <f t="shared" si="31"/>
        <v>0</v>
      </c>
      <c r="AM65" s="50">
        <f t="shared" si="16"/>
        <v>27613.055626138565</v>
      </c>
      <c r="AN65" s="50">
        <f t="shared" si="32"/>
        <v>114.54039727570735</v>
      </c>
      <c r="AO65" s="50">
        <f t="shared" si="33"/>
        <v>21.762675482384395</v>
      </c>
      <c r="AP65" s="50">
        <f t="shared" si="34"/>
        <v>2339.2730679630877</v>
      </c>
      <c r="AQ65" s="50">
        <f t="shared" si="35"/>
        <v>27582.473067963088</v>
      </c>
    </row>
    <row r="66" spans="1:43" s="27" customFormat="1" x14ac:dyDescent="0.2">
      <c r="A66" s="47">
        <f t="shared" si="4"/>
        <v>45</v>
      </c>
      <c r="B66" s="47" t="str">
        <f>IF(E66&lt;=$F$10,VLOOKUP('KALKULATOR 2021'!A66,Robocze!$B$23:$C$102,2),"")</f>
        <v>4 rok</v>
      </c>
      <c r="C66" s="47">
        <f t="shared" si="17"/>
        <v>2025</v>
      </c>
      <c r="D66" s="48">
        <f t="shared" si="36"/>
        <v>33.750000000000021</v>
      </c>
      <c r="E66" s="54">
        <f t="shared" si="18"/>
        <v>45870</v>
      </c>
      <c r="F66" s="49">
        <f t="shared" si="19"/>
        <v>45900</v>
      </c>
      <c r="G66" s="50">
        <f>IF(F66&lt;&gt;"",
IF($F$6=Robocze!$B$3,$F$5/12,
IF(AND($F$6=Robocze!$B$4,MOD(A66,3)=1),$F$5/4,
IF(AND($F$6=Robocze!$B$5,MOD(A66,12)=1),$F$5,0))),
"")</f>
        <v>0</v>
      </c>
      <c r="H66" s="50">
        <f t="shared" si="20"/>
        <v>25243.200000000001</v>
      </c>
      <c r="I66" s="51">
        <f t="shared" si="5"/>
        <v>0.05</v>
      </c>
      <c r="J66" s="50">
        <f t="shared" si="21"/>
        <v>0</v>
      </c>
      <c r="K66" s="50">
        <f t="shared" si="22"/>
        <v>0</v>
      </c>
      <c r="L66" s="52" t="str">
        <f t="shared" si="37"/>
        <v/>
      </c>
      <c r="M66" s="111">
        <f t="shared" si="6"/>
        <v>25243.200000000001</v>
      </c>
      <c r="N66" s="114">
        <f t="shared" si="23"/>
        <v>23876.559206817878</v>
      </c>
      <c r="O66" s="115"/>
      <c r="P66" s="114">
        <f t="shared" si="7"/>
        <v>27708.125824580809</v>
      </c>
      <c r="Q66" s="115"/>
      <c r="R66" s="112">
        <f t="shared" si="8"/>
        <v>27675.563914567465</v>
      </c>
      <c r="S66" s="50"/>
      <c r="T66" s="53">
        <f t="shared" si="9"/>
        <v>0.17</v>
      </c>
      <c r="U66" s="50">
        <f t="shared" si="10"/>
        <v>117.37061536079509</v>
      </c>
      <c r="V66" s="50">
        <f t="shared" si="11"/>
        <v>28286.318301951618</v>
      </c>
      <c r="W66" s="53">
        <f t="shared" si="12"/>
        <v>0.32</v>
      </c>
      <c r="X66" s="50">
        <f t="shared" si="24"/>
        <v>0</v>
      </c>
      <c r="Y66" s="50">
        <f>IF(B66&lt;&gt;"",IF(MONTH(E66)=MONTH($F$14),SUMIF($C$22:C513,"="&amp;(C66-1),$G$22:G513),0)*T66,"")</f>
        <v>0</v>
      </c>
      <c r="Z66" s="50">
        <f>IF(B66&lt;&gt;"",SUM($Y$22:Y66),"")</f>
        <v>4291.3440000000001</v>
      </c>
      <c r="AA66" s="51">
        <f t="shared" si="25"/>
        <v>0.05</v>
      </c>
      <c r="AB66" s="50">
        <f t="shared" si="26"/>
        <v>19.27603821058419</v>
      </c>
      <c r="AC66" s="50">
        <f t="shared" si="27"/>
        <v>3.6624472600109961</v>
      </c>
      <c r="AD66" s="50">
        <f t="shared" si="28"/>
        <v>350.5187614907781</v>
      </c>
      <c r="AE66" s="50">
        <f t="shared" si="29"/>
        <v>4641.8627614907791</v>
      </c>
      <c r="AF66" s="50">
        <f>IFERROR($V66*(1-$W66)+SUM($X$22:$X66)+$AD66,"")</f>
        <v>23876.559206817878</v>
      </c>
      <c r="AG66" s="50" t="b">
        <f t="shared" si="30"/>
        <v>0</v>
      </c>
      <c r="AH66" s="50">
        <f>IF(B66&lt;&gt;"",
IF(AND(AG66=TRUE,D66&gt;=65),$V66*(1-10%)+SUM($X$22:$X66)+$AD66,AF66),
"")</f>
        <v>23876.559206817878</v>
      </c>
      <c r="AI66" s="50">
        <f t="shared" si="13"/>
        <v>117.37061536079509</v>
      </c>
      <c r="AJ66" s="50">
        <f t="shared" si="14"/>
        <v>28286.318301951618</v>
      </c>
      <c r="AK66" s="50">
        <f t="shared" si="15"/>
        <v>27708.125824580809</v>
      </c>
      <c r="AL66" s="50" t="b">
        <f t="shared" si="31"/>
        <v>0</v>
      </c>
      <c r="AM66" s="50">
        <f t="shared" si="16"/>
        <v>27708.125824580809</v>
      </c>
      <c r="AN66" s="50">
        <f t="shared" si="32"/>
        <v>114.92697111651289</v>
      </c>
      <c r="AO66" s="50">
        <f t="shared" si="33"/>
        <v>21.836124512137449</v>
      </c>
      <c r="AP66" s="50">
        <f t="shared" si="34"/>
        <v>2432.3639145674642</v>
      </c>
      <c r="AQ66" s="50">
        <f t="shared" si="35"/>
        <v>27675.563914567465</v>
      </c>
    </row>
    <row r="67" spans="1:43" s="27" customFormat="1" x14ac:dyDescent="0.2">
      <c r="A67" s="47">
        <f t="shared" si="4"/>
        <v>46</v>
      </c>
      <c r="B67" s="47" t="str">
        <f>IF(E67&lt;=$F$10,VLOOKUP('KALKULATOR 2021'!A67,Robocze!$B$23:$C$102,2),"")</f>
        <v>4 rok</v>
      </c>
      <c r="C67" s="47">
        <f t="shared" si="17"/>
        <v>2025</v>
      </c>
      <c r="D67" s="48">
        <f t="shared" si="36"/>
        <v>33.833333333333357</v>
      </c>
      <c r="E67" s="54">
        <f t="shared" si="18"/>
        <v>45901</v>
      </c>
      <c r="F67" s="49">
        <f t="shared" si="19"/>
        <v>45930</v>
      </c>
      <c r="G67" s="50">
        <f>IF(F67&lt;&gt;"",
IF($F$6=Robocze!$B$3,$F$5/12,
IF(AND($F$6=Robocze!$B$4,MOD(A67,3)=1),$F$5/4,
IF(AND($F$6=Robocze!$B$5,MOD(A67,12)=1),$F$5,0))),
"")</f>
        <v>0</v>
      </c>
      <c r="H67" s="50">
        <f t="shared" si="20"/>
        <v>25243.200000000001</v>
      </c>
      <c r="I67" s="51">
        <f t="shared" si="5"/>
        <v>0.05</v>
      </c>
      <c r="J67" s="50">
        <f t="shared" si="21"/>
        <v>0</v>
      </c>
      <c r="K67" s="50">
        <f t="shared" si="22"/>
        <v>0</v>
      </c>
      <c r="L67" s="52" t="str">
        <f t="shared" si="37"/>
        <v/>
      </c>
      <c r="M67" s="111">
        <f t="shared" si="6"/>
        <v>25243.200000000001</v>
      </c>
      <c r="N67" s="114">
        <f t="shared" si="23"/>
        <v>23972.370062160106</v>
      </c>
      <c r="O67" s="115"/>
      <c r="P67" s="114">
        <f t="shared" si="7"/>
        <v>27803.592148849897</v>
      </c>
      <c r="Q67" s="115"/>
      <c r="R67" s="112">
        <f t="shared" si="8"/>
        <v>27768.968942779127</v>
      </c>
      <c r="S67" s="50"/>
      <c r="T67" s="53">
        <f t="shared" si="9"/>
        <v>0.17</v>
      </c>
      <c r="U67" s="50">
        <f t="shared" si="10"/>
        <v>117.85965959146507</v>
      </c>
      <c r="V67" s="50">
        <f t="shared" si="11"/>
        <v>28404.177961543082</v>
      </c>
      <c r="W67" s="53">
        <f t="shared" si="12"/>
        <v>0.32</v>
      </c>
      <c r="X67" s="50">
        <f t="shared" si="24"/>
        <v>0</v>
      </c>
      <c r="Y67" s="50">
        <f>IF(B67&lt;&gt;"",IF(MONTH(E67)=MONTH($F$14),SUMIF($C$22:C513,"="&amp;(C67-1),$G$22:G513),0)*T67,"")</f>
        <v>0</v>
      </c>
      <c r="Z67" s="50">
        <f>IF(B67&lt;&gt;"",SUM($Y$22:Y67),"")</f>
        <v>4291.3440000000001</v>
      </c>
      <c r="AA67" s="51">
        <f t="shared" si="25"/>
        <v>0.05</v>
      </c>
      <c r="AB67" s="50">
        <f t="shared" si="26"/>
        <v>19.341094839544912</v>
      </c>
      <c r="AC67" s="50">
        <f t="shared" si="27"/>
        <v>3.6748080195135331</v>
      </c>
      <c r="AD67" s="50">
        <f t="shared" si="28"/>
        <v>366.18504831080946</v>
      </c>
      <c r="AE67" s="50">
        <f t="shared" si="29"/>
        <v>4657.5290483108101</v>
      </c>
      <c r="AF67" s="50">
        <f>IFERROR($V67*(1-$W67)+SUM($X$22:$X67)+$AD67,"")</f>
        <v>23972.370062160106</v>
      </c>
      <c r="AG67" s="50" t="b">
        <f t="shared" si="30"/>
        <v>0</v>
      </c>
      <c r="AH67" s="50">
        <f>IF(B67&lt;&gt;"",
IF(AND(AG67=TRUE,D67&gt;=65),$V67*(1-10%)+SUM($X$22:$X67)+$AD67,AF67),
"")</f>
        <v>23972.370062160106</v>
      </c>
      <c r="AI67" s="50">
        <f t="shared" si="13"/>
        <v>117.85965959146507</v>
      </c>
      <c r="AJ67" s="50">
        <f t="shared" si="14"/>
        <v>28404.177961543082</v>
      </c>
      <c r="AK67" s="50">
        <f t="shared" si="15"/>
        <v>27803.592148849897</v>
      </c>
      <c r="AL67" s="50" t="b">
        <f t="shared" si="31"/>
        <v>0</v>
      </c>
      <c r="AM67" s="50">
        <f t="shared" si="16"/>
        <v>27803.592148849897</v>
      </c>
      <c r="AN67" s="50">
        <f t="shared" si="32"/>
        <v>115.3148496440311</v>
      </c>
      <c r="AO67" s="50">
        <f t="shared" si="33"/>
        <v>21.909821432365909</v>
      </c>
      <c r="AP67" s="50">
        <f t="shared" si="34"/>
        <v>2525.7689427791265</v>
      </c>
      <c r="AQ67" s="50">
        <f t="shared" si="35"/>
        <v>27768.968942779127</v>
      </c>
    </row>
    <row r="68" spans="1:43" s="27" customFormat="1" x14ac:dyDescent="0.2">
      <c r="A68" s="47">
        <f t="shared" si="4"/>
        <v>47</v>
      </c>
      <c r="B68" s="47" t="str">
        <f>IF(E68&lt;=$F$10,VLOOKUP('KALKULATOR 2021'!A68,Robocze!$B$23:$C$102,2),"")</f>
        <v>4 rok</v>
      </c>
      <c r="C68" s="47">
        <f t="shared" si="17"/>
        <v>2025</v>
      </c>
      <c r="D68" s="48">
        <f t="shared" si="36"/>
        <v>33.916666666666693</v>
      </c>
      <c r="E68" s="54">
        <f t="shared" si="18"/>
        <v>45931</v>
      </c>
      <c r="F68" s="49">
        <f t="shared" si="19"/>
        <v>45961</v>
      </c>
      <c r="G68" s="50">
        <f>IF(F68&lt;&gt;"",
IF($F$6=Robocze!$B$3,$F$5/12,
IF(AND($F$6=Robocze!$B$4,MOD(A68,3)=1),$F$5/4,
IF(AND($F$6=Robocze!$B$5,MOD(A68,12)=1),$F$5,0))),
"")</f>
        <v>0</v>
      </c>
      <c r="H68" s="50">
        <f t="shared" si="20"/>
        <v>25243.200000000001</v>
      </c>
      <c r="I68" s="51">
        <f t="shared" si="5"/>
        <v>0.05</v>
      </c>
      <c r="J68" s="50">
        <f t="shared" si="21"/>
        <v>0</v>
      </c>
      <c r="K68" s="50">
        <f t="shared" si="22"/>
        <v>0</v>
      </c>
      <c r="L68" s="52" t="str">
        <f t="shared" si="37"/>
        <v/>
      </c>
      <c r="M68" s="111">
        <f t="shared" si="6"/>
        <v>25243.200000000001</v>
      </c>
      <c r="N68" s="114">
        <f t="shared" si="23"/>
        <v>24068.567726922523</v>
      </c>
      <c r="O68" s="115"/>
      <c r="P68" s="114">
        <f t="shared" si="7"/>
        <v>27899.456249470106</v>
      </c>
      <c r="Q68" s="115"/>
      <c r="R68" s="112">
        <f t="shared" si="8"/>
        <v>27862.68921296101</v>
      </c>
      <c r="S68" s="50"/>
      <c r="T68" s="53">
        <f t="shared" si="9"/>
        <v>0.17</v>
      </c>
      <c r="U68" s="50">
        <f t="shared" si="10"/>
        <v>118.35074150642951</v>
      </c>
      <c r="V68" s="50">
        <f t="shared" si="11"/>
        <v>28522.528703049513</v>
      </c>
      <c r="W68" s="53">
        <f t="shared" si="12"/>
        <v>0.32</v>
      </c>
      <c r="X68" s="50">
        <f t="shared" si="24"/>
        <v>0</v>
      </c>
      <c r="Y68" s="50">
        <f>IF(B68&lt;&gt;"",IF(MONTH(E68)=MONTH($F$14),SUMIF($C$22:C513,"="&amp;(C68-1),$G$22:G513),0)*T68,"")</f>
        <v>0</v>
      </c>
      <c r="Z68" s="50">
        <f>IF(B68&lt;&gt;"",SUM($Y$22:Y68),"")</f>
        <v>4291.3440000000001</v>
      </c>
      <c r="AA68" s="51">
        <f t="shared" si="25"/>
        <v>0.05</v>
      </c>
      <c r="AB68" s="50">
        <f t="shared" si="26"/>
        <v>19.406371034628375</v>
      </c>
      <c r="AC68" s="50">
        <f t="shared" si="27"/>
        <v>3.6872104965793913</v>
      </c>
      <c r="AD68" s="50">
        <f t="shared" si="28"/>
        <v>381.90420884885845</v>
      </c>
      <c r="AE68" s="50">
        <f t="shared" si="29"/>
        <v>4673.2482088488587</v>
      </c>
      <c r="AF68" s="50">
        <f>IFERROR($V68*(1-$W68)+SUM($X$22:$X68)+$AD68,"")</f>
        <v>24068.567726922523</v>
      </c>
      <c r="AG68" s="50" t="b">
        <f t="shared" si="30"/>
        <v>0</v>
      </c>
      <c r="AH68" s="50">
        <f>IF(B68&lt;&gt;"",
IF(AND(AG68=TRUE,D68&gt;=65),$V68*(1-10%)+SUM($X$22:$X68)+$AD68,AF68),
"")</f>
        <v>24068.567726922523</v>
      </c>
      <c r="AI68" s="50">
        <f t="shared" si="13"/>
        <v>118.35074150642951</v>
      </c>
      <c r="AJ68" s="50">
        <f t="shared" si="14"/>
        <v>28522.528703049513</v>
      </c>
      <c r="AK68" s="50">
        <f t="shared" si="15"/>
        <v>27899.456249470106</v>
      </c>
      <c r="AL68" s="50" t="b">
        <f t="shared" si="31"/>
        <v>0</v>
      </c>
      <c r="AM68" s="50">
        <f t="shared" si="16"/>
        <v>27899.456249470106</v>
      </c>
      <c r="AN68" s="50">
        <f t="shared" si="32"/>
        <v>115.7040372615797</v>
      </c>
      <c r="AO68" s="50">
        <f t="shared" si="33"/>
        <v>21.983767079700144</v>
      </c>
      <c r="AP68" s="50">
        <f t="shared" si="34"/>
        <v>2619.4892129610089</v>
      </c>
      <c r="AQ68" s="50">
        <f t="shared" si="35"/>
        <v>27862.68921296101</v>
      </c>
    </row>
    <row r="69" spans="1:43" s="46" customFormat="1" x14ac:dyDescent="0.2">
      <c r="A69" s="55">
        <f t="shared" si="4"/>
        <v>48</v>
      </c>
      <c r="B69" s="55" t="str">
        <f>IF(E69&lt;=$F$10,VLOOKUP('KALKULATOR 2021'!A69,Robocze!$B$23:$C$102,2),"")</f>
        <v>4 rok</v>
      </c>
      <c r="C69" s="55">
        <f t="shared" si="17"/>
        <v>2025</v>
      </c>
      <c r="D69" s="56">
        <f t="shared" si="36"/>
        <v>34.000000000000028</v>
      </c>
      <c r="E69" s="57">
        <f t="shared" si="18"/>
        <v>45962</v>
      </c>
      <c r="F69" s="58">
        <f t="shared" si="19"/>
        <v>45991</v>
      </c>
      <c r="G69" s="59">
        <f>IF(F69&lt;&gt;"",
IF($F$6=Robocze!$B$3,$F$5/12,
IF(AND($F$6=Robocze!$B$4,MOD(A69,3)=1),$F$5/4,
IF(AND($F$6=Robocze!$B$5,MOD(A69,12)=1),$F$5,0))),
"")</f>
        <v>0</v>
      </c>
      <c r="H69" s="59">
        <f t="shared" si="20"/>
        <v>25243.200000000001</v>
      </c>
      <c r="I69" s="60">
        <f t="shared" si="5"/>
        <v>0.05</v>
      </c>
      <c r="J69" s="59">
        <f t="shared" si="21"/>
        <v>0</v>
      </c>
      <c r="K69" s="59">
        <f t="shared" si="22"/>
        <v>0</v>
      </c>
      <c r="L69" s="61">
        <f t="shared" si="37"/>
        <v>4</v>
      </c>
      <c r="M69" s="113">
        <f t="shared" si="6"/>
        <v>25243.200000000001</v>
      </c>
      <c r="N69" s="114">
        <f t="shared" si="23"/>
        <v>24165.153770952697</v>
      </c>
      <c r="O69" s="115"/>
      <c r="P69" s="114">
        <f t="shared" si="7"/>
        <v>27995.719783842898</v>
      </c>
      <c r="Q69" s="115"/>
      <c r="R69" s="112">
        <f t="shared" si="8"/>
        <v>27956.725789054752</v>
      </c>
      <c r="S69" s="59"/>
      <c r="T69" s="62">
        <f t="shared" si="9"/>
        <v>0.17</v>
      </c>
      <c r="U69" s="59">
        <f t="shared" si="10"/>
        <v>118.84386959603964</v>
      </c>
      <c r="V69" s="59">
        <f t="shared" si="11"/>
        <v>28641.372572645552</v>
      </c>
      <c r="W69" s="62">
        <f t="shared" si="12"/>
        <v>0.32</v>
      </c>
      <c r="X69" s="59">
        <f t="shared" si="24"/>
        <v>0</v>
      </c>
      <c r="Y69" s="59">
        <f>IF(B69&lt;&gt;"",IF(MONTH(E69)=MONTH($F$14),SUMIF($C$22:C537,"="&amp;(C69-1),$G$22:G537),0)*T69,"")</f>
        <v>0</v>
      </c>
      <c r="Z69" s="59">
        <f>IF(B69&lt;&gt;"",SUM($Y$22:Y69),"")</f>
        <v>4291.3440000000001</v>
      </c>
      <c r="AA69" s="60">
        <f t="shared" si="25"/>
        <v>0.05</v>
      </c>
      <c r="AB69" s="59">
        <f t="shared" si="26"/>
        <v>19.471867536870246</v>
      </c>
      <c r="AC69" s="59">
        <f t="shared" si="27"/>
        <v>3.6996548320053466</v>
      </c>
      <c r="AD69" s="59">
        <f t="shared" si="28"/>
        <v>397.67642155372334</v>
      </c>
      <c r="AE69" s="59">
        <f t="shared" si="29"/>
        <v>4689.0204215537233</v>
      </c>
      <c r="AF69" s="59">
        <f>IFERROR($V69*(1-$W69)+SUM($X$22:$X69)+$AD69,"")</f>
        <v>24165.153770952697</v>
      </c>
      <c r="AG69" s="59" t="b">
        <f t="shared" si="30"/>
        <v>0</v>
      </c>
      <c r="AH69" s="59">
        <f>IF(B69&lt;&gt;"",
IF(AND(AG69=TRUE,D69&gt;=65),$V69*(1-10%)+SUM($X$22:$X69)+$AD69,AF69),
"")</f>
        <v>24165.153770952697</v>
      </c>
      <c r="AI69" s="59">
        <f t="shared" si="13"/>
        <v>118.84386959603964</v>
      </c>
      <c r="AJ69" s="59">
        <f t="shared" si="14"/>
        <v>28641.372572645552</v>
      </c>
      <c r="AK69" s="59">
        <f t="shared" si="15"/>
        <v>27995.719783842898</v>
      </c>
      <c r="AL69" s="59" t="b">
        <f t="shared" si="31"/>
        <v>0</v>
      </c>
      <c r="AM69" s="59">
        <f t="shared" si="16"/>
        <v>27995.719783842898</v>
      </c>
      <c r="AN69" s="59">
        <f t="shared" si="32"/>
        <v>116.09453838733755</v>
      </c>
      <c r="AO69" s="59">
        <f t="shared" si="33"/>
        <v>22.057962293594134</v>
      </c>
      <c r="AP69" s="59">
        <f t="shared" si="34"/>
        <v>2713.5257890547509</v>
      </c>
      <c r="AQ69" s="59">
        <f t="shared" si="35"/>
        <v>27956.725789054752</v>
      </c>
    </row>
    <row r="70" spans="1:43" s="27" customFormat="1" x14ac:dyDescent="0.2">
      <c r="A70" s="47">
        <f t="shared" si="4"/>
        <v>49</v>
      </c>
      <c r="B70" s="47" t="str">
        <f>IF(E70&lt;=$F$10,VLOOKUP('KALKULATOR 2021'!A70,Robocze!$B$23:$C$102,2),"")</f>
        <v>5 rok</v>
      </c>
      <c r="C70" s="47">
        <f t="shared" si="17"/>
        <v>2025</v>
      </c>
      <c r="D70" s="48">
        <f t="shared" si="36"/>
        <v>34.083333333333364</v>
      </c>
      <c r="E70" s="49">
        <f t="shared" si="18"/>
        <v>45992</v>
      </c>
      <c r="F70" s="49">
        <f t="shared" si="19"/>
        <v>46022</v>
      </c>
      <c r="G70" s="50">
        <f>IF(F70&lt;&gt;"",
IF($F$6=Robocze!$B$3,$F$5/12,
IF(AND($F$6=Robocze!$B$4,MOD(A70,3)=1),$F$5/4,
IF(AND($F$6=Robocze!$B$5,MOD(A70,12)=1),$F$5,0))),
"")</f>
        <v>6310.8</v>
      </c>
      <c r="H70" s="50">
        <f t="shared" si="20"/>
        <v>31554</v>
      </c>
      <c r="I70" s="51">
        <f t="shared" si="5"/>
        <v>0.05</v>
      </c>
      <c r="J70" s="50">
        <f t="shared" si="21"/>
        <v>2E-3</v>
      </c>
      <c r="K70" s="50">
        <f t="shared" si="22"/>
        <v>6310.7979999999998</v>
      </c>
      <c r="L70" s="52" t="str">
        <f t="shared" si="37"/>
        <v/>
      </c>
      <c r="M70" s="111">
        <f t="shared" si="6"/>
        <v>31554</v>
      </c>
      <c r="N70" s="114">
        <f t="shared" si="23"/>
        <v>29644.189004831274</v>
      </c>
      <c r="O70" s="115"/>
      <c r="P70" s="114">
        <f t="shared" si="7"/>
        <v>34424.481739525581</v>
      </c>
      <c r="Q70" s="115"/>
      <c r="R70" s="112">
        <f t="shared" si="8"/>
        <v>34383.178688592816</v>
      </c>
      <c r="S70" s="50"/>
      <c r="T70" s="53">
        <f t="shared" si="9"/>
        <v>0.17</v>
      </c>
      <c r="U70" s="50">
        <f t="shared" si="10"/>
        <v>145.6340440526898</v>
      </c>
      <c r="V70" s="50">
        <f t="shared" si="11"/>
        <v>35097.804616698246</v>
      </c>
      <c r="W70" s="53">
        <f t="shared" si="12"/>
        <v>0.32</v>
      </c>
      <c r="X70" s="50">
        <f t="shared" si="24"/>
        <v>1072.836</v>
      </c>
      <c r="Y70" s="50">
        <f>IF(B70&lt;&gt;"",IF(MONTH(E70)=MONTH($F$14),SUMIF($C$22:C525,"="&amp;(C70-1),$G$22:G525),0)*T70,"")</f>
        <v>0</v>
      </c>
      <c r="Z70" s="50">
        <f>IF(B70&lt;&gt;"",SUM($Y$22:Y70),"")</f>
        <v>4291.3440000000001</v>
      </c>
      <c r="AA70" s="51">
        <f t="shared" si="25"/>
        <v>0.05</v>
      </c>
      <c r="AB70" s="50">
        <f t="shared" si="26"/>
        <v>19.53758508980718</v>
      </c>
      <c r="AC70" s="50">
        <f t="shared" si="27"/>
        <v>3.7121411670633644</v>
      </c>
      <c r="AD70" s="50">
        <f t="shared" si="28"/>
        <v>413.50186547646717</v>
      </c>
      <c r="AE70" s="50">
        <f t="shared" si="29"/>
        <v>4704.8458654764672</v>
      </c>
      <c r="AF70" s="50">
        <f>IFERROR($V70*(1-$W70)+SUM($X$22:$X70)+$AD70,"")</f>
        <v>29644.189004831274</v>
      </c>
      <c r="AG70" s="50" t="b">
        <f t="shared" si="30"/>
        <v>0</v>
      </c>
      <c r="AH70" s="50">
        <f>IF(B70&lt;&gt;"",
IF(AND(AG70=TRUE,D70&gt;=65),$V70*(1-10%)+SUM($X$22:$X70)+$AD70,AF70),
"")</f>
        <v>29644.189004831274</v>
      </c>
      <c r="AI70" s="50">
        <f t="shared" si="13"/>
        <v>145.6340440526898</v>
      </c>
      <c r="AJ70" s="50">
        <f t="shared" si="14"/>
        <v>35097.804616698246</v>
      </c>
      <c r="AK70" s="50">
        <f t="shared" si="15"/>
        <v>34424.481739525581</v>
      </c>
      <c r="AL70" s="50" t="b">
        <f t="shared" si="31"/>
        <v>0</v>
      </c>
      <c r="AM70" s="50">
        <f t="shared" si="16"/>
        <v>34424.481739525581</v>
      </c>
      <c r="AN70" s="50">
        <f t="shared" si="32"/>
        <v>142.78135745439479</v>
      </c>
      <c r="AO70" s="50">
        <f t="shared" si="33"/>
        <v>27.128457916335012</v>
      </c>
      <c r="AP70" s="50">
        <f t="shared" si="34"/>
        <v>2829.1786885928159</v>
      </c>
      <c r="AQ70" s="50">
        <f t="shared" si="35"/>
        <v>34383.178688592816</v>
      </c>
    </row>
    <row r="71" spans="1:43" s="27" customFormat="1" x14ac:dyDescent="0.2">
      <c r="A71" s="47">
        <f t="shared" si="4"/>
        <v>50</v>
      </c>
      <c r="B71" s="47" t="str">
        <f>IF(E71&lt;=$F$10,VLOOKUP('KALKULATOR 2021'!A71,Robocze!$B$23:$C$102,2),"")</f>
        <v>5 rok</v>
      </c>
      <c r="C71" s="47">
        <f t="shared" si="17"/>
        <v>2026</v>
      </c>
      <c r="D71" s="48">
        <f t="shared" si="36"/>
        <v>34.1666666666667</v>
      </c>
      <c r="E71" s="54">
        <f t="shared" si="18"/>
        <v>46023</v>
      </c>
      <c r="F71" s="49">
        <f t="shared" si="19"/>
        <v>46053</v>
      </c>
      <c r="G71" s="50">
        <f>IF(F71&lt;&gt;"",
IF($F$6=Robocze!$B$3,$F$5/12,
IF(AND($F$6=Robocze!$B$4,MOD(A71,3)=1),$F$5/4,
IF(AND($F$6=Robocze!$B$5,MOD(A71,12)=1),$F$5,0))),
"")</f>
        <v>0</v>
      </c>
      <c r="H71" s="50">
        <f t="shared" si="20"/>
        <v>31554</v>
      </c>
      <c r="I71" s="51">
        <f t="shared" si="5"/>
        <v>0.05</v>
      </c>
      <c r="J71" s="50">
        <f t="shared" si="21"/>
        <v>0</v>
      </c>
      <c r="K71" s="50">
        <f t="shared" si="22"/>
        <v>0</v>
      </c>
      <c r="L71" s="52" t="str">
        <f t="shared" si="37"/>
        <v/>
      </c>
      <c r="M71" s="111">
        <f t="shared" si="6"/>
        <v>31554</v>
      </c>
      <c r="N71" s="114">
        <f t="shared" si="23"/>
        <v>29759.511639374567</v>
      </c>
      <c r="O71" s="115"/>
      <c r="P71" s="114">
        <f t="shared" si="7"/>
        <v>34542.936830106941</v>
      </c>
      <c r="Q71" s="115"/>
      <c r="R71" s="112">
        <f t="shared" si="8"/>
        <v>34499.221916666815</v>
      </c>
      <c r="S71" s="50"/>
      <c r="T71" s="53">
        <f t="shared" si="9"/>
        <v>0.17</v>
      </c>
      <c r="U71" s="50">
        <f t="shared" si="10"/>
        <v>146.24085256957602</v>
      </c>
      <c r="V71" s="50">
        <f t="shared" si="11"/>
        <v>35244.045469267825</v>
      </c>
      <c r="W71" s="53">
        <f t="shared" si="12"/>
        <v>0.32</v>
      </c>
      <c r="X71" s="50">
        <f t="shared" si="24"/>
        <v>0</v>
      </c>
      <c r="Y71" s="50">
        <f>IF(B71&lt;&gt;"",IF(MONTH(E71)=MONTH($F$14),SUMIF($C$22:C525,"="&amp;(C71-1),$G$22:G525),0)*T71,"")</f>
        <v>0</v>
      </c>
      <c r="Z71" s="50">
        <f>IF(B71&lt;&gt;"",SUM($Y$22:Y71),"")</f>
        <v>4291.3440000000001</v>
      </c>
      <c r="AA71" s="51">
        <f t="shared" si="25"/>
        <v>0.05</v>
      </c>
      <c r="AB71" s="50">
        <f t="shared" si="26"/>
        <v>19.60352443948528</v>
      </c>
      <c r="AC71" s="50">
        <f t="shared" si="27"/>
        <v>3.7246696435022031</v>
      </c>
      <c r="AD71" s="50">
        <f t="shared" si="28"/>
        <v>429.38072027245028</v>
      </c>
      <c r="AE71" s="50">
        <f t="shared" si="29"/>
        <v>4720.7247202724502</v>
      </c>
      <c r="AF71" s="50">
        <f>IFERROR($V71*(1-$W71)+SUM($X$22:$X71)+$AD71,"")</f>
        <v>29759.511639374567</v>
      </c>
      <c r="AG71" s="50" t="b">
        <f t="shared" si="30"/>
        <v>0</v>
      </c>
      <c r="AH71" s="50">
        <f>IF(B71&lt;&gt;"",
IF(AND(AG71=TRUE,D71&gt;=65),$V71*(1-10%)+SUM($X$22:$X71)+$AD71,AF71),
"")</f>
        <v>29759.511639374567</v>
      </c>
      <c r="AI71" s="50">
        <f t="shared" si="13"/>
        <v>146.24085256957602</v>
      </c>
      <c r="AJ71" s="50">
        <f t="shared" si="14"/>
        <v>35244.045469267825</v>
      </c>
      <c r="AK71" s="50">
        <f t="shared" si="15"/>
        <v>34542.936830106941</v>
      </c>
      <c r="AL71" s="50" t="b">
        <f t="shared" si="31"/>
        <v>0</v>
      </c>
      <c r="AM71" s="50">
        <f t="shared" si="16"/>
        <v>34542.936830106941</v>
      </c>
      <c r="AN71" s="50">
        <f t="shared" si="32"/>
        <v>143.26324453580341</v>
      </c>
      <c r="AO71" s="50">
        <f t="shared" si="33"/>
        <v>27.220016461802647</v>
      </c>
      <c r="AP71" s="50">
        <f t="shared" si="34"/>
        <v>2945.2219166668146</v>
      </c>
      <c r="AQ71" s="50">
        <f t="shared" si="35"/>
        <v>34499.221916666815</v>
      </c>
    </row>
    <row r="72" spans="1:43" s="27" customFormat="1" x14ac:dyDescent="0.2">
      <c r="A72" s="47">
        <f t="shared" si="4"/>
        <v>51</v>
      </c>
      <c r="B72" s="47" t="str">
        <f>IF(E72&lt;=$F$10,VLOOKUP('KALKULATOR 2021'!A72,Robocze!$B$23:$C$102,2),"")</f>
        <v>5 rok</v>
      </c>
      <c r="C72" s="47">
        <f t="shared" si="17"/>
        <v>2026</v>
      </c>
      <c r="D72" s="48">
        <f t="shared" si="36"/>
        <v>34.250000000000036</v>
      </c>
      <c r="E72" s="54">
        <f t="shared" si="18"/>
        <v>46054</v>
      </c>
      <c r="F72" s="49">
        <f t="shared" si="19"/>
        <v>46081</v>
      </c>
      <c r="G72" s="50">
        <f>IF(F72&lt;&gt;"",
IF($F$6=Robocze!$B$3,$F$5/12,
IF(AND($F$6=Robocze!$B$4,MOD(A72,3)=1),$F$5/4,
IF(AND($F$6=Robocze!$B$5,MOD(A72,12)=1),$F$5,0))),
"")</f>
        <v>0</v>
      </c>
      <c r="H72" s="50">
        <f t="shared" si="20"/>
        <v>31554</v>
      </c>
      <c r="I72" s="51">
        <f t="shared" si="5"/>
        <v>0.05</v>
      </c>
      <c r="J72" s="50">
        <f t="shared" si="21"/>
        <v>0</v>
      </c>
      <c r="K72" s="50">
        <f t="shared" si="22"/>
        <v>0</v>
      </c>
      <c r="L72" s="52" t="str">
        <f t="shared" si="37"/>
        <v/>
      </c>
      <c r="M72" s="111">
        <f t="shared" si="6"/>
        <v>31554</v>
      </c>
      <c r="N72" s="114">
        <f t="shared" si="23"/>
        <v>29875.302214135081</v>
      </c>
      <c r="O72" s="115"/>
      <c r="P72" s="114">
        <f t="shared" si="7"/>
        <v>34661.885483565718</v>
      </c>
      <c r="Q72" s="115"/>
      <c r="R72" s="112">
        <f t="shared" si="8"/>
        <v>34615.656790635563</v>
      </c>
      <c r="S72" s="50"/>
      <c r="T72" s="53">
        <f t="shared" si="9"/>
        <v>0.17</v>
      </c>
      <c r="U72" s="50">
        <f t="shared" si="10"/>
        <v>146.85018945528259</v>
      </c>
      <c r="V72" s="50">
        <f t="shared" si="11"/>
        <v>35390.895658723108</v>
      </c>
      <c r="W72" s="53">
        <f t="shared" si="12"/>
        <v>0.32</v>
      </c>
      <c r="X72" s="50">
        <f t="shared" si="24"/>
        <v>0</v>
      </c>
      <c r="Y72" s="50">
        <f>IF(B72&lt;&gt;"",IF(MONTH(E72)=MONTH($F$14),SUMIF($C$22:C525,"="&amp;(C72-1),$G$22:G525),0)*T72,"")</f>
        <v>0</v>
      </c>
      <c r="Z72" s="50">
        <f>IF(B72&lt;&gt;"",SUM($Y$22:Y72),"")</f>
        <v>4291.3440000000001</v>
      </c>
      <c r="AA72" s="51">
        <f t="shared" si="25"/>
        <v>0.05</v>
      </c>
      <c r="AB72" s="50">
        <f t="shared" si="26"/>
        <v>19.669686334468544</v>
      </c>
      <c r="AC72" s="50">
        <f t="shared" si="27"/>
        <v>3.7372404035490234</v>
      </c>
      <c r="AD72" s="50">
        <f t="shared" si="28"/>
        <v>445.3131662033698</v>
      </c>
      <c r="AE72" s="50">
        <f t="shared" si="29"/>
        <v>4736.6571662033703</v>
      </c>
      <c r="AF72" s="50">
        <f>IFERROR($V72*(1-$W72)+SUM($X$22:$X72)+$AD72,"")</f>
        <v>29875.302214135081</v>
      </c>
      <c r="AG72" s="50" t="b">
        <f t="shared" si="30"/>
        <v>0</v>
      </c>
      <c r="AH72" s="50">
        <f>IF(B72&lt;&gt;"",
IF(AND(AG72=TRUE,D72&gt;=65),$V72*(1-10%)+SUM($X$22:$X72)+$AD72,AF72),
"")</f>
        <v>29875.302214135081</v>
      </c>
      <c r="AI72" s="50">
        <f t="shared" si="13"/>
        <v>146.85018945528259</v>
      </c>
      <c r="AJ72" s="50">
        <f t="shared" si="14"/>
        <v>35390.895658723108</v>
      </c>
      <c r="AK72" s="50">
        <f t="shared" si="15"/>
        <v>34661.885483565718</v>
      </c>
      <c r="AL72" s="50" t="b">
        <f t="shared" si="31"/>
        <v>0</v>
      </c>
      <c r="AM72" s="50">
        <f t="shared" si="16"/>
        <v>34661.885483565718</v>
      </c>
      <c r="AN72" s="50">
        <f t="shared" si="32"/>
        <v>143.74675798611173</v>
      </c>
      <c r="AO72" s="50">
        <f t="shared" si="33"/>
        <v>27.31188401736123</v>
      </c>
      <c r="AP72" s="50">
        <f t="shared" si="34"/>
        <v>3061.6567906355631</v>
      </c>
      <c r="AQ72" s="50">
        <f t="shared" si="35"/>
        <v>34615.656790635563</v>
      </c>
    </row>
    <row r="73" spans="1:43" s="27" customFormat="1" x14ac:dyDescent="0.2">
      <c r="A73" s="47">
        <f t="shared" si="4"/>
        <v>52</v>
      </c>
      <c r="B73" s="47" t="str">
        <f>IF(E73&lt;=$F$10,VLOOKUP('KALKULATOR 2021'!A73,Robocze!$B$23:$C$102,2),"")</f>
        <v>5 rok</v>
      </c>
      <c r="C73" s="47">
        <f t="shared" si="17"/>
        <v>2026</v>
      </c>
      <c r="D73" s="48">
        <f t="shared" si="36"/>
        <v>34.333333333333371</v>
      </c>
      <c r="E73" s="54">
        <f t="shared" si="18"/>
        <v>46082</v>
      </c>
      <c r="F73" s="49">
        <f t="shared" si="19"/>
        <v>46112</v>
      </c>
      <c r="G73" s="50">
        <f>IF(F73&lt;&gt;"",
IF($F$6=Robocze!$B$3,$F$5/12,
IF(AND($F$6=Robocze!$B$4,MOD(A73,3)=1),$F$5/4,
IF(AND($F$6=Robocze!$B$5,MOD(A73,12)=1),$F$5,0))),
"")</f>
        <v>0</v>
      </c>
      <c r="H73" s="50">
        <f t="shared" si="20"/>
        <v>31554</v>
      </c>
      <c r="I73" s="51">
        <f t="shared" si="5"/>
        <v>0.05</v>
      </c>
      <c r="J73" s="50">
        <f t="shared" si="21"/>
        <v>0</v>
      </c>
      <c r="K73" s="50">
        <f t="shared" si="22"/>
        <v>0</v>
      </c>
      <c r="L73" s="52" t="str">
        <f t="shared" si="37"/>
        <v/>
      </c>
      <c r="M73" s="111">
        <f t="shared" si="6"/>
        <v>31554</v>
      </c>
      <c r="N73" s="114">
        <f t="shared" si="23"/>
        <v>29991.562636437404</v>
      </c>
      <c r="O73" s="115"/>
      <c r="P73" s="114">
        <f t="shared" si="7"/>
        <v>34781.329756413914</v>
      </c>
      <c r="Q73" s="115"/>
      <c r="R73" s="112">
        <f t="shared" si="8"/>
        <v>34732.484632303953</v>
      </c>
      <c r="S73" s="50"/>
      <c r="T73" s="53">
        <f t="shared" si="9"/>
        <v>0.17</v>
      </c>
      <c r="U73" s="50">
        <f t="shared" si="10"/>
        <v>147.46206524467962</v>
      </c>
      <c r="V73" s="50">
        <f t="shared" si="11"/>
        <v>35538.357723967791</v>
      </c>
      <c r="W73" s="53">
        <f t="shared" si="12"/>
        <v>0.32</v>
      </c>
      <c r="X73" s="50">
        <f t="shared" si="24"/>
        <v>0</v>
      </c>
      <c r="Y73" s="50">
        <f>IF(B73&lt;&gt;"",IF(MONTH(E73)=MONTH($F$14),SUMIF($C$22:C525,"="&amp;(C73-1),$G$22:G525),0)*T73,"")</f>
        <v>0</v>
      </c>
      <c r="Z73" s="50">
        <f>IF(B73&lt;&gt;"",SUM($Y$22:Y73),"")</f>
        <v>4291.3440000000001</v>
      </c>
      <c r="AA73" s="51">
        <f t="shared" si="25"/>
        <v>0.05</v>
      </c>
      <c r="AB73" s="50">
        <f t="shared" si="26"/>
        <v>19.736071525847375</v>
      </c>
      <c r="AC73" s="50">
        <f t="shared" si="27"/>
        <v>3.7498535899110013</v>
      </c>
      <c r="AD73" s="50">
        <f t="shared" si="28"/>
        <v>461.29938413930614</v>
      </c>
      <c r="AE73" s="50">
        <f t="shared" si="29"/>
        <v>4752.6433841393064</v>
      </c>
      <c r="AF73" s="50">
        <f>IFERROR($V73*(1-$W73)+SUM($X$22:$X73)+$AD73,"")</f>
        <v>29991.562636437404</v>
      </c>
      <c r="AG73" s="50" t="b">
        <f t="shared" si="30"/>
        <v>0</v>
      </c>
      <c r="AH73" s="50">
        <f>IF(B73&lt;&gt;"",
IF(AND(AG73=TRUE,D73&gt;=65),$V73*(1-10%)+SUM($X$22:$X73)+$AD73,AF73),
"")</f>
        <v>29991.562636437404</v>
      </c>
      <c r="AI73" s="50">
        <f t="shared" si="13"/>
        <v>147.46206524467962</v>
      </c>
      <c r="AJ73" s="50">
        <f t="shared" si="14"/>
        <v>35538.357723967791</v>
      </c>
      <c r="AK73" s="50">
        <f t="shared" si="15"/>
        <v>34781.329756413914</v>
      </c>
      <c r="AL73" s="50" t="b">
        <f t="shared" si="31"/>
        <v>0</v>
      </c>
      <c r="AM73" s="50">
        <f t="shared" si="16"/>
        <v>34781.329756413914</v>
      </c>
      <c r="AN73" s="50">
        <f t="shared" si="32"/>
        <v>144.23190329431486</v>
      </c>
      <c r="AO73" s="50">
        <f t="shared" si="33"/>
        <v>27.404061625919823</v>
      </c>
      <c r="AP73" s="50">
        <f t="shared" si="34"/>
        <v>3178.4846323039528</v>
      </c>
      <c r="AQ73" s="50">
        <f t="shared" si="35"/>
        <v>34732.484632303953</v>
      </c>
    </row>
    <row r="74" spans="1:43" s="27" customFormat="1" x14ac:dyDescent="0.2">
      <c r="A74" s="47">
        <f t="shared" si="4"/>
        <v>53</v>
      </c>
      <c r="B74" s="47" t="str">
        <f>IF(E74&lt;=$F$10,VLOOKUP('KALKULATOR 2021'!A74,Robocze!$B$23:$C$102,2),"")</f>
        <v>5 rok</v>
      </c>
      <c r="C74" s="47">
        <f t="shared" si="17"/>
        <v>2026</v>
      </c>
      <c r="D74" s="48">
        <f t="shared" si="36"/>
        <v>34.416666666666707</v>
      </c>
      <c r="E74" s="54">
        <f t="shared" si="18"/>
        <v>46113</v>
      </c>
      <c r="F74" s="49">
        <f t="shared" si="19"/>
        <v>46142</v>
      </c>
      <c r="G74" s="50">
        <f>IF(F74&lt;&gt;"",
IF($F$6=Robocze!$B$3,$F$5/12,
IF(AND($F$6=Robocze!$B$4,MOD(A74,3)=1),$F$5/4,
IF(AND($F$6=Robocze!$B$5,MOD(A74,12)=1),$F$5,0))),
"")</f>
        <v>0</v>
      </c>
      <c r="H74" s="50">
        <f t="shared" si="20"/>
        <v>31554</v>
      </c>
      <c r="I74" s="51">
        <f t="shared" si="5"/>
        <v>0.05</v>
      </c>
      <c r="J74" s="50">
        <f t="shared" si="21"/>
        <v>0</v>
      </c>
      <c r="K74" s="50">
        <f t="shared" si="22"/>
        <v>0</v>
      </c>
      <c r="L74" s="52" t="str">
        <f t="shared" si="37"/>
        <v/>
      </c>
      <c r="M74" s="111">
        <f t="shared" si="6"/>
        <v>31554</v>
      </c>
      <c r="N74" s="114">
        <f t="shared" si="23"/>
        <v>30111.915642910113</v>
      </c>
      <c r="O74" s="115"/>
      <c r="P74" s="114">
        <f t="shared" si="7"/>
        <v>34901.271713732305</v>
      </c>
      <c r="Q74" s="115"/>
      <c r="R74" s="112">
        <f t="shared" si="8"/>
        <v>34849.706767937983</v>
      </c>
      <c r="S74" s="50"/>
      <c r="T74" s="53">
        <f t="shared" si="9"/>
        <v>0.17</v>
      </c>
      <c r="U74" s="50">
        <f t="shared" si="10"/>
        <v>148.07649051653246</v>
      </c>
      <c r="V74" s="50">
        <f t="shared" si="11"/>
        <v>35686.434214484325</v>
      </c>
      <c r="W74" s="53">
        <f t="shared" si="12"/>
        <v>0.32</v>
      </c>
      <c r="X74" s="50">
        <f t="shared" si="24"/>
        <v>0</v>
      </c>
      <c r="Y74" s="50">
        <f>IF(B74&lt;&gt;"",IF(MONTH(E74)=MONTH($F$14),SUMIF($C$22:C525,"="&amp;(C74-1),$G$22:G525),0)*T74,"")</f>
        <v>1072.836</v>
      </c>
      <c r="Z74" s="50">
        <f>IF(B74&lt;&gt;"",SUM($Y$22:Y74),"")</f>
        <v>5364.18</v>
      </c>
      <c r="AA74" s="51">
        <f t="shared" si="25"/>
        <v>0.05</v>
      </c>
      <c r="AB74" s="50">
        <f t="shared" si="26"/>
        <v>24.272830767247111</v>
      </c>
      <c r="AC74" s="50">
        <f t="shared" si="27"/>
        <v>4.6118378457769511</v>
      </c>
      <c r="AD74" s="50">
        <f t="shared" si="28"/>
        <v>480.9603770607763</v>
      </c>
      <c r="AE74" s="50">
        <f t="shared" si="29"/>
        <v>5845.1403770607767</v>
      </c>
      <c r="AF74" s="50">
        <f>IFERROR($V74*(1-$W74)+SUM($X$22:$X74)+$AD74,"")</f>
        <v>30111.915642910113</v>
      </c>
      <c r="AG74" s="50" t="b">
        <f t="shared" si="30"/>
        <v>0</v>
      </c>
      <c r="AH74" s="50">
        <f>IF(B74&lt;&gt;"",
IF(AND(AG74=TRUE,D74&gt;=65),$V74*(1-10%)+SUM($X$22:$X74)+$AD74,AF74),
"")</f>
        <v>30111.915642910113</v>
      </c>
      <c r="AI74" s="50">
        <f t="shared" si="13"/>
        <v>148.07649051653246</v>
      </c>
      <c r="AJ74" s="50">
        <f t="shared" si="14"/>
        <v>35686.434214484325</v>
      </c>
      <c r="AK74" s="50">
        <f t="shared" si="15"/>
        <v>34901.271713732305</v>
      </c>
      <c r="AL74" s="50" t="b">
        <f t="shared" si="31"/>
        <v>0</v>
      </c>
      <c r="AM74" s="50">
        <f t="shared" si="16"/>
        <v>34901.271713732305</v>
      </c>
      <c r="AN74" s="50">
        <f t="shared" si="32"/>
        <v>144.71868596793314</v>
      </c>
      <c r="AO74" s="50">
        <f t="shared" si="33"/>
        <v>27.496550333907297</v>
      </c>
      <c r="AP74" s="50">
        <f t="shared" si="34"/>
        <v>3295.7067679379834</v>
      </c>
      <c r="AQ74" s="50">
        <f t="shared" si="35"/>
        <v>34849.706767937983</v>
      </c>
    </row>
    <row r="75" spans="1:43" s="27" customFormat="1" x14ac:dyDescent="0.2">
      <c r="A75" s="47">
        <f t="shared" si="4"/>
        <v>54</v>
      </c>
      <c r="B75" s="47" t="str">
        <f>IF(E75&lt;=$F$10,VLOOKUP('KALKULATOR 2021'!A75,Robocze!$B$23:$C$102,2),"")</f>
        <v>5 rok</v>
      </c>
      <c r="C75" s="47">
        <f t="shared" si="17"/>
        <v>2026</v>
      </c>
      <c r="D75" s="48">
        <f t="shared" si="36"/>
        <v>34.500000000000043</v>
      </c>
      <c r="E75" s="54">
        <f t="shared" si="18"/>
        <v>46143</v>
      </c>
      <c r="F75" s="49">
        <f t="shared" si="19"/>
        <v>46173</v>
      </c>
      <c r="G75" s="50">
        <f>IF(F75&lt;&gt;"",
IF($F$6=Robocze!$B$3,$F$5/12,
IF(AND($F$6=Robocze!$B$4,MOD(A75,3)=1),$F$5/4,
IF(AND($F$6=Robocze!$B$5,MOD(A75,12)=1),$F$5,0))),
"")</f>
        <v>0</v>
      </c>
      <c r="H75" s="50">
        <f t="shared" si="20"/>
        <v>31554</v>
      </c>
      <c r="I75" s="51">
        <f t="shared" si="5"/>
        <v>0.05</v>
      </c>
      <c r="J75" s="50">
        <f t="shared" si="21"/>
        <v>0</v>
      </c>
      <c r="K75" s="50">
        <f t="shared" si="22"/>
        <v>0</v>
      </c>
      <c r="L75" s="52" t="str">
        <f t="shared" si="37"/>
        <v/>
      </c>
      <c r="M75" s="111">
        <f t="shared" si="6"/>
        <v>31554</v>
      </c>
      <c r="N75" s="114">
        <f t="shared" si="23"/>
        <v>30232.754555290401</v>
      </c>
      <c r="O75" s="115"/>
      <c r="P75" s="114">
        <f t="shared" si="7"/>
        <v>35021.713429206189</v>
      </c>
      <c r="Q75" s="115"/>
      <c r="R75" s="112">
        <f t="shared" si="8"/>
        <v>34967.324528279772</v>
      </c>
      <c r="S75" s="50"/>
      <c r="T75" s="53">
        <f t="shared" si="9"/>
        <v>0.17</v>
      </c>
      <c r="U75" s="50">
        <f t="shared" si="10"/>
        <v>148.69347589368468</v>
      </c>
      <c r="V75" s="50">
        <f t="shared" si="11"/>
        <v>35835.127690378009</v>
      </c>
      <c r="W75" s="53">
        <f t="shared" si="12"/>
        <v>0.32</v>
      </c>
      <c r="X75" s="50">
        <f t="shared" si="24"/>
        <v>0</v>
      </c>
      <c r="Y75" s="50">
        <f>IF(B75&lt;&gt;"",IF(MONTH(E75)=MONTH($F$14),SUMIF($C$22:C525,"="&amp;(C75-1),$G$22:G525),0)*T75,"")</f>
        <v>0</v>
      </c>
      <c r="Z75" s="50">
        <f>IF(B75&lt;&gt;"",SUM($Y$22:Y75),"")</f>
        <v>5364.18</v>
      </c>
      <c r="AA75" s="51">
        <f t="shared" si="25"/>
        <v>0.05</v>
      </c>
      <c r="AB75" s="50">
        <f t="shared" si="26"/>
        <v>24.35475157108657</v>
      </c>
      <c r="AC75" s="50">
        <f t="shared" si="27"/>
        <v>4.6274027985064485</v>
      </c>
      <c r="AD75" s="50">
        <f t="shared" si="28"/>
        <v>500.68772583335641</v>
      </c>
      <c r="AE75" s="50">
        <f t="shared" si="29"/>
        <v>5864.8677258333564</v>
      </c>
      <c r="AF75" s="50">
        <f>IFERROR($V75*(1-$W75)+SUM($X$22:$X75)+$AD75,"")</f>
        <v>30232.754555290401</v>
      </c>
      <c r="AG75" s="50" t="b">
        <f t="shared" si="30"/>
        <v>0</v>
      </c>
      <c r="AH75" s="50">
        <f>IF(B75&lt;&gt;"",
IF(AND(AG75=TRUE,D75&gt;=65),$V75*(1-10%)+SUM($X$22:$X75)+$AD75,AF75),
"")</f>
        <v>30232.754555290401</v>
      </c>
      <c r="AI75" s="50">
        <f t="shared" si="13"/>
        <v>148.69347589368468</v>
      </c>
      <c r="AJ75" s="50">
        <f t="shared" si="14"/>
        <v>35835.127690378009</v>
      </c>
      <c r="AK75" s="50">
        <f t="shared" si="15"/>
        <v>35021.713429206189</v>
      </c>
      <c r="AL75" s="50" t="b">
        <f t="shared" si="31"/>
        <v>0</v>
      </c>
      <c r="AM75" s="50">
        <f t="shared" si="16"/>
        <v>35021.713429206189</v>
      </c>
      <c r="AN75" s="50">
        <f t="shared" si="32"/>
        <v>145.20711153307494</v>
      </c>
      <c r="AO75" s="50">
        <f t="shared" si="33"/>
        <v>27.589351191284237</v>
      </c>
      <c r="AP75" s="50">
        <f t="shared" si="34"/>
        <v>3413.3245282797725</v>
      </c>
      <c r="AQ75" s="50">
        <f t="shared" si="35"/>
        <v>34967.324528279772</v>
      </c>
    </row>
    <row r="76" spans="1:43" s="27" customFormat="1" x14ac:dyDescent="0.2">
      <c r="A76" s="47">
        <f t="shared" si="4"/>
        <v>55</v>
      </c>
      <c r="B76" s="47" t="str">
        <f>IF(E76&lt;=$F$10,VLOOKUP('KALKULATOR 2021'!A76,Robocze!$B$23:$C$102,2),"")</f>
        <v>5 rok</v>
      </c>
      <c r="C76" s="47">
        <f t="shared" si="17"/>
        <v>2026</v>
      </c>
      <c r="D76" s="48">
        <f t="shared" si="36"/>
        <v>34.583333333333378</v>
      </c>
      <c r="E76" s="54">
        <f t="shared" si="18"/>
        <v>46174</v>
      </c>
      <c r="F76" s="49">
        <f t="shared" si="19"/>
        <v>46203</v>
      </c>
      <c r="G76" s="50">
        <f>IF(F76&lt;&gt;"",
IF($F$6=Robocze!$B$3,$F$5/12,
IF(AND($F$6=Robocze!$B$4,MOD(A76,3)=1),$F$5/4,
IF(AND($F$6=Robocze!$B$5,MOD(A76,12)=1),$F$5,0))),
"")</f>
        <v>0</v>
      </c>
      <c r="H76" s="50">
        <f t="shared" si="20"/>
        <v>31554</v>
      </c>
      <c r="I76" s="51">
        <f t="shared" si="5"/>
        <v>0.05</v>
      </c>
      <c r="J76" s="50">
        <f t="shared" si="21"/>
        <v>0</v>
      </c>
      <c r="K76" s="50">
        <f t="shared" si="22"/>
        <v>0</v>
      </c>
      <c r="L76" s="52" t="str">
        <f t="shared" si="37"/>
        <v/>
      </c>
      <c r="M76" s="111">
        <f t="shared" si="6"/>
        <v>31554</v>
      </c>
      <c r="N76" s="114">
        <f t="shared" si="23"/>
        <v>30354.081345654493</v>
      </c>
      <c r="O76" s="115"/>
      <c r="P76" s="114">
        <f t="shared" si="7"/>
        <v>35142.656985161208</v>
      </c>
      <c r="Q76" s="115"/>
      <c r="R76" s="112">
        <f t="shared" si="8"/>
        <v>35085.339248562712</v>
      </c>
      <c r="S76" s="50"/>
      <c r="T76" s="53">
        <f t="shared" si="9"/>
        <v>0.17</v>
      </c>
      <c r="U76" s="50">
        <f t="shared" si="10"/>
        <v>149.31303204324169</v>
      </c>
      <c r="V76" s="50">
        <f t="shared" si="11"/>
        <v>35984.440722421248</v>
      </c>
      <c r="W76" s="53">
        <f t="shared" si="12"/>
        <v>0.32</v>
      </c>
      <c r="X76" s="50">
        <f t="shared" si="24"/>
        <v>0</v>
      </c>
      <c r="Y76" s="50">
        <f>IF(B76&lt;&gt;"",IF(MONTH(E76)=MONTH($F$14),SUMIF($C$22:C525,"="&amp;(C76-1),$G$22:G525),0)*T76,"")</f>
        <v>0</v>
      </c>
      <c r="Z76" s="50">
        <f>IF(B76&lt;&gt;"",SUM($Y$22:Y76),"")</f>
        <v>5364.18</v>
      </c>
      <c r="AA76" s="51">
        <f t="shared" si="25"/>
        <v>0.05</v>
      </c>
      <c r="AB76" s="50">
        <f t="shared" si="26"/>
        <v>24.436948857638985</v>
      </c>
      <c r="AC76" s="50">
        <f t="shared" si="27"/>
        <v>4.6430202829514071</v>
      </c>
      <c r="AD76" s="50">
        <f t="shared" si="28"/>
        <v>520.48165440804405</v>
      </c>
      <c r="AE76" s="50">
        <f t="shared" si="29"/>
        <v>5884.6616544080443</v>
      </c>
      <c r="AF76" s="50">
        <f>IFERROR($V76*(1-$W76)+SUM($X$22:$X76)+$AD76,"")</f>
        <v>30354.081345654493</v>
      </c>
      <c r="AG76" s="50" t="b">
        <f t="shared" si="30"/>
        <v>0</v>
      </c>
      <c r="AH76" s="50">
        <f>IF(B76&lt;&gt;"",
IF(AND(AG76=TRUE,D76&gt;=65),$V76*(1-10%)+SUM($X$22:$X76)+$AD76,AF76),
"")</f>
        <v>30354.081345654493</v>
      </c>
      <c r="AI76" s="50">
        <f t="shared" si="13"/>
        <v>149.31303204324169</v>
      </c>
      <c r="AJ76" s="50">
        <f t="shared" si="14"/>
        <v>35984.440722421248</v>
      </c>
      <c r="AK76" s="50">
        <f t="shared" si="15"/>
        <v>35142.656985161208</v>
      </c>
      <c r="AL76" s="50" t="b">
        <f t="shared" si="31"/>
        <v>0</v>
      </c>
      <c r="AM76" s="50">
        <f t="shared" si="16"/>
        <v>35142.656985161208</v>
      </c>
      <c r="AN76" s="50">
        <f t="shared" si="32"/>
        <v>145.69718553449906</v>
      </c>
      <c r="AO76" s="50">
        <f t="shared" si="33"/>
        <v>27.68246525155482</v>
      </c>
      <c r="AP76" s="50">
        <f t="shared" si="34"/>
        <v>3531.3392485627119</v>
      </c>
      <c r="AQ76" s="50">
        <f t="shared" si="35"/>
        <v>35085.339248562712</v>
      </c>
    </row>
    <row r="77" spans="1:43" s="27" customFormat="1" x14ac:dyDescent="0.2">
      <c r="A77" s="47">
        <f t="shared" si="4"/>
        <v>56</v>
      </c>
      <c r="B77" s="47" t="str">
        <f>IF(E77&lt;=$F$10,VLOOKUP('KALKULATOR 2021'!A77,Robocze!$B$23:$C$102,2),"")</f>
        <v>5 rok</v>
      </c>
      <c r="C77" s="47">
        <f t="shared" si="17"/>
        <v>2026</v>
      </c>
      <c r="D77" s="48">
        <f t="shared" si="36"/>
        <v>34.666666666666714</v>
      </c>
      <c r="E77" s="54">
        <f t="shared" si="18"/>
        <v>46204</v>
      </c>
      <c r="F77" s="49">
        <f t="shared" si="19"/>
        <v>46234</v>
      </c>
      <c r="G77" s="50">
        <f>IF(F77&lt;&gt;"",
IF($F$6=Robocze!$B$3,$F$5/12,
IF(AND($F$6=Robocze!$B$4,MOD(A77,3)=1),$F$5/4,
IF(AND($F$6=Robocze!$B$5,MOD(A77,12)=1),$F$5,0))),
"")</f>
        <v>0</v>
      </c>
      <c r="H77" s="50">
        <f t="shared" si="20"/>
        <v>31554</v>
      </c>
      <c r="I77" s="51">
        <f t="shared" si="5"/>
        <v>0.05</v>
      </c>
      <c r="J77" s="50">
        <f t="shared" si="21"/>
        <v>0</v>
      </c>
      <c r="K77" s="50">
        <f t="shared" si="22"/>
        <v>0</v>
      </c>
      <c r="L77" s="52" t="str">
        <f t="shared" si="37"/>
        <v/>
      </c>
      <c r="M77" s="111">
        <f t="shared" si="6"/>
        <v>31554</v>
      </c>
      <c r="N77" s="114">
        <f t="shared" si="23"/>
        <v>30475.89799411831</v>
      </c>
      <c r="O77" s="115"/>
      <c r="P77" s="114">
        <f t="shared" si="7"/>
        <v>35264.104472599385</v>
      </c>
      <c r="Q77" s="115"/>
      <c r="R77" s="112">
        <f t="shared" si="8"/>
        <v>35203.752268526609</v>
      </c>
      <c r="S77" s="50"/>
      <c r="T77" s="53">
        <f t="shared" si="9"/>
        <v>0.17</v>
      </c>
      <c r="U77" s="50">
        <f t="shared" si="10"/>
        <v>149.93516967675521</v>
      </c>
      <c r="V77" s="50">
        <f t="shared" si="11"/>
        <v>36134.375892098004</v>
      </c>
      <c r="W77" s="53">
        <f t="shared" si="12"/>
        <v>0.32</v>
      </c>
      <c r="X77" s="50">
        <f t="shared" si="24"/>
        <v>0</v>
      </c>
      <c r="Y77" s="50">
        <f>IF(B77&lt;&gt;"",IF(MONTH(E77)=MONTH($F$14),SUMIF($C$22:C525,"="&amp;(C77-1),$G$22:G525),0)*T77,"")</f>
        <v>0</v>
      </c>
      <c r="Z77" s="50">
        <f>IF(B77&lt;&gt;"",SUM($Y$22:Y77),"")</f>
        <v>5364.18</v>
      </c>
      <c r="AA77" s="51">
        <f t="shared" si="25"/>
        <v>0.05</v>
      </c>
      <c r="AB77" s="50">
        <f t="shared" si="26"/>
        <v>24.51942356003352</v>
      </c>
      <c r="AC77" s="50">
        <f t="shared" si="27"/>
        <v>4.6586904764063686</v>
      </c>
      <c r="AD77" s="50">
        <f t="shared" si="28"/>
        <v>540.34238749167116</v>
      </c>
      <c r="AE77" s="50">
        <f t="shared" si="29"/>
        <v>5904.5223874916719</v>
      </c>
      <c r="AF77" s="50">
        <f>IFERROR($V77*(1-$W77)+SUM($X$22:$X77)+$AD77,"")</f>
        <v>30475.89799411831</v>
      </c>
      <c r="AG77" s="50" t="b">
        <f t="shared" si="30"/>
        <v>0</v>
      </c>
      <c r="AH77" s="50">
        <f>IF(B77&lt;&gt;"",
IF(AND(AG77=TRUE,D77&gt;=65),$V77*(1-10%)+SUM($X$22:$X77)+$AD77,AF77),
"")</f>
        <v>30475.89799411831</v>
      </c>
      <c r="AI77" s="50">
        <f t="shared" si="13"/>
        <v>149.93516967675521</v>
      </c>
      <c r="AJ77" s="50">
        <f t="shared" si="14"/>
        <v>36134.375892098004</v>
      </c>
      <c r="AK77" s="50">
        <f t="shared" si="15"/>
        <v>35264.104472599385</v>
      </c>
      <c r="AL77" s="50" t="b">
        <f t="shared" si="31"/>
        <v>0</v>
      </c>
      <c r="AM77" s="50">
        <f t="shared" si="16"/>
        <v>35264.104472599385</v>
      </c>
      <c r="AN77" s="50">
        <f t="shared" si="32"/>
        <v>146.18891353567798</v>
      </c>
      <c r="AO77" s="50">
        <f t="shared" si="33"/>
        <v>27.775893571778816</v>
      </c>
      <c r="AP77" s="50">
        <f t="shared" si="34"/>
        <v>3649.7522685266085</v>
      </c>
      <c r="AQ77" s="50">
        <f t="shared" si="35"/>
        <v>35203.752268526609</v>
      </c>
    </row>
    <row r="78" spans="1:43" s="27" customFormat="1" x14ac:dyDescent="0.2">
      <c r="A78" s="47">
        <f t="shared" si="4"/>
        <v>57</v>
      </c>
      <c r="B78" s="47" t="str">
        <f>IF(E78&lt;=$F$10,VLOOKUP('KALKULATOR 2021'!A78,Robocze!$B$23:$C$102,2),"")</f>
        <v>5 rok</v>
      </c>
      <c r="C78" s="47">
        <f t="shared" si="17"/>
        <v>2026</v>
      </c>
      <c r="D78" s="48">
        <f t="shared" si="36"/>
        <v>34.75000000000005</v>
      </c>
      <c r="E78" s="54">
        <f t="shared" si="18"/>
        <v>46235</v>
      </c>
      <c r="F78" s="49">
        <f t="shared" si="19"/>
        <v>46265</v>
      </c>
      <c r="G78" s="50">
        <f>IF(F78&lt;&gt;"",
IF($F$6=Robocze!$B$3,$F$5/12,
IF(AND($F$6=Robocze!$B$4,MOD(A78,3)=1),$F$5/4,
IF(AND($F$6=Robocze!$B$5,MOD(A78,12)=1),$F$5,0))),
"")</f>
        <v>0</v>
      </c>
      <c r="H78" s="50">
        <f t="shared" si="20"/>
        <v>31554</v>
      </c>
      <c r="I78" s="51">
        <f t="shared" si="5"/>
        <v>0.05</v>
      </c>
      <c r="J78" s="50">
        <f t="shared" si="21"/>
        <v>0</v>
      </c>
      <c r="K78" s="50">
        <f t="shared" si="22"/>
        <v>0</v>
      </c>
      <c r="L78" s="52" t="str">
        <f t="shared" si="37"/>
        <v/>
      </c>
      <c r="M78" s="111">
        <f t="shared" si="6"/>
        <v>31554</v>
      </c>
      <c r="N78" s="114">
        <f t="shared" si="23"/>
        <v>30598.206488870375</v>
      </c>
      <c r="O78" s="115"/>
      <c r="P78" s="114">
        <f t="shared" si="7"/>
        <v>35386.057991235219</v>
      </c>
      <c r="Q78" s="115"/>
      <c r="R78" s="112">
        <f t="shared" si="8"/>
        <v>35322.564932432884</v>
      </c>
      <c r="S78" s="50"/>
      <c r="T78" s="53">
        <f t="shared" si="9"/>
        <v>0.17</v>
      </c>
      <c r="U78" s="50">
        <f t="shared" si="10"/>
        <v>150.55989955040835</v>
      </c>
      <c r="V78" s="50">
        <f>IF(B78&lt;&gt;"",V77+U78+K78,"")</f>
        <v>36284.935791648415</v>
      </c>
      <c r="W78" s="53">
        <f t="shared" si="12"/>
        <v>0.32</v>
      </c>
      <c r="X78" s="50">
        <f t="shared" si="24"/>
        <v>0</v>
      </c>
      <c r="Y78" s="50">
        <f>IF(B78&lt;&gt;"",IF(MONTH(E78)=MONTH($F$14),SUMIF($C$22:C525,"="&amp;(C78-1),$G$22:G525),0)*T78,"")</f>
        <v>0</v>
      </c>
      <c r="Z78" s="50">
        <f>IF(B78&lt;&gt;"",SUM($Y$22:Y78),"")</f>
        <v>5364.18</v>
      </c>
      <c r="AA78" s="51">
        <f t="shared" si="25"/>
        <v>0.05</v>
      </c>
      <c r="AB78" s="50">
        <f t="shared" si="26"/>
        <v>24.602176614548636</v>
      </c>
      <c r="AC78" s="50">
        <f t="shared" si="27"/>
        <v>4.6744135567642413</v>
      </c>
      <c r="AD78" s="50">
        <f t="shared" si="28"/>
        <v>560.27015054945559</v>
      </c>
      <c r="AE78" s="50">
        <f t="shared" si="29"/>
        <v>5924.4501505494563</v>
      </c>
      <c r="AF78" s="50">
        <f>IFERROR($V78*(1-$W78)+SUM($X$22:$X78)+$AD78,"")</f>
        <v>30598.206488870375</v>
      </c>
      <c r="AG78" s="50" t="b">
        <f t="shared" si="30"/>
        <v>0</v>
      </c>
      <c r="AH78" s="50">
        <f>IF(B78&lt;&gt;"",
IF(AND(AG78=TRUE,D78&gt;=65),$V78*(1-10%)+SUM($X$22:$X78)+$AD78,AF78),
"")</f>
        <v>30598.206488870375</v>
      </c>
      <c r="AI78" s="50">
        <f t="shared" si="13"/>
        <v>150.55989955040835</v>
      </c>
      <c r="AJ78" s="50">
        <f t="shared" si="14"/>
        <v>36284.935791648415</v>
      </c>
      <c r="AK78" s="50">
        <f t="shared" si="15"/>
        <v>35386.057991235219</v>
      </c>
      <c r="AL78" s="50" t="b">
        <f t="shared" si="31"/>
        <v>0</v>
      </c>
      <c r="AM78" s="50">
        <f t="shared" si="16"/>
        <v>35386.057991235219</v>
      </c>
      <c r="AN78" s="50">
        <f t="shared" si="32"/>
        <v>146.68230111886086</v>
      </c>
      <c r="AO78" s="50">
        <f t="shared" si="33"/>
        <v>27.869637212583566</v>
      </c>
      <c r="AP78" s="50">
        <f t="shared" si="34"/>
        <v>3768.5649324328842</v>
      </c>
      <c r="AQ78" s="50">
        <f t="shared" si="35"/>
        <v>35322.564932432884</v>
      </c>
    </row>
    <row r="79" spans="1:43" s="27" customFormat="1" x14ac:dyDescent="0.2">
      <c r="A79" s="47">
        <f t="shared" si="4"/>
        <v>58</v>
      </c>
      <c r="B79" s="47" t="str">
        <f>IF(E79&lt;=$F$10,VLOOKUP('KALKULATOR 2021'!A79,Robocze!$B$23:$C$102,2),"")</f>
        <v>5 rok</v>
      </c>
      <c r="C79" s="47">
        <f t="shared" si="17"/>
        <v>2026</v>
      </c>
      <c r="D79" s="48">
        <f t="shared" si="36"/>
        <v>34.833333333333385</v>
      </c>
      <c r="E79" s="54">
        <f t="shared" si="18"/>
        <v>46266</v>
      </c>
      <c r="F79" s="49">
        <f t="shared" si="19"/>
        <v>46295</v>
      </c>
      <c r="G79" s="50">
        <f>IF(F79&lt;&gt;"",
IF($F$6=Robocze!$B$3,$F$5/12,
IF(AND($F$6=Robocze!$B$4,MOD(A79,3)=1),$F$5/4,
IF(AND($F$6=Robocze!$B$5,MOD(A79,12)=1),$F$5,0))),
"")</f>
        <v>0</v>
      </c>
      <c r="H79" s="50">
        <f t="shared" si="20"/>
        <v>31554</v>
      </c>
      <c r="I79" s="51">
        <f t="shared" si="5"/>
        <v>0.05</v>
      </c>
      <c r="J79" s="50">
        <f t="shared" si="21"/>
        <v>0</v>
      </c>
      <c r="K79" s="50">
        <f t="shared" si="22"/>
        <v>0</v>
      </c>
      <c r="L79" s="52" t="str">
        <f t="shared" si="37"/>
        <v/>
      </c>
      <c r="M79" s="111">
        <f t="shared" si="6"/>
        <v>31554</v>
      </c>
      <c r="N79" s="114">
        <f t="shared" si="23"/>
        <v>30721.008826204816</v>
      </c>
      <c r="O79" s="115"/>
      <c r="P79" s="114">
        <f t="shared" si="7"/>
        <v>35508.519649532027</v>
      </c>
      <c r="Q79" s="115"/>
      <c r="R79" s="112">
        <f t="shared" si="8"/>
        <v>35441.77858907984</v>
      </c>
      <c r="S79" s="50"/>
      <c r="T79" s="53">
        <f t="shared" si="9"/>
        <v>0.17</v>
      </c>
      <c r="U79" s="50">
        <f t="shared" si="10"/>
        <v>151.18723246520173</v>
      </c>
      <c r="V79" s="50">
        <f t="shared" si="11"/>
        <v>36436.123024113615</v>
      </c>
      <c r="W79" s="53">
        <f t="shared" si="12"/>
        <v>0.32</v>
      </c>
      <c r="X79" s="50">
        <f t="shared" si="24"/>
        <v>0</v>
      </c>
      <c r="Y79" s="50">
        <f>IF(B79&lt;&gt;"",IF(MONTH(E79)=MONTH($F$14),SUMIF($C$22:C525,"="&amp;(C79-1),$G$22:G525),0)*T79,"")</f>
        <v>0</v>
      </c>
      <c r="Z79" s="50">
        <f>IF(B79&lt;&gt;"",SUM($Y$22:Y79),"")</f>
        <v>5364.18</v>
      </c>
      <c r="AA79" s="51">
        <f t="shared" si="25"/>
        <v>0.05</v>
      </c>
      <c r="AB79" s="50">
        <f t="shared" si="26"/>
        <v>24.685208960622735</v>
      </c>
      <c r="AC79" s="50">
        <f t="shared" si="27"/>
        <v>4.6901897025183192</v>
      </c>
      <c r="AD79" s="50">
        <f t="shared" si="28"/>
        <v>580.26516980756003</v>
      </c>
      <c r="AE79" s="50">
        <f t="shared" si="29"/>
        <v>5944.4451698075609</v>
      </c>
      <c r="AF79" s="50">
        <f>IFERROR($V79*(1-$W79)+SUM($X$22:$X79)+$AD79,"")</f>
        <v>30721.008826204816</v>
      </c>
      <c r="AG79" s="50" t="b">
        <f t="shared" si="30"/>
        <v>0</v>
      </c>
      <c r="AH79" s="50">
        <f>IF(B79&lt;&gt;"",
IF(AND(AG79=TRUE,D79&gt;=65),$V79*(1-10%)+SUM($X$22:$X79)+$AD79,AF79),
"")</f>
        <v>30721.008826204816</v>
      </c>
      <c r="AI79" s="50">
        <f t="shared" si="13"/>
        <v>151.18723246520173</v>
      </c>
      <c r="AJ79" s="50">
        <f t="shared" si="14"/>
        <v>36436.123024113615</v>
      </c>
      <c r="AK79" s="50">
        <f t="shared" si="15"/>
        <v>35508.519649532027</v>
      </c>
      <c r="AL79" s="50" t="b">
        <f t="shared" si="31"/>
        <v>0</v>
      </c>
      <c r="AM79" s="50">
        <f t="shared" si="16"/>
        <v>35508.519649532027</v>
      </c>
      <c r="AN79" s="50">
        <f t="shared" si="32"/>
        <v>147.17735388513702</v>
      </c>
      <c r="AO79" s="50">
        <f t="shared" si="33"/>
        <v>27.963697238176035</v>
      </c>
      <c r="AP79" s="50">
        <f t="shared" si="34"/>
        <v>3887.7785890798405</v>
      </c>
      <c r="AQ79" s="50">
        <f t="shared" si="35"/>
        <v>35441.77858907984</v>
      </c>
    </row>
    <row r="80" spans="1:43" s="27" customFormat="1" x14ac:dyDescent="0.2">
      <c r="A80" s="47">
        <f t="shared" si="4"/>
        <v>59</v>
      </c>
      <c r="B80" s="47" t="str">
        <f>IF(E80&lt;=$F$10,VLOOKUP('KALKULATOR 2021'!A80,Robocze!$B$23:$C$102,2),"")</f>
        <v>5 rok</v>
      </c>
      <c r="C80" s="47">
        <f t="shared" si="17"/>
        <v>2026</v>
      </c>
      <c r="D80" s="48">
        <f t="shared" si="36"/>
        <v>34.916666666666721</v>
      </c>
      <c r="E80" s="54">
        <f t="shared" si="18"/>
        <v>46296</v>
      </c>
      <c r="F80" s="49">
        <f t="shared" si="19"/>
        <v>46326</v>
      </c>
      <c r="G80" s="50">
        <f>IF(F80&lt;&gt;"",
IF($F$6=Robocze!$B$3,$F$5/12,
IF(AND($F$6=Robocze!$B$4,MOD(A80,3)=1),$F$5/4,
IF(AND($F$6=Robocze!$B$5,MOD(A80,12)=1),$F$5,0))),
"")</f>
        <v>0</v>
      </c>
      <c r="H80" s="50">
        <f t="shared" si="20"/>
        <v>31554</v>
      </c>
      <c r="I80" s="51">
        <f t="shared" si="5"/>
        <v>0.05</v>
      </c>
      <c r="J80" s="50">
        <f t="shared" si="21"/>
        <v>0</v>
      </c>
      <c r="K80" s="50">
        <f t="shared" si="22"/>
        <v>0</v>
      </c>
      <c r="L80" s="52" t="str">
        <f t="shared" si="37"/>
        <v/>
      </c>
      <c r="M80" s="111">
        <f t="shared" si="6"/>
        <v>31554</v>
      </c>
      <c r="N80" s="114">
        <f t="shared" si="23"/>
        <v>30844.307010554574</v>
      </c>
      <c r="O80" s="115"/>
      <c r="P80" s="114">
        <f t="shared" si="7"/>
        <v>35631.491564738411</v>
      </c>
      <c r="Q80" s="115"/>
      <c r="R80" s="112">
        <f t="shared" si="8"/>
        <v>35561.394591817982</v>
      </c>
      <c r="S80" s="50"/>
      <c r="T80" s="53">
        <f t="shared" si="9"/>
        <v>0.17</v>
      </c>
      <c r="U80" s="50">
        <f t="shared" si="10"/>
        <v>151.81717926714006</v>
      </c>
      <c r="V80" s="50">
        <f t="shared" si="11"/>
        <v>36587.940203380756</v>
      </c>
      <c r="W80" s="53">
        <f t="shared" si="12"/>
        <v>0.32</v>
      </c>
      <c r="X80" s="50">
        <f t="shared" si="24"/>
        <v>0</v>
      </c>
      <c r="Y80" s="50">
        <f>IF(B80&lt;&gt;"",IF(MONTH(E80)=MONTH($F$14),SUMIF($C$22:C525,"="&amp;(C80-1),$G$22:G525),0)*T80,"")</f>
        <v>0</v>
      </c>
      <c r="Z80" s="50">
        <f>IF(B80&lt;&gt;"",SUM($Y$22:Y80),"")</f>
        <v>5364.18</v>
      </c>
      <c r="AA80" s="51">
        <f t="shared" si="25"/>
        <v>0.05</v>
      </c>
      <c r="AB80" s="50">
        <f t="shared" si="26"/>
        <v>24.768521540864839</v>
      </c>
      <c r="AC80" s="50">
        <f t="shared" si="27"/>
        <v>4.7060190927643193</v>
      </c>
      <c r="AD80" s="50">
        <f t="shared" si="28"/>
        <v>600.32767225566056</v>
      </c>
      <c r="AE80" s="50">
        <f t="shared" si="29"/>
        <v>5964.5076722556614</v>
      </c>
      <c r="AF80" s="50">
        <f>IFERROR($V80*(1-$W80)+SUM($X$22:$X80)+$AD80,"")</f>
        <v>30844.307010554574</v>
      </c>
      <c r="AG80" s="50" t="b">
        <f t="shared" si="30"/>
        <v>0</v>
      </c>
      <c r="AH80" s="50">
        <f>IF(B80&lt;&gt;"",
IF(AND(AG80=TRUE,D80&gt;=65),$V80*(1-10%)+SUM($X$22:$X80)+$AD80,AF80),
"")</f>
        <v>30844.307010554574</v>
      </c>
      <c r="AI80" s="50">
        <f t="shared" si="13"/>
        <v>151.81717926714006</v>
      </c>
      <c r="AJ80" s="50">
        <f t="shared" si="14"/>
        <v>36587.940203380756</v>
      </c>
      <c r="AK80" s="50">
        <f t="shared" si="15"/>
        <v>35631.491564738411</v>
      </c>
      <c r="AL80" s="50" t="b">
        <f t="shared" si="31"/>
        <v>0</v>
      </c>
      <c r="AM80" s="50">
        <f t="shared" si="16"/>
        <v>35631.491564738411</v>
      </c>
      <c r="AN80" s="50">
        <f t="shared" si="32"/>
        <v>147.67407745449933</v>
      </c>
      <c r="AO80" s="50">
        <f t="shared" si="33"/>
        <v>28.058074716354874</v>
      </c>
      <c r="AP80" s="50">
        <f t="shared" si="34"/>
        <v>4007.3945918179816</v>
      </c>
      <c r="AQ80" s="50">
        <f t="shared" si="35"/>
        <v>35561.394591817982</v>
      </c>
    </row>
    <row r="81" spans="1:43" s="46" customFormat="1" x14ac:dyDescent="0.2">
      <c r="A81" s="55">
        <f t="shared" si="4"/>
        <v>60</v>
      </c>
      <c r="B81" s="55" t="str">
        <f>IF(E81&lt;=$F$10,VLOOKUP('KALKULATOR 2021'!A81,Robocze!$B$23:$C$102,2),"")</f>
        <v>5 rok</v>
      </c>
      <c r="C81" s="55">
        <f t="shared" si="17"/>
        <v>2026</v>
      </c>
      <c r="D81" s="56">
        <f t="shared" si="36"/>
        <v>35.000000000000057</v>
      </c>
      <c r="E81" s="57">
        <f t="shared" si="18"/>
        <v>46327</v>
      </c>
      <c r="F81" s="58">
        <f t="shared" si="19"/>
        <v>46356</v>
      </c>
      <c r="G81" s="59">
        <f>IF(F81&lt;&gt;"",
IF($F$6=Robocze!$B$3,$F$5/12,
IF(AND($F$6=Robocze!$B$4,MOD(A81,3)=1),$F$5/4,
IF(AND($F$6=Robocze!$B$5,MOD(A81,12)=1),$F$5,0))),
"")</f>
        <v>0</v>
      </c>
      <c r="H81" s="59">
        <f t="shared" si="20"/>
        <v>31554</v>
      </c>
      <c r="I81" s="60">
        <f t="shared" si="5"/>
        <v>0.05</v>
      </c>
      <c r="J81" s="59">
        <f t="shared" si="21"/>
        <v>0</v>
      </c>
      <c r="K81" s="59">
        <f t="shared" si="22"/>
        <v>0</v>
      </c>
      <c r="L81" s="61">
        <f t="shared" si="37"/>
        <v>5</v>
      </c>
      <c r="M81" s="113">
        <f t="shared" si="6"/>
        <v>31554</v>
      </c>
      <c r="N81" s="114">
        <f t="shared" si="23"/>
        <v>30968.103054524683</v>
      </c>
      <c r="O81" s="115"/>
      <c r="P81" s="114">
        <f t="shared" si="7"/>
        <v>35754.975862924824</v>
      </c>
      <c r="Q81" s="115"/>
      <c r="R81" s="112">
        <f t="shared" si="8"/>
        <v>35681.414298565367</v>
      </c>
      <c r="S81" s="59"/>
      <c r="T81" s="62">
        <f t="shared" si="9"/>
        <v>0.17</v>
      </c>
      <c r="U81" s="59">
        <f t="shared" si="10"/>
        <v>152.44975084741981</v>
      </c>
      <c r="V81" s="59">
        <f t="shared" si="11"/>
        <v>36740.38995422818</v>
      </c>
      <c r="W81" s="62">
        <f t="shared" si="12"/>
        <v>0.32</v>
      </c>
      <c r="X81" s="59">
        <f t="shared" si="24"/>
        <v>0</v>
      </c>
      <c r="Y81" s="59">
        <f>IF(B81&lt;&gt;"",IF(MONTH(E81)=MONTH($F$14),SUMIF($C$22:C549,"="&amp;(C81-1),$G$22:G549),0)*T81,"")</f>
        <v>0</v>
      </c>
      <c r="Z81" s="59">
        <f>IF(B81&lt;&gt;"",SUM($Y$22:Y81),"")</f>
        <v>5364.18</v>
      </c>
      <c r="AA81" s="60">
        <f t="shared" si="25"/>
        <v>0.05</v>
      </c>
      <c r="AB81" s="59">
        <f t="shared" si="26"/>
        <v>24.852115301065258</v>
      </c>
      <c r="AC81" s="59">
        <f t="shared" si="27"/>
        <v>4.7219019072023993</v>
      </c>
      <c r="AD81" s="59">
        <f t="shared" si="28"/>
        <v>620.4578856495234</v>
      </c>
      <c r="AE81" s="59">
        <f t="shared" si="29"/>
        <v>5984.6378856495239</v>
      </c>
      <c r="AF81" s="59">
        <f>IFERROR($V81*(1-$W81)+SUM($X$22:$X81)+$AD81,"")</f>
        <v>30968.103054524683</v>
      </c>
      <c r="AG81" s="59" t="b">
        <f t="shared" si="30"/>
        <v>0</v>
      </c>
      <c r="AH81" s="59">
        <f>IF(B81&lt;&gt;"",
IF(AND(AG81=TRUE,D81&gt;=65),$V81*(1-10%)+SUM($X$22:$X81)+$AD81,AF81),
"")</f>
        <v>30968.103054524683</v>
      </c>
      <c r="AI81" s="59">
        <f t="shared" si="13"/>
        <v>152.44975084741981</v>
      </c>
      <c r="AJ81" s="59">
        <f t="shared" si="14"/>
        <v>36740.38995422818</v>
      </c>
      <c r="AK81" s="59">
        <f t="shared" si="15"/>
        <v>35754.975862924824</v>
      </c>
      <c r="AL81" s="59" t="b">
        <f t="shared" si="31"/>
        <v>0</v>
      </c>
      <c r="AM81" s="59">
        <f t="shared" si="16"/>
        <v>35754.975862924824</v>
      </c>
      <c r="AN81" s="59">
        <f t="shared" si="32"/>
        <v>148.17247746590826</v>
      </c>
      <c r="AO81" s="59">
        <f t="shared" si="33"/>
        <v>28.152770718522568</v>
      </c>
      <c r="AP81" s="59">
        <f t="shared" si="34"/>
        <v>4127.4142985653671</v>
      </c>
      <c r="AQ81" s="59">
        <f t="shared" si="35"/>
        <v>35681.414298565367</v>
      </c>
    </row>
    <row r="82" spans="1:43" s="27" customFormat="1" x14ac:dyDescent="0.2">
      <c r="A82" s="47">
        <f t="shared" si="4"/>
        <v>61</v>
      </c>
      <c r="B82" s="47" t="str">
        <f>IF(E82&lt;=$F$10,VLOOKUP('KALKULATOR 2021'!A82,Robocze!$B$23:$C$102,2),"")</f>
        <v>6 rok</v>
      </c>
      <c r="C82" s="47">
        <f t="shared" si="17"/>
        <v>2026</v>
      </c>
      <c r="D82" s="48">
        <f t="shared" si="36"/>
        <v>35.083333333333393</v>
      </c>
      <c r="E82" s="49">
        <f t="shared" si="18"/>
        <v>46357</v>
      </c>
      <c r="F82" s="49">
        <f t="shared" si="19"/>
        <v>46387</v>
      </c>
      <c r="G82" s="50">
        <f>IF(F82&lt;&gt;"",
IF($F$6=Robocze!$B$3,$F$5/12,
IF(AND($F$6=Robocze!$B$4,MOD(A82,3)=1),$F$5/4,
IF(AND($F$6=Robocze!$B$5,MOD(A82,12)=1),$F$5,0))),
"")</f>
        <v>6310.8</v>
      </c>
      <c r="H82" s="50">
        <f t="shared" si="20"/>
        <v>37864.800000000003</v>
      </c>
      <c r="I82" s="51">
        <f t="shared" si="5"/>
        <v>0.05</v>
      </c>
      <c r="J82" s="50">
        <f t="shared" si="21"/>
        <v>2E-3</v>
      </c>
      <c r="K82" s="50">
        <f t="shared" si="22"/>
        <v>6310.7979999999998</v>
      </c>
      <c r="L82" s="52" t="str">
        <f t="shared" si="37"/>
        <v/>
      </c>
      <c r="M82" s="111">
        <f t="shared" si="6"/>
        <v>37864.800000000003</v>
      </c>
      <c r="N82" s="114">
        <f t="shared" si="23"/>
        <v>36474.458213259066</v>
      </c>
      <c r="O82" s="115"/>
      <c r="P82" s="114">
        <f t="shared" si="7"/>
        <v>42211.072002270346</v>
      </c>
      <c r="Q82" s="115"/>
      <c r="R82" s="112">
        <f t="shared" si="8"/>
        <v>42133.938021823029</v>
      </c>
      <c r="S82" s="50"/>
      <c r="T82" s="53">
        <f t="shared" si="9"/>
        <v>0.17</v>
      </c>
      <c r="U82" s="50">
        <f t="shared" si="10"/>
        <v>179.37994980928408</v>
      </c>
      <c r="V82" s="50">
        <f t="shared" si="11"/>
        <v>43230.567904037467</v>
      </c>
      <c r="W82" s="53">
        <f t="shared" si="12"/>
        <v>0.32</v>
      </c>
      <c r="X82" s="50">
        <f t="shared" si="24"/>
        <v>1072.836</v>
      </c>
      <c r="Y82" s="50">
        <f>IF(B82&lt;&gt;"",IF(MONTH(E82)=MONTH($F$14),SUMIF($C$22:C537,"="&amp;(C82-1),$G$22:G537),0)*T82,"")</f>
        <v>0</v>
      </c>
      <c r="Z82" s="50">
        <f>IF(B82&lt;&gt;"",SUM($Y$22:Y82),"")</f>
        <v>5364.18</v>
      </c>
      <c r="AA82" s="51">
        <f t="shared" si="25"/>
        <v>0.05</v>
      </c>
      <c r="AB82" s="50">
        <f t="shared" si="26"/>
        <v>24.935991190206352</v>
      </c>
      <c r="AC82" s="50">
        <f t="shared" si="27"/>
        <v>4.7378383261392072</v>
      </c>
      <c r="AD82" s="50">
        <f t="shared" si="28"/>
        <v>640.65603851359049</v>
      </c>
      <c r="AE82" s="50">
        <f t="shared" si="29"/>
        <v>6004.8360385135911</v>
      </c>
      <c r="AF82" s="50">
        <f>IFERROR($V82*(1-$W82)+SUM($X$22:$X82)+$AD82,"")</f>
        <v>36474.458213259066</v>
      </c>
      <c r="AG82" s="50" t="b">
        <f t="shared" si="30"/>
        <v>0</v>
      </c>
      <c r="AH82" s="50">
        <f>IF(B82&lt;&gt;"",
IF(AND(AG82=TRUE,D82&gt;=65),$V82*(1-10%)+SUM($X$22:$X82)+$AD82,AF82),
"")</f>
        <v>36474.458213259066</v>
      </c>
      <c r="AI82" s="50">
        <f t="shared" si="13"/>
        <v>179.37994980928408</v>
      </c>
      <c r="AJ82" s="50">
        <f t="shared" si="14"/>
        <v>43230.567904037467</v>
      </c>
      <c r="AK82" s="50">
        <f t="shared" si="15"/>
        <v>42211.072002270346</v>
      </c>
      <c r="AL82" s="50" t="b">
        <f t="shared" si="31"/>
        <v>0</v>
      </c>
      <c r="AM82" s="50">
        <f t="shared" si="16"/>
        <v>42211.072002270346</v>
      </c>
      <c r="AN82" s="50">
        <f t="shared" si="32"/>
        <v>174.9675595773557</v>
      </c>
      <c r="AO82" s="50">
        <f t="shared" si="33"/>
        <v>33.243836319697586</v>
      </c>
      <c r="AP82" s="50">
        <f t="shared" si="34"/>
        <v>4269.1380218230261</v>
      </c>
      <c r="AQ82" s="50">
        <f t="shared" si="35"/>
        <v>42133.938021823029</v>
      </c>
    </row>
    <row r="83" spans="1:43" s="27" customFormat="1" x14ac:dyDescent="0.2">
      <c r="A83" s="47">
        <f t="shared" si="4"/>
        <v>62</v>
      </c>
      <c r="B83" s="47" t="str">
        <f>IF(E83&lt;=$F$10,VLOOKUP('KALKULATOR 2021'!A83,Robocze!$B$23:$C$102,2),"")</f>
        <v>6 rok</v>
      </c>
      <c r="C83" s="47">
        <f t="shared" si="17"/>
        <v>2027</v>
      </c>
      <c r="D83" s="48">
        <f t="shared" si="36"/>
        <v>35.166666666666728</v>
      </c>
      <c r="E83" s="54">
        <f t="shared" si="18"/>
        <v>46388</v>
      </c>
      <c r="F83" s="49">
        <f t="shared" si="19"/>
        <v>46418</v>
      </c>
      <c r="G83" s="50">
        <f>IF(F83&lt;&gt;"",
IF($F$6=Robocze!$B$3,$F$5/12,
IF(AND($F$6=Robocze!$B$4,MOD(A83,3)=1),$F$5/4,
IF(AND($F$6=Robocze!$B$5,MOD(A83,12)=1),$F$5,0))),
"")</f>
        <v>0</v>
      </c>
      <c r="H83" s="50">
        <f t="shared" si="20"/>
        <v>37864.800000000003</v>
      </c>
      <c r="I83" s="51">
        <f t="shared" si="5"/>
        <v>0.05</v>
      </c>
      <c r="J83" s="50">
        <f t="shared" si="21"/>
        <v>0</v>
      </c>
      <c r="K83" s="50">
        <f t="shared" si="22"/>
        <v>0</v>
      </c>
      <c r="L83" s="52" t="str">
        <f t="shared" si="37"/>
        <v/>
      </c>
      <c r="M83" s="111">
        <f t="shared" si="6"/>
        <v>37864.800000000003</v>
      </c>
      <c r="N83" s="114">
        <f t="shared" si="23"/>
        <v>36617.211143950488</v>
      </c>
      <c r="O83" s="115"/>
      <c r="P83" s="114">
        <f t="shared" si="7"/>
        <v>42356.975168946476</v>
      </c>
      <c r="Q83" s="115"/>
      <c r="R83" s="112">
        <f t="shared" si="8"/>
        <v>42276.140062646678</v>
      </c>
      <c r="S83" s="50"/>
      <c r="T83" s="53">
        <f t="shared" si="9"/>
        <v>0.17</v>
      </c>
      <c r="U83" s="50">
        <f t="shared" si="10"/>
        <v>180.12736626682278</v>
      </c>
      <c r="V83" s="50">
        <f t="shared" si="11"/>
        <v>43410.695270304292</v>
      </c>
      <c r="W83" s="53">
        <f t="shared" si="12"/>
        <v>0.32</v>
      </c>
      <c r="X83" s="50">
        <f t="shared" si="24"/>
        <v>0</v>
      </c>
      <c r="Y83" s="50">
        <f>IF(B83&lt;&gt;"",IF(MONTH(E83)=MONTH($F$14),SUMIF($C$22:C537,"="&amp;(C83-1),$G$22:G537),0)*T83,"")</f>
        <v>0</v>
      </c>
      <c r="Z83" s="50">
        <f>IF(B83&lt;&gt;"",SUM($Y$22:Y83),"")</f>
        <v>5364.18</v>
      </c>
      <c r="AA83" s="51">
        <f t="shared" si="25"/>
        <v>0.05</v>
      </c>
      <c r="AB83" s="50">
        <f t="shared" si="26"/>
        <v>25.020150160473296</v>
      </c>
      <c r="AC83" s="50">
        <f t="shared" si="27"/>
        <v>4.7538285304899262</v>
      </c>
      <c r="AD83" s="50">
        <f t="shared" si="28"/>
        <v>660.92236014357388</v>
      </c>
      <c r="AE83" s="50">
        <f t="shared" si="29"/>
        <v>6025.1023601435745</v>
      </c>
      <c r="AF83" s="50">
        <f>IFERROR($V83*(1-$W83)+SUM($X$22:$X83)+$AD83,"")</f>
        <v>36617.211143950488</v>
      </c>
      <c r="AG83" s="50" t="b">
        <f t="shared" si="30"/>
        <v>0</v>
      </c>
      <c r="AH83" s="50">
        <f>IF(B83&lt;&gt;"",
IF(AND(AG83=TRUE,D83&gt;=65),$V83*(1-10%)+SUM($X$22:$X83)+$AD83,AF83),
"")</f>
        <v>36617.211143950488</v>
      </c>
      <c r="AI83" s="50">
        <f t="shared" si="13"/>
        <v>180.12736626682278</v>
      </c>
      <c r="AJ83" s="50">
        <f t="shared" si="14"/>
        <v>43410.695270304292</v>
      </c>
      <c r="AK83" s="50">
        <f t="shared" si="15"/>
        <v>42356.975168946476</v>
      </c>
      <c r="AL83" s="50" t="b">
        <f t="shared" si="31"/>
        <v>0</v>
      </c>
      <c r="AM83" s="50">
        <f t="shared" si="16"/>
        <v>42356.975168946476</v>
      </c>
      <c r="AN83" s="50">
        <f t="shared" si="32"/>
        <v>175.55807509092929</v>
      </c>
      <c r="AO83" s="50">
        <f t="shared" si="33"/>
        <v>33.356034267276563</v>
      </c>
      <c r="AP83" s="50">
        <f t="shared" si="34"/>
        <v>4411.3400626466755</v>
      </c>
      <c r="AQ83" s="50">
        <f t="shared" si="35"/>
        <v>42276.140062646678</v>
      </c>
    </row>
    <row r="84" spans="1:43" s="27" customFormat="1" x14ac:dyDescent="0.2">
      <c r="A84" s="47">
        <f t="shared" si="4"/>
        <v>63</v>
      </c>
      <c r="B84" s="47" t="str">
        <f>IF(E84&lt;=$F$10,VLOOKUP('KALKULATOR 2021'!A84,Robocze!$B$23:$C$102,2),"")</f>
        <v>6 rok</v>
      </c>
      <c r="C84" s="47">
        <f t="shared" si="17"/>
        <v>2027</v>
      </c>
      <c r="D84" s="48">
        <f t="shared" si="36"/>
        <v>35.250000000000064</v>
      </c>
      <c r="E84" s="54">
        <f t="shared" si="18"/>
        <v>46419</v>
      </c>
      <c r="F84" s="49">
        <f t="shared" si="19"/>
        <v>46446</v>
      </c>
      <c r="G84" s="50">
        <f>IF(F84&lt;&gt;"",
IF($F$6=Robocze!$B$3,$F$5/12,
IF(AND($F$6=Robocze!$B$4,MOD(A84,3)=1),$F$5/4,
IF(AND($F$6=Robocze!$B$5,MOD(A84,12)=1),$F$5,0))),
"")</f>
        <v>0</v>
      </c>
      <c r="H84" s="50">
        <f t="shared" si="20"/>
        <v>37864.800000000003</v>
      </c>
      <c r="I84" s="51">
        <f t="shared" si="5"/>
        <v>0.05</v>
      </c>
      <c r="J84" s="50">
        <f t="shared" si="21"/>
        <v>0</v>
      </c>
      <c r="K84" s="50">
        <f t="shared" si="22"/>
        <v>0</v>
      </c>
      <c r="L84" s="52" t="str">
        <f t="shared" si="37"/>
        <v/>
      </c>
      <c r="M84" s="111">
        <f t="shared" si="6"/>
        <v>37864.800000000003</v>
      </c>
      <c r="N84" s="114">
        <f t="shared" si="23"/>
        <v>36760.542834348504</v>
      </c>
      <c r="O84" s="115"/>
      <c r="P84" s="114">
        <f t="shared" si="7"/>
        <v>42503.486265483756</v>
      </c>
      <c r="Q84" s="115"/>
      <c r="R84" s="112">
        <f t="shared" si="8"/>
        <v>42418.822035358113</v>
      </c>
      <c r="S84" s="50"/>
      <c r="T84" s="53">
        <f t="shared" si="9"/>
        <v>0.17</v>
      </c>
      <c r="U84" s="50">
        <f t="shared" si="10"/>
        <v>180.8778969596012</v>
      </c>
      <c r="V84" s="50">
        <f t="shared" si="11"/>
        <v>43591.573167263894</v>
      </c>
      <c r="W84" s="53">
        <f t="shared" si="12"/>
        <v>0.32</v>
      </c>
      <c r="X84" s="50">
        <f t="shared" si="24"/>
        <v>0</v>
      </c>
      <c r="Y84" s="50">
        <f>IF(B84&lt;&gt;"",IF(MONTH(E84)=MONTH($F$14),SUMIF($C$22:C537,"="&amp;(C84-1),$G$22:G537),0)*T84,"")</f>
        <v>0</v>
      </c>
      <c r="Z84" s="50">
        <f>IF(B84&lt;&gt;"",SUM($Y$22:Y84),"")</f>
        <v>5364.18</v>
      </c>
      <c r="AA84" s="51">
        <f t="shared" si="25"/>
        <v>0.05</v>
      </c>
      <c r="AB84" s="50">
        <f t="shared" si="26"/>
        <v>25.104593167264895</v>
      </c>
      <c r="AC84" s="50">
        <f t="shared" si="27"/>
        <v>4.7698727017803302</v>
      </c>
      <c r="AD84" s="50">
        <f t="shared" si="28"/>
        <v>681.25708060905845</v>
      </c>
      <c r="AE84" s="50">
        <f t="shared" si="29"/>
        <v>6045.4370806090592</v>
      </c>
      <c r="AF84" s="50">
        <f>IFERROR($V84*(1-$W84)+SUM($X$22:$X84)+$AD84,"")</f>
        <v>36760.542834348504</v>
      </c>
      <c r="AG84" s="50" t="b">
        <f t="shared" si="30"/>
        <v>0</v>
      </c>
      <c r="AH84" s="50">
        <f>IF(B84&lt;&gt;"",
IF(AND(AG84=TRUE,D84&gt;=65),$V84*(1-10%)+SUM($X$22:$X84)+$AD84,AF84),
"")</f>
        <v>36760.542834348504</v>
      </c>
      <c r="AI84" s="50">
        <f t="shared" si="13"/>
        <v>180.8778969596012</v>
      </c>
      <c r="AJ84" s="50">
        <f t="shared" si="14"/>
        <v>43591.573167263894</v>
      </c>
      <c r="AK84" s="50">
        <f t="shared" si="15"/>
        <v>42503.486265483756</v>
      </c>
      <c r="AL84" s="50" t="b">
        <f t="shared" si="31"/>
        <v>0</v>
      </c>
      <c r="AM84" s="50">
        <f t="shared" si="16"/>
        <v>42503.486265483756</v>
      </c>
      <c r="AN84" s="50">
        <f t="shared" si="32"/>
        <v>176.15058359436117</v>
      </c>
      <c r="AO84" s="50">
        <f t="shared" si="33"/>
        <v>33.468610882928623</v>
      </c>
      <c r="AP84" s="50">
        <f t="shared" si="34"/>
        <v>4554.0220353581099</v>
      </c>
      <c r="AQ84" s="50">
        <f t="shared" si="35"/>
        <v>42418.822035358113</v>
      </c>
    </row>
    <row r="85" spans="1:43" s="27" customFormat="1" x14ac:dyDescent="0.2">
      <c r="A85" s="47">
        <f t="shared" si="4"/>
        <v>64</v>
      </c>
      <c r="B85" s="47" t="str">
        <f>IF(E85&lt;=$F$10,VLOOKUP('KALKULATOR 2021'!A85,Robocze!$B$23:$C$102,2),"")</f>
        <v>6 rok</v>
      </c>
      <c r="C85" s="47">
        <f t="shared" si="17"/>
        <v>2027</v>
      </c>
      <c r="D85" s="48">
        <f t="shared" si="36"/>
        <v>35.3333333333334</v>
      </c>
      <c r="E85" s="54">
        <f t="shared" si="18"/>
        <v>46447</v>
      </c>
      <c r="F85" s="49">
        <f t="shared" si="19"/>
        <v>46477</v>
      </c>
      <c r="G85" s="50">
        <f>IF(F85&lt;&gt;"",
IF($F$6=Robocze!$B$3,$F$5/12,
IF(AND($F$6=Robocze!$B$4,MOD(A85,3)=1),$F$5/4,
IF(AND($F$6=Robocze!$B$5,MOD(A85,12)=1),$F$5,0))),
"")</f>
        <v>0</v>
      </c>
      <c r="H85" s="50">
        <f t="shared" si="20"/>
        <v>37864.800000000003</v>
      </c>
      <c r="I85" s="51">
        <f t="shared" si="5"/>
        <v>0.05</v>
      </c>
      <c r="J85" s="50">
        <f t="shared" si="21"/>
        <v>0</v>
      </c>
      <c r="K85" s="50">
        <f t="shared" si="22"/>
        <v>0</v>
      </c>
      <c r="L85" s="52" t="str">
        <f t="shared" si="37"/>
        <v/>
      </c>
      <c r="M85" s="111">
        <f t="shared" si="6"/>
        <v>37864.800000000003</v>
      </c>
      <c r="N85" s="114">
        <f t="shared" si="23"/>
        <v>36904.455641802808</v>
      </c>
      <c r="O85" s="115"/>
      <c r="P85" s="114">
        <f t="shared" si="7"/>
        <v>42650.607824923267</v>
      </c>
      <c r="Q85" s="115"/>
      <c r="R85" s="112">
        <f t="shared" si="8"/>
        <v>42561.985559727451</v>
      </c>
      <c r="S85" s="50"/>
      <c r="T85" s="53">
        <f t="shared" si="9"/>
        <v>0.17</v>
      </c>
      <c r="U85" s="50">
        <f t="shared" si="10"/>
        <v>181.63155486359955</v>
      </c>
      <c r="V85" s="50">
        <f t="shared" si="11"/>
        <v>43773.204722127492</v>
      </c>
      <c r="W85" s="53">
        <f t="shared" si="12"/>
        <v>0.32</v>
      </c>
      <c r="X85" s="50">
        <f t="shared" si="24"/>
        <v>0</v>
      </c>
      <c r="Y85" s="50">
        <f>IF(B85&lt;&gt;"",IF(MONTH(E85)=MONTH($F$14),SUMIF($C$22:C537,"="&amp;(C85-1),$G$22:G537),0)*T85,"")</f>
        <v>0</v>
      </c>
      <c r="Z85" s="50">
        <f>IF(B85&lt;&gt;"",SUM($Y$22:Y85),"")</f>
        <v>5364.18</v>
      </c>
      <c r="AA85" s="51">
        <f t="shared" si="25"/>
        <v>0.05</v>
      </c>
      <c r="AB85" s="50">
        <f t="shared" si="26"/>
        <v>25.189321169204415</v>
      </c>
      <c r="AC85" s="50">
        <f t="shared" si="27"/>
        <v>4.7859710221488392</v>
      </c>
      <c r="AD85" s="50">
        <f t="shared" si="28"/>
        <v>701.66043075611401</v>
      </c>
      <c r="AE85" s="50">
        <f t="shared" si="29"/>
        <v>6065.8404307561141</v>
      </c>
      <c r="AF85" s="50">
        <f>IFERROR($V85*(1-$W85)+SUM($X$22:$X85)+$AD85,"")</f>
        <v>36904.455641802808</v>
      </c>
      <c r="AG85" s="50" t="b">
        <f t="shared" si="30"/>
        <v>0</v>
      </c>
      <c r="AH85" s="50">
        <f>IF(B85&lt;&gt;"",
IF(AND(AG85=TRUE,D85&gt;=65),$V85*(1-10%)+SUM($X$22:$X85)+$AD85,AF85),
"")</f>
        <v>36904.455641802808</v>
      </c>
      <c r="AI85" s="50">
        <f t="shared" si="13"/>
        <v>181.63155486359955</v>
      </c>
      <c r="AJ85" s="50">
        <f t="shared" si="14"/>
        <v>43773.204722127492</v>
      </c>
      <c r="AK85" s="50">
        <f t="shared" si="15"/>
        <v>42650.607824923267</v>
      </c>
      <c r="AL85" s="50" t="b">
        <f t="shared" si="31"/>
        <v>0</v>
      </c>
      <c r="AM85" s="50">
        <f t="shared" si="16"/>
        <v>42650.607824923267</v>
      </c>
      <c r="AN85" s="50">
        <f t="shared" si="32"/>
        <v>176.74509181399216</v>
      </c>
      <c r="AO85" s="50">
        <f t="shared" si="33"/>
        <v>33.581567444658511</v>
      </c>
      <c r="AP85" s="50">
        <f t="shared" si="34"/>
        <v>4697.185559727448</v>
      </c>
      <c r="AQ85" s="50">
        <f t="shared" si="35"/>
        <v>42561.985559727451</v>
      </c>
    </row>
    <row r="86" spans="1:43" s="27" customFormat="1" x14ac:dyDescent="0.2">
      <c r="A86" s="47">
        <f t="shared" ref="A86:A149" si="38">IFERROR(IF((A85+1)&lt;=$F$8*12,A85+1,""),"")</f>
        <v>65</v>
      </c>
      <c r="B86" s="47" t="str">
        <f>IF(E86&lt;=$F$10,VLOOKUP('KALKULATOR 2021'!A86,Robocze!$B$23:$C$102,2),"")</f>
        <v>6 rok</v>
      </c>
      <c r="C86" s="47">
        <f t="shared" si="17"/>
        <v>2027</v>
      </c>
      <c r="D86" s="48">
        <f t="shared" si="36"/>
        <v>35.416666666666735</v>
      </c>
      <c r="E86" s="54">
        <f t="shared" si="18"/>
        <v>46478</v>
      </c>
      <c r="F86" s="49">
        <f t="shared" si="19"/>
        <v>46507</v>
      </c>
      <c r="G86" s="50">
        <f>IF(F86&lt;&gt;"",
IF($F$6=Robocze!$B$3,$F$5/12,
IF(AND($F$6=Robocze!$B$4,MOD(A86,3)=1),$F$5/4,
IF(AND($F$6=Robocze!$B$5,MOD(A86,12)=1),$F$5,0))),
"")</f>
        <v>0</v>
      </c>
      <c r="H86" s="50">
        <f t="shared" si="20"/>
        <v>37864.800000000003</v>
      </c>
      <c r="I86" s="51">
        <f t="shared" ref="I86:I149" si="39">IF(E86&lt;=$F$10,$F$2,"")</f>
        <v>0.05</v>
      </c>
      <c r="J86" s="50">
        <f t="shared" si="21"/>
        <v>0</v>
      </c>
      <c r="K86" s="50">
        <f t="shared" si="22"/>
        <v>0</v>
      </c>
      <c r="L86" s="52" t="str">
        <f t="shared" si="37"/>
        <v/>
      </c>
      <c r="M86" s="111">
        <f t="shared" ref="M86:M149" si="40">H86</f>
        <v>37864.800000000003</v>
      </c>
      <c r="N86" s="114">
        <f t="shared" si="23"/>
        <v>37052.572754802633</v>
      </c>
      <c r="O86" s="115"/>
      <c r="P86" s="114">
        <f t="shared" ref="P86:P149" si="41">IF(AL86=FALSE,AK86,AM86)</f>
        <v>42798.342390860445</v>
      </c>
      <c r="Q86" s="115"/>
      <c r="R86" s="112">
        <f t="shared" ref="R86:R149" si="42">AQ86</f>
        <v>42705.63226099153</v>
      </c>
      <c r="S86" s="50"/>
      <c r="T86" s="53">
        <f t="shared" ref="T86:T149" si="43">IF(B86&lt;&gt;"",$F$12,"")</f>
        <v>0.17</v>
      </c>
      <c r="U86" s="50">
        <f t="shared" ref="U86:U149" si="44">IF(B86&lt;&gt;"",(K86+V85)*(I86/12),"")</f>
        <v>182.38835300886456</v>
      </c>
      <c r="V86" s="50">
        <f t="shared" ref="V86:V149" si="45">IF(B86&lt;&gt;"",V85+U86+K86,"")</f>
        <v>43955.593075136356</v>
      </c>
      <c r="W86" s="53">
        <f t="shared" ref="W86:W149" si="46">IF(B86&lt;&gt;"",$F$13,"")</f>
        <v>0.32</v>
      </c>
      <c r="X86" s="50">
        <f t="shared" si="24"/>
        <v>0</v>
      </c>
      <c r="Y86" s="50">
        <f>IF(B86&lt;&gt;"",IF(MONTH(E86)=MONTH($F$14),SUMIF($C$22:C537,"="&amp;(C86-1),$G$22:G537),0)*T86,"")</f>
        <v>1072.836</v>
      </c>
      <c r="Z86" s="50">
        <f>IF(B86&lt;&gt;"",SUM($Y$22:Y86),"")</f>
        <v>6437.0160000000005</v>
      </c>
      <c r="AA86" s="51">
        <f t="shared" si="25"/>
        <v>0.05</v>
      </c>
      <c r="AB86" s="50">
        <f t="shared" si="26"/>
        <v>29.744485128150476</v>
      </c>
      <c r="AC86" s="50">
        <f t="shared" si="27"/>
        <v>5.6514521743485906</v>
      </c>
      <c r="AD86" s="50">
        <f t="shared" si="28"/>
        <v>725.75346370991588</v>
      </c>
      <c r="AE86" s="50">
        <f t="shared" si="29"/>
        <v>7162.7694637099166</v>
      </c>
      <c r="AF86" s="50">
        <f>IFERROR($V86*(1-$W86)+SUM($X$22:$X86)+$AD86,"")</f>
        <v>37052.572754802633</v>
      </c>
      <c r="AG86" s="50" t="b">
        <f t="shared" si="30"/>
        <v>0</v>
      </c>
      <c r="AH86" s="50">
        <f>IF(B86&lt;&gt;"",
IF(AND(AG86=TRUE,D86&gt;=65),$V86*(1-10%)+SUM($X$22:$X86)+$AD86,AF86),
"")</f>
        <v>37052.572754802633</v>
      </c>
      <c r="AI86" s="50">
        <f t="shared" ref="AI86:AI149" si="47">IF(B86&lt;&gt;"",(K86+AJ85)*(I86/12),"")</f>
        <v>182.38835300886456</v>
      </c>
      <c r="AJ86" s="50">
        <f t="shared" ref="AJ86:AJ149" si="48">IF(B86&lt;&gt;"",AJ85+AI86+K86,"")</f>
        <v>43955.593075136356</v>
      </c>
      <c r="AK86" s="50">
        <f t="shared" ref="AK86:AK149" si="49">IF(B86&lt;&gt;"",IF(AJ86&gt;H86,AJ86-(AJ86-H86)*$F$15,AJ86),"")</f>
        <v>42798.342390860445</v>
      </c>
      <c r="AL86" s="50" t="b">
        <f t="shared" si="31"/>
        <v>0</v>
      </c>
      <c r="AM86" s="50">
        <f t="shared" ref="AM86:AM149" si="50">IF(AL86=TRUE,AJ86,AK86)</f>
        <v>42798.342390860445</v>
      </c>
      <c r="AN86" s="50">
        <f t="shared" si="32"/>
        <v>177.34160649886439</v>
      </c>
      <c r="AO86" s="50">
        <f t="shared" si="33"/>
        <v>33.694905234784237</v>
      </c>
      <c r="AP86" s="50">
        <f t="shared" si="34"/>
        <v>4840.8322609915267</v>
      </c>
      <c r="AQ86" s="50">
        <f t="shared" si="35"/>
        <v>42705.63226099153</v>
      </c>
    </row>
    <row r="87" spans="1:43" s="27" customFormat="1" x14ac:dyDescent="0.2">
      <c r="A87" s="47">
        <f t="shared" si="38"/>
        <v>66</v>
      </c>
      <c r="B87" s="47" t="str">
        <f>IF(E87&lt;=$F$10,VLOOKUP('KALKULATOR 2021'!A87,Robocze!$B$23:$C$102,2),"")</f>
        <v>6 rok</v>
      </c>
      <c r="C87" s="47">
        <f t="shared" ref="C87:C150" si="51">IF(B87="","",YEAR(E87))</f>
        <v>2027</v>
      </c>
      <c r="D87" s="48">
        <f t="shared" si="36"/>
        <v>35.500000000000071</v>
      </c>
      <c r="E87" s="54">
        <f t="shared" ref="E87:E150" si="52">IF(OR(B86="",E86&gt;$F$10,A87=""),"",EDATE(E86,1))</f>
        <v>46508</v>
      </c>
      <c r="F87" s="49">
        <f t="shared" ref="F87:F150" si="53">IFERROR(EOMONTH(E87,0),"")</f>
        <v>46538</v>
      </c>
      <c r="G87" s="50">
        <f>IF(F87&lt;&gt;"",
IF($F$6=Robocze!$B$3,$F$5/12,
IF(AND($F$6=Robocze!$B$4,MOD(A87,3)=1),$F$5/4,
IF(AND($F$6=Robocze!$B$5,MOD(A87,12)=1),$F$5,0))),
"")</f>
        <v>0</v>
      </c>
      <c r="H87" s="50">
        <f t="shared" ref="H87:H150" si="54">IFERROR(H86+G87,"")</f>
        <v>37864.800000000003</v>
      </c>
      <c r="I87" s="51">
        <f t="shared" si="39"/>
        <v>0.05</v>
      </c>
      <c r="J87" s="50">
        <f t="shared" ref="J87:J150" si="55">IF(I87&lt;&gt;"",
IFERROR(IF(MONTH($F$9)=MONTH(E87),$F$16,0),"")+ IF(A87=1,$F$17,0),
"")</f>
        <v>0</v>
      </c>
      <c r="K87" s="50">
        <f t="shared" ref="K87:K150" si="56">IF(I87&lt;&gt;"",
G87-J87,
"")</f>
        <v>0</v>
      </c>
      <c r="L87" s="52" t="str">
        <f t="shared" si="37"/>
        <v/>
      </c>
      <c r="M87" s="111">
        <f t="shared" si="40"/>
        <v>37864.800000000003</v>
      </c>
      <c r="N87" s="114">
        <f t="shared" ref="N87:N150" si="57">IF(AG87=FALSE,AF87,AH87)</f>
        <v>37201.287948788871</v>
      </c>
      <c r="O87" s="115"/>
      <c r="P87" s="114">
        <f t="shared" si="41"/>
        <v>42946.692517489035</v>
      </c>
      <c r="Q87" s="115"/>
      <c r="R87" s="112">
        <f t="shared" si="42"/>
        <v>42849.76376987237</v>
      </c>
      <c r="S87" s="50"/>
      <c r="T87" s="53">
        <f t="shared" si="43"/>
        <v>0.17</v>
      </c>
      <c r="U87" s="50">
        <f t="shared" si="44"/>
        <v>183.1483044797348</v>
      </c>
      <c r="V87" s="50">
        <f t="shared" si="45"/>
        <v>44138.741379616091</v>
      </c>
      <c r="W87" s="53">
        <f t="shared" si="46"/>
        <v>0.32</v>
      </c>
      <c r="X87" s="50">
        <f t="shared" ref="X87:X150" si="58">IF(B87&lt;&gt;"",G87*T87,"")</f>
        <v>0</v>
      </c>
      <c r="Y87" s="50">
        <f>IF(B87&lt;&gt;"",IF(MONTH(E87)=MONTH($F$14),SUMIF($C$22:C537,"="&amp;(C87-1),$G$22:G537),0)*T87,"")</f>
        <v>0</v>
      </c>
      <c r="Z87" s="50">
        <f>IF(B87&lt;&gt;"",SUM($Y$22:Y87),"")</f>
        <v>6437.0160000000005</v>
      </c>
      <c r="AA87" s="51">
        <f t="shared" ref="AA87:AA150" si="59">IF(W87&lt;=$F$10,$F$3,"")</f>
        <v>0.05</v>
      </c>
      <c r="AB87" s="50">
        <f t="shared" ref="AB87:AB150" si="60">IF(AA87&lt;&gt;"",
(AE86+Y87)*AA87/12,
"")</f>
        <v>29.844872765457989</v>
      </c>
      <c r="AC87" s="50">
        <f t="shared" ref="AC87:AC150" si="61">IF(B87&lt;&gt;"",MAX(0,AB87*$F$15),"")</f>
        <v>5.6705258254370179</v>
      </c>
      <c r="AD87" s="50">
        <f t="shared" ref="AD87:AD150" si="62">IF(B87&lt;&gt;"",AD86+AB87-AC87,"")</f>
        <v>749.92781064993687</v>
      </c>
      <c r="AE87" s="50">
        <f t="shared" ref="AE87:AE150" si="63">IF(B87&lt;&gt;"",AE86+AB87-AC87+Y87,"")</f>
        <v>7186.9438106499374</v>
      </c>
      <c r="AF87" s="50">
        <f>IFERROR($V87*(1-$W87)+SUM($X$22:$X87)+$AD87,"")</f>
        <v>37201.287948788871</v>
      </c>
      <c r="AG87" s="50" t="b">
        <f t="shared" ref="AG87:AG150" si="64">IF(B87&lt;&gt;"",
IFERROR(IF(AG86=TRUE,AG86,AND(YEAR(E87)-YEAR($F$9)&gt;=5,D87&gt;=65)),""),
"")</f>
        <v>0</v>
      </c>
      <c r="AH87" s="50">
        <f>IF(B87&lt;&gt;"",
IF(AND(AG87=TRUE,D87&gt;=65),$V87*(1-10%)+SUM($X$22:$X87)+$AD87,AF87),
"")</f>
        <v>37201.287948788871</v>
      </c>
      <c r="AI87" s="50">
        <f t="shared" si="47"/>
        <v>183.1483044797348</v>
      </c>
      <c r="AJ87" s="50">
        <f t="shared" si="48"/>
        <v>44138.741379616091</v>
      </c>
      <c r="AK87" s="50">
        <f t="shared" si="49"/>
        <v>42946.692517489035</v>
      </c>
      <c r="AL87" s="50" t="b">
        <f t="shared" ref="AL87:AL150" si="65">IF(B87&lt;&gt;"",
IFERROR(IF(AL86=TRUE,AL86,AND(YEAR(E87)-YEAR($F$9)&gt;=5,D87&gt;=55,OR(D87&gt;=60,D87&gt;=$F$11))),""),
"")</f>
        <v>0</v>
      </c>
      <c r="AM87" s="50">
        <f t="shared" si="50"/>
        <v>42946.692517489035</v>
      </c>
      <c r="AN87" s="50">
        <f t="shared" ref="AN87:AN150" si="66">IF(B87&lt;&gt;"",(AQ86+G87)*I87/12,"")</f>
        <v>177.94013442079805</v>
      </c>
      <c r="AO87" s="50">
        <f t="shared" ref="AO87:AO150" si="67">IF(B87&lt;&gt;"",MAX(0,AN87*$F$15),"")</f>
        <v>33.808625539951628</v>
      </c>
      <c r="AP87" s="50">
        <f t="shared" ref="AP87:AP150" si="68">IF(B87&lt;&gt;"",AQ87-H87,"")</f>
        <v>4984.9637698723673</v>
      </c>
      <c r="AQ87" s="50">
        <f t="shared" ref="AQ87:AQ150" si="69">IF(B87&lt;&gt;"",AQ86+G87+AN87-AO87,"")</f>
        <v>42849.76376987237</v>
      </c>
    </row>
    <row r="88" spans="1:43" s="27" customFormat="1" x14ac:dyDescent="0.2">
      <c r="A88" s="47">
        <f t="shared" si="38"/>
        <v>67</v>
      </c>
      <c r="B88" s="47" t="str">
        <f>IF(E88&lt;=$F$10,VLOOKUP('KALKULATOR 2021'!A88,Robocze!$B$23:$C$102,2),"")</f>
        <v>6 rok</v>
      </c>
      <c r="C88" s="47">
        <f t="shared" si="51"/>
        <v>2027</v>
      </c>
      <c r="D88" s="48">
        <f t="shared" ref="D88:D151" si="70">IF(B88="","",D87+1/12)</f>
        <v>35.583333333333407</v>
      </c>
      <c r="E88" s="54">
        <f t="shared" si="52"/>
        <v>46539</v>
      </c>
      <c r="F88" s="49">
        <f t="shared" si="53"/>
        <v>46568</v>
      </c>
      <c r="G88" s="50">
        <f>IF(F88&lt;&gt;"",
IF($F$6=Robocze!$B$3,$F$5/12,
IF(AND($F$6=Robocze!$B$4,MOD(A88,3)=1),$F$5/4,
IF(AND($F$6=Robocze!$B$5,MOD(A88,12)=1),$F$5,0))),
"")</f>
        <v>0</v>
      </c>
      <c r="H88" s="50">
        <f t="shared" si="54"/>
        <v>37864.800000000003</v>
      </c>
      <c r="I88" s="51">
        <f t="shared" si="39"/>
        <v>0.05</v>
      </c>
      <c r="J88" s="50">
        <f t="shared" si="55"/>
        <v>0</v>
      </c>
      <c r="K88" s="50">
        <f t="shared" si="56"/>
        <v>0</v>
      </c>
      <c r="L88" s="52" t="str">
        <f t="shared" si="37"/>
        <v/>
      </c>
      <c r="M88" s="111">
        <f t="shared" si="40"/>
        <v>37864.800000000003</v>
      </c>
      <c r="N88" s="114">
        <f t="shared" si="57"/>
        <v>37350.60365139207</v>
      </c>
      <c r="O88" s="115"/>
      <c r="P88" s="114">
        <f t="shared" si="41"/>
        <v>43095.660769645241</v>
      </c>
      <c r="Q88" s="115"/>
      <c r="R88" s="112">
        <f t="shared" si="42"/>
        <v>42994.381722595695</v>
      </c>
      <c r="S88" s="50"/>
      <c r="T88" s="53">
        <f t="shared" si="43"/>
        <v>0.17</v>
      </c>
      <c r="U88" s="50">
        <f t="shared" si="44"/>
        <v>183.91142241506705</v>
      </c>
      <c r="V88" s="50">
        <f t="shared" si="45"/>
        <v>44322.65280203116</v>
      </c>
      <c r="W88" s="53">
        <f t="shared" si="46"/>
        <v>0.32</v>
      </c>
      <c r="X88" s="50">
        <f t="shared" si="58"/>
        <v>0</v>
      </c>
      <c r="Y88" s="50">
        <f>IF(B88&lt;&gt;"",IF(MONTH(E88)=MONTH($F$14),SUMIF($C$22:C537,"="&amp;(C88-1),$G$22:G537),0)*T88,"")</f>
        <v>0</v>
      </c>
      <c r="Z88" s="50">
        <f>IF(B88&lt;&gt;"",SUM($Y$22:Y88),"")</f>
        <v>6437.0160000000005</v>
      </c>
      <c r="AA88" s="51">
        <f t="shared" si="59"/>
        <v>0.05</v>
      </c>
      <c r="AB88" s="50">
        <f t="shared" si="60"/>
        <v>29.945599211041408</v>
      </c>
      <c r="AC88" s="50">
        <f t="shared" si="61"/>
        <v>5.689663850097868</v>
      </c>
      <c r="AD88" s="50">
        <f t="shared" si="62"/>
        <v>774.18374601088044</v>
      </c>
      <c r="AE88" s="50">
        <f t="shared" si="63"/>
        <v>7211.1997460108814</v>
      </c>
      <c r="AF88" s="50">
        <f>IFERROR($V88*(1-$W88)+SUM($X$22:$X88)+$AD88,"")</f>
        <v>37350.60365139207</v>
      </c>
      <c r="AG88" s="50" t="b">
        <f t="shared" si="64"/>
        <v>0</v>
      </c>
      <c r="AH88" s="50">
        <f>IF(B88&lt;&gt;"",
IF(AND(AG88=TRUE,D88&gt;=65),$V88*(1-10%)+SUM($X$22:$X88)+$AD88,AF88),
"")</f>
        <v>37350.60365139207</v>
      </c>
      <c r="AI88" s="50">
        <f t="shared" si="47"/>
        <v>183.91142241506705</v>
      </c>
      <c r="AJ88" s="50">
        <f t="shared" si="48"/>
        <v>44322.65280203116</v>
      </c>
      <c r="AK88" s="50">
        <f t="shared" si="49"/>
        <v>43095.660769645241</v>
      </c>
      <c r="AL88" s="50" t="b">
        <f t="shared" si="65"/>
        <v>0</v>
      </c>
      <c r="AM88" s="50">
        <f t="shared" si="50"/>
        <v>43095.660769645241</v>
      </c>
      <c r="AN88" s="50">
        <f t="shared" si="66"/>
        <v>178.54068237446822</v>
      </c>
      <c r="AO88" s="50">
        <f t="shared" si="67"/>
        <v>33.922729651148963</v>
      </c>
      <c r="AP88" s="50">
        <f t="shared" si="68"/>
        <v>5129.5817225956926</v>
      </c>
      <c r="AQ88" s="50">
        <f t="shared" si="69"/>
        <v>42994.381722595695</v>
      </c>
    </row>
    <row r="89" spans="1:43" s="27" customFormat="1" x14ac:dyDescent="0.2">
      <c r="A89" s="47">
        <f t="shared" si="38"/>
        <v>68</v>
      </c>
      <c r="B89" s="47" t="str">
        <f>IF(E89&lt;=$F$10,VLOOKUP('KALKULATOR 2021'!A89,Robocze!$B$23:$C$102,2),"")</f>
        <v>6 rok</v>
      </c>
      <c r="C89" s="47">
        <f t="shared" si="51"/>
        <v>2027</v>
      </c>
      <c r="D89" s="48">
        <f t="shared" si="70"/>
        <v>35.666666666666742</v>
      </c>
      <c r="E89" s="54">
        <f t="shared" si="52"/>
        <v>46569</v>
      </c>
      <c r="F89" s="49">
        <f t="shared" si="53"/>
        <v>46599</v>
      </c>
      <c r="G89" s="50">
        <f>IF(F89&lt;&gt;"",
IF($F$6=Robocze!$B$3,$F$5/12,
IF(AND($F$6=Robocze!$B$4,MOD(A89,3)=1),$F$5/4,
IF(AND($F$6=Robocze!$B$5,MOD(A89,12)=1),$F$5,0))),
"")</f>
        <v>0</v>
      </c>
      <c r="H89" s="50">
        <f t="shared" si="54"/>
        <v>37864.800000000003</v>
      </c>
      <c r="I89" s="51">
        <f t="shared" si="39"/>
        <v>0.05</v>
      </c>
      <c r="J89" s="50">
        <f t="shared" si="55"/>
        <v>0</v>
      </c>
      <c r="K89" s="50">
        <f t="shared" si="56"/>
        <v>0</v>
      </c>
      <c r="L89" s="52" t="str">
        <f t="shared" ref="L89:L152" si="71">IFERROR(IF(AND(MOD(A89,12)=0,A89&lt;&gt;""),A89/12,""),"")</f>
        <v/>
      </c>
      <c r="M89" s="111">
        <f t="shared" si="40"/>
        <v>37864.800000000003</v>
      </c>
      <c r="N89" s="114">
        <f t="shared" si="57"/>
        <v>37500.522300140605</v>
      </c>
      <c r="O89" s="115"/>
      <c r="P89" s="114">
        <f t="shared" si="41"/>
        <v>43245.249722852095</v>
      </c>
      <c r="Q89" s="115"/>
      <c r="R89" s="112">
        <f t="shared" si="42"/>
        <v>43139.487760909455</v>
      </c>
      <c r="S89" s="50"/>
      <c r="T89" s="53">
        <f t="shared" si="43"/>
        <v>0.17</v>
      </c>
      <c r="U89" s="50">
        <f t="shared" si="44"/>
        <v>184.67772000846315</v>
      </c>
      <c r="V89" s="50">
        <f t="shared" si="45"/>
        <v>44507.330522039621</v>
      </c>
      <c r="W89" s="53">
        <f t="shared" si="46"/>
        <v>0.32</v>
      </c>
      <c r="X89" s="50">
        <f t="shared" si="58"/>
        <v>0</v>
      </c>
      <c r="Y89" s="50">
        <f>IF(B89&lt;&gt;"",IF(MONTH(E89)=MONTH($F$14),SUMIF($C$22:C537,"="&amp;(C89-1),$G$22:G537),0)*T89,"")</f>
        <v>0</v>
      </c>
      <c r="Z89" s="50">
        <f>IF(B89&lt;&gt;"",SUM($Y$22:Y89),"")</f>
        <v>6437.0160000000005</v>
      </c>
      <c r="AA89" s="51">
        <f t="shared" si="59"/>
        <v>0.05</v>
      </c>
      <c r="AB89" s="50">
        <f t="shared" si="60"/>
        <v>30.046665608378675</v>
      </c>
      <c r="AC89" s="50">
        <f t="shared" si="61"/>
        <v>5.7088664655919485</v>
      </c>
      <c r="AD89" s="50">
        <f t="shared" si="62"/>
        <v>798.52154515366715</v>
      </c>
      <c r="AE89" s="50">
        <f t="shared" si="63"/>
        <v>7235.5375451536684</v>
      </c>
      <c r="AF89" s="50">
        <f>IFERROR($V89*(1-$W89)+SUM($X$22:$X89)+$AD89,"")</f>
        <v>37500.522300140605</v>
      </c>
      <c r="AG89" s="50" t="b">
        <f t="shared" si="64"/>
        <v>0</v>
      </c>
      <c r="AH89" s="50">
        <f>IF(B89&lt;&gt;"",
IF(AND(AG89=TRUE,D89&gt;=65),$V89*(1-10%)+SUM($X$22:$X89)+$AD89,AF89),
"")</f>
        <v>37500.522300140605</v>
      </c>
      <c r="AI89" s="50">
        <f t="shared" si="47"/>
        <v>184.67772000846315</v>
      </c>
      <c r="AJ89" s="50">
        <f t="shared" si="48"/>
        <v>44507.330522039621</v>
      </c>
      <c r="AK89" s="50">
        <f t="shared" si="49"/>
        <v>43245.249722852095</v>
      </c>
      <c r="AL89" s="50" t="b">
        <f t="shared" si="65"/>
        <v>0</v>
      </c>
      <c r="AM89" s="50">
        <f t="shared" si="50"/>
        <v>43245.249722852095</v>
      </c>
      <c r="AN89" s="50">
        <f t="shared" si="66"/>
        <v>179.14325717748207</v>
      </c>
      <c r="AO89" s="50">
        <f t="shared" si="67"/>
        <v>34.037218863721591</v>
      </c>
      <c r="AP89" s="50">
        <f t="shared" si="68"/>
        <v>5274.6877609094518</v>
      </c>
      <c r="AQ89" s="50">
        <f t="shared" si="69"/>
        <v>43139.487760909455</v>
      </c>
    </row>
    <row r="90" spans="1:43" s="27" customFormat="1" x14ac:dyDescent="0.2">
      <c r="A90" s="47">
        <f t="shared" si="38"/>
        <v>69</v>
      </c>
      <c r="B90" s="47" t="str">
        <f>IF(E90&lt;=$F$10,VLOOKUP('KALKULATOR 2021'!A90,Robocze!$B$23:$C$102,2),"")</f>
        <v>6 rok</v>
      </c>
      <c r="C90" s="47">
        <f t="shared" si="51"/>
        <v>2027</v>
      </c>
      <c r="D90" s="48">
        <f t="shared" si="70"/>
        <v>35.750000000000078</v>
      </c>
      <c r="E90" s="54">
        <f t="shared" si="52"/>
        <v>46600</v>
      </c>
      <c r="F90" s="49">
        <f t="shared" si="53"/>
        <v>46630</v>
      </c>
      <c r="G90" s="50">
        <f>IF(F90&lt;&gt;"",
IF($F$6=Robocze!$B$3,$F$5/12,
IF(AND($F$6=Robocze!$B$4,MOD(A90,3)=1),$F$5/4,
IF(AND($F$6=Robocze!$B$5,MOD(A90,12)=1),$F$5,0))),
"")</f>
        <v>0</v>
      </c>
      <c r="H90" s="50">
        <f t="shared" si="54"/>
        <v>37864.800000000003</v>
      </c>
      <c r="I90" s="51">
        <f t="shared" si="39"/>
        <v>0.05</v>
      </c>
      <c r="J90" s="50">
        <f t="shared" si="55"/>
        <v>0</v>
      </c>
      <c r="K90" s="50">
        <f t="shared" si="56"/>
        <v>0</v>
      </c>
      <c r="L90" s="52" t="str">
        <f t="shared" si="71"/>
        <v/>
      </c>
      <c r="M90" s="111">
        <f t="shared" si="40"/>
        <v>37864.800000000003</v>
      </c>
      <c r="N90" s="114">
        <f t="shared" si="57"/>
        <v>37651.046342501279</v>
      </c>
      <c r="O90" s="115"/>
      <c r="P90" s="114">
        <f t="shared" si="41"/>
        <v>43395.461963363981</v>
      </c>
      <c r="Q90" s="115"/>
      <c r="R90" s="112">
        <f t="shared" si="42"/>
        <v>43285.083532102522</v>
      </c>
      <c r="S90" s="50"/>
      <c r="T90" s="53">
        <f t="shared" si="43"/>
        <v>0.17</v>
      </c>
      <c r="U90" s="50">
        <f t="shared" si="44"/>
        <v>185.44721050849842</v>
      </c>
      <c r="V90" s="50">
        <f t="shared" si="45"/>
        <v>44692.777732548122</v>
      </c>
      <c r="W90" s="53">
        <f t="shared" si="46"/>
        <v>0.32</v>
      </c>
      <c r="X90" s="50">
        <f t="shared" si="58"/>
        <v>0</v>
      </c>
      <c r="Y90" s="50">
        <f>IF(B90&lt;&gt;"",IF(MONTH(E90)=MONTH($F$14),SUMIF($C$22:C537,"="&amp;(C90-1),$G$22:G537),0)*T90,"")</f>
        <v>0</v>
      </c>
      <c r="Z90" s="50">
        <f>IF(B90&lt;&gt;"",SUM($Y$22:Y90),"")</f>
        <v>6437.0160000000005</v>
      </c>
      <c r="AA90" s="51">
        <f t="shared" si="59"/>
        <v>0.05</v>
      </c>
      <c r="AB90" s="50">
        <f t="shared" si="60"/>
        <v>30.148073104806954</v>
      </c>
      <c r="AC90" s="50">
        <f t="shared" si="61"/>
        <v>5.7281338899133214</v>
      </c>
      <c r="AD90" s="50">
        <f t="shared" si="62"/>
        <v>822.94148436856074</v>
      </c>
      <c r="AE90" s="50">
        <f t="shared" si="63"/>
        <v>7259.9574843685623</v>
      </c>
      <c r="AF90" s="50">
        <f>IFERROR($V90*(1-$W90)+SUM($X$22:$X90)+$AD90,"")</f>
        <v>37651.046342501279</v>
      </c>
      <c r="AG90" s="50" t="b">
        <f t="shared" si="64"/>
        <v>0</v>
      </c>
      <c r="AH90" s="50">
        <f>IF(B90&lt;&gt;"",
IF(AND(AG90=TRUE,D90&gt;=65),$V90*(1-10%)+SUM($X$22:$X90)+$AD90,AF90),
"")</f>
        <v>37651.046342501279</v>
      </c>
      <c r="AI90" s="50">
        <f t="shared" si="47"/>
        <v>185.44721050849842</v>
      </c>
      <c r="AJ90" s="50">
        <f t="shared" si="48"/>
        <v>44692.777732548122</v>
      </c>
      <c r="AK90" s="50">
        <f t="shared" si="49"/>
        <v>43395.461963363981</v>
      </c>
      <c r="AL90" s="50" t="b">
        <f t="shared" si="65"/>
        <v>0</v>
      </c>
      <c r="AM90" s="50">
        <f t="shared" si="50"/>
        <v>43395.461963363981</v>
      </c>
      <c r="AN90" s="50">
        <f t="shared" si="66"/>
        <v>179.74786567045609</v>
      </c>
      <c r="AO90" s="50">
        <f t="shared" si="67"/>
        <v>34.152094477386655</v>
      </c>
      <c r="AP90" s="50">
        <f t="shared" si="68"/>
        <v>5420.2835321025195</v>
      </c>
      <c r="AQ90" s="50">
        <f t="shared" si="69"/>
        <v>43285.083532102522</v>
      </c>
    </row>
    <row r="91" spans="1:43" s="27" customFormat="1" x14ac:dyDescent="0.2">
      <c r="A91" s="47">
        <f t="shared" si="38"/>
        <v>70</v>
      </c>
      <c r="B91" s="47" t="str">
        <f>IF(E91&lt;=$F$10,VLOOKUP('KALKULATOR 2021'!A91,Robocze!$B$23:$C$102,2),"")</f>
        <v>6 rok</v>
      </c>
      <c r="C91" s="47">
        <f t="shared" si="51"/>
        <v>2027</v>
      </c>
      <c r="D91" s="48">
        <f t="shared" si="70"/>
        <v>35.833333333333414</v>
      </c>
      <c r="E91" s="54">
        <f t="shared" si="52"/>
        <v>46631</v>
      </c>
      <c r="F91" s="49">
        <f t="shared" si="53"/>
        <v>46660</v>
      </c>
      <c r="G91" s="50">
        <f>IF(F91&lt;&gt;"",
IF($F$6=Robocze!$B$3,$F$5/12,
IF(AND($F$6=Robocze!$B$4,MOD(A91,3)=1),$F$5/4,
IF(AND($F$6=Robocze!$B$5,MOD(A91,12)=1),$F$5,0))),
"")</f>
        <v>0</v>
      </c>
      <c r="H91" s="50">
        <f t="shared" si="54"/>
        <v>37864.800000000003</v>
      </c>
      <c r="I91" s="51">
        <f t="shared" si="39"/>
        <v>0.05</v>
      </c>
      <c r="J91" s="50">
        <f t="shared" si="55"/>
        <v>0</v>
      </c>
      <c r="K91" s="50">
        <f t="shared" si="56"/>
        <v>0</v>
      </c>
      <c r="L91" s="52" t="str">
        <f t="shared" si="71"/>
        <v/>
      </c>
      <c r="M91" s="111">
        <f t="shared" si="40"/>
        <v>37864.800000000003</v>
      </c>
      <c r="N91" s="114">
        <f t="shared" si="57"/>
        <v>37802.178235919906</v>
      </c>
      <c r="O91" s="115"/>
      <c r="P91" s="114">
        <f t="shared" si="41"/>
        <v>43546.300088211327</v>
      </c>
      <c r="Q91" s="115"/>
      <c r="R91" s="112">
        <f t="shared" si="42"/>
        <v>43431.170689023369</v>
      </c>
      <c r="S91" s="50"/>
      <c r="T91" s="53">
        <f t="shared" si="43"/>
        <v>0.17</v>
      </c>
      <c r="U91" s="50">
        <f t="shared" si="44"/>
        <v>186.21990721895051</v>
      </c>
      <c r="V91" s="50">
        <f t="shared" si="45"/>
        <v>44878.997639767069</v>
      </c>
      <c r="W91" s="53">
        <f t="shared" si="46"/>
        <v>0.32</v>
      </c>
      <c r="X91" s="50">
        <f t="shared" si="58"/>
        <v>0</v>
      </c>
      <c r="Y91" s="50">
        <f>IF(B91&lt;&gt;"",IF(MONTH(E91)=MONTH($F$14),SUMIF($C$22:C537,"="&amp;(C91-1),$G$22:G537),0)*T91,"")</f>
        <v>0</v>
      </c>
      <c r="Z91" s="50">
        <f>IF(B91&lt;&gt;"",SUM($Y$22:Y91),"")</f>
        <v>6437.0160000000005</v>
      </c>
      <c r="AA91" s="51">
        <f t="shared" si="59"/>
        <v>0.05</v>
      </c>
      <c r="AB91" s="50">
        <f t="shared" si="60"/>
        <v>30.249822851535679</v>
      </c>
      <c r="AC91" s="50">
        <f t="shared" si="61"/>
        <v>5.7474663417917791</v>
      </c>
      <c r="AD91" s="50">
        <f t="shared" si="62"/>
        <v>847.44384087830463</v>
      </c>
      <c r="AE91" s="50">
        <f t="shared" si="63"/>
        <v>7284.4598408783067</v>
      </c>
      <c r="AF91" s="50">
        <f>IFERROR($V91*(1-$W91)+SUM($X$22:$X91)+$AD91,"")</f>
        <v>37802.178235919906</v>
      </c>
      <c r="AG91" s="50" t="b">
        <f t="shared" si="64"/>
        <v>0</v>
      </c>
      <c r="AH91" s="50">
        <f>IF(B91&lt;&gt;"",
IF(AND(AG91=TRUE,D91&gt;=65),$V91*(1-10%)+SUM($X$22:$X91)+$AD91,AF91),
"")</f>
        <v>37802.178235919906</v>
      </c>
      <c r="AI91" s="50">
        <f t="shared" si="47"/>
        <v>186.21990721895051</v>
      </c>
      <c r="AJ91" s="50">
        <f t="shared" si="48"/>
        <v>44878.997639767069</v>
      </c>
      <c r="AK91" s="50">
        <f t="shared" si="49"/>
        <v>43546.300088211327</v>
      </c>
      <c r="AL91" s="50" t="b">
        <f t="shared" si="65"/>
        <v>0</v>
      </c>
      <c r="AM91" s="50">
        <f t="shared" si="50"/>
        <v>43546.300088211327</v>
      </c>
      <c r="AN91" s="50">
        <f t="shared" si="66"/>
        <v>180.35451471709385</v>
      </c>
      <c r="AO91" s="50">
        <f t="shared" si="67"/>
        <v>34.267357796247829</v>
      </c>
      <c r="AP91" s="50">
        <f t="shared" si="68"/>
        <v>5566.3706890233661</v>
      </c>
      <c r="AQ91" s="50">
        <f t="shared" si="69"/>
        <v>43431.170689023369</v>
      </c>
    </row>
    <row r="92" spans="1:43" s="27" customFormat="1" x14ac:dyDescent="0.2">
      <c r="A92" s="47">
        <f t="shared" si="38"/>
        <v>71</v>
      </c>
      <c r="B92" s="47" t="str">
        <f>IF(E92&lt;=$F$10,VLOOKUP('KALKULATOR 2021'!A92,Robocze!$B$23:$C$102,2),"")</f>
        <v>6 rok</v>
      </c>
      <c r="C92" s="47">
        <f t="shared" si="51"/>
        <v>2027</v>
      </c>
      <c r="D92" s="48">
        <f t="shared" si="70"/>
        <v>35.91666666666675</v>
      </c>
      <c r="E92" s="54">
        <f t="shared" si="52"/>
        <v>46661</v>
      </c>
      <c r="F92" s="49">
        <f t="shared" si="53"/>
        <v>46691</v>
      </c>
      <c r="G92" s="50">
        <f>IF(F92&lt;&gt;"",
IF($F$6=Robocze!$B$3,$F$5/12,
IF(AND($F$6=Robocze!$B$4,MOD(A92,3)=1),$F$5/4,
IF(AND($F$6=Robocze!$B$5,MOD(A92,12)=1),$F$5,0))),
"")</f>
        <v>0</v>
      </c>
      <c r="H92" s="50">
        <f t="shared" si="54"/>
        <v>37864.800000000003</v>
      </c>
      <c r="I92" s="51">
        <f t="shared" si="39"/>
        <v>0.05</v>
      </c>
      <c r="J92" s="50">
        <f t="shared" si="55"/>
        <v>0</v>
      </c>
      <c r="K92" s="50">
        <f t="shared" si="56"/>
        <v>0</v>
      </c>
      <c r="L92" s="52" t="str">
        <f t="shared" si="71"/>
        <v/>
      </c>
      <c r="M92" s="111">
        <f t="shared" si="40"/>
        <v>37864.800000000003</v>
      </c>
      <c r="N92" s="114">
        <f t="shared" si="57"/>
        <v>37953.920447862212</v>
      </c>
      <c r="O92" s="115"/>
      <c r="P92" s="114">
        <f t="shared" si="41"/>
        <v>43697.766705245536</v>
      </c>
      <c r="Q92" s="115"/>
      <c r="R92" s="112">
        <f t="shared" si="42"/>
        <v>43577.750890098825</v>
      </c>
      <c r="S92" s="50"/>
      <c r="T92" s="53">
        <f t="shared" si="43"/>
        <v>0.17</v>
      </c>
      <c r="U92" s="50">
        <f t="shared" si="44"/>
        <v>186.99582349902946</v>
      </c>
      <c r="V92" s="50">
        <f t="shared" si="45"/>
        <v>45065.993463266095</v>
      </c>
      <c r="W92" s="53">
        <f t="shared" si="46"/>
        <v>0.32</v>
      </c>
      <c r="X92" s="50">
        <f t="shared" si="58"/>
        <v>0</v>
      </c>
      <c r="Y92" s="50">
        <f>IF(B92&lt;&gt;"",IF(MONTH(E92)=MONTH($F$14),SUMIF($C$22:C537,"="&amp;(C92-1),$G$22:G537),0)*T92,"")</f>
        <v>0</v>
      </c>
      <c r="Z92" s="50">
        <f>IF(B92&lt;&gt;"",SUM($Y$22:Y92),"")</f>
        <v>6437.0160000000005</v>
      </c>
      <c r="AA92" s="51">
        <f t="shared" si="59"/>
        <v>0.05</v>
      </c>
      <c r="AB92" s="50">
        <f t="shared" si="60"/>
        <v>30.351916003659614</v>
      </c>
      <c r="AC92" s="50">
        <f t="shared" si="61"/>
        <v>5.7668640406953271</v>
      </c>
      <c r="AD92" s="50">
        <f t="shared" si="62"/>
        <v>872.028892841269</v>
      </c>
      <c r="AE92" s="50">
        <f t="shared" si="63"/>
        <v>7309.0448928412707</v>
      </c>
      <c r="AF92" s="50">
        <f>IFERROR($V92*(1-$W92)+SUM($X$22:$X92)+$AD92,"")</f>
        <v>37953.920447862212</v>
      </c>
      <c r="AG92" s="50" t="b">
        <f t="shared" si="64"/>
        <v>0</v>
      </c>
      <c r="AH92" s="50">
        <f>IF(B92&lt;&gt;"",
IF(AND(AG92=TRUE,D92&gt;=65),$V92*(1-10%)+SUM($X$22:$X92)+$AD92,AF92),
"")</f>
        <v>37953.920447862212</v>
      </c>
      <c r="AI92" s="50">
        <f t="shared" si="47"/>
        <v>186.99582349902946</v>
      </c>
      <c r="AJ92" s="50">
        <f t="shared" si="48"/>
        <v>45065.993463266095</v>
      </c>
      <c r="AK92" s="50">
        <f t="shared" si="49"/>
        <v>43697.766705245536</v>
      </c>
      <c r="AL92" s="50" t="b">
        <f t="shared" si="65"/>
        <v>0</v>
      </c>
      <c r="AM92" s="50">
        <f t="shared" si="50"/>
        <v>43697.766705245536</v>
      </c>
      <c r="AN92" s="50">
        <f t="shared" si="66"/>
        <v>180.96321120426407</v>
      </c>
      <c r="AO92" s="50">
        <f t="shared" si="67"/>
        <v>34.38301012881017</v>
      </c>
      <c r="AP92" s="50">
        <f t="shared" si="68"/>
        <v>5712.9508900988221</v>
      </c>
      <c r="AQ92" s="50">
        <f t="shared" si="69"/>
        <v>43577.750890098825</v>
      </c>
    </row>
    <row r="93" spans="1:43" s="46" customFormat="1" x14ac:dyDescent="0.2">
      <c r="A93" s="55">
        <f t="shared" si="38"/>
        <v>72</v>
      </c>
      <c r="B93" s="55" t="str">
        <f>IF(E93&lt;=$F$10,VLOOKUP('KALKULATOR 2021'!A93,Robocze!$B$23:$C$102,2),"")</f>
        <v>6 rok</v>
      </c>
      <c r="C93" s="55">
        <f t="shared" si="51"/>
        <v>2027</v>
      </c>
      <c r="D93" s="56">
        <f t="shared" si="70"/>
        <v>36.000000000000085</v>
      </c>
      <c r="E93" s="57">
        <f t="shared" si="52"/>
        <v>46692</v>
      </c>
      <c r="F93" s="58">
        <f t="shared" si="53"/>
        <v>46721</v>
      </c>
      <c r="G93" s="59">
        <f>IF(F93&lt;&gt;"",
IF($F$6=Robocze!$B$3,$F$5/12,
IF(AND($F$6=Robocze!$B$4,MOD(A93,3)=1),$F$5/4,
IF(AND($F$6=Robocze!$B$5,MOD(A93,12)=1),$F$5,0))),
"")</f>
        <v>0</v>
      </c>
      <c r="H93" s="59">
        <f t="shared" si="54"/>
        <v>37864.800000000003</v>
      </c>
      <c r="I93" s="60">
        <f t="shared" si="39"/>
        <v>0.05</v>
      </c>
      <c r="J93" s="59">
        <f t="shared" si="55"/>
        <v>0</v>
      </c>
      <c r="K93" s="59">
        <f t="shared" si="56"/>
        <v>0</v>
      </c>
      <c r="L93" s="61">
        <f t="shared" si="71"/>
        <v>6</v>
      </c>
      <c r="M93" s="113">
        <f t="shared" si="40"/>
        <v>37864.800000000003</v>
      </c>
      <c r="N93" s="114">
        <f t="shared" si="57"/>
        <v>38106.275455854811</v>
      </c>
      <c r="O93" s="115"/>
      <c r="P93" s="114">
        <f t="shared" si="41"/>
        <v>43849.864433184062</v>
      </c>
      <c r="Q93" s="115"/>
      <c r="R93" s="112">
        <f t="shared" si="42"/>
        <v>43724.825799352911</v>
      </c>
      <c r="S93" s="59"/>
      <c r="T93" s="62">
        <f t="shared" si="43"/>
        <v>0.17</v>
      </c>
      <c r="U93" s="59">
        <f t="shared" si="44"/>
        <v>187.77497276360873</v>
      </c>
      <c r="V93" s="59">
        <f t="shared" si="45"/>
        <v>45253.768436029706</v>
      </c>
      <c r="W93" s="62">
        <f t="shared" si="46"/>
        <v>0.32</v>
      </c>
      <c r="X93" s="59">
        <f t="shared" si="58"/>
        <v>0</v>
      </c>
      <c r="Y93" s="59">
        <f>IF(B93&lt;&gt;"",IF(MONTH(E93)=MONTH($F$14),SUMIF($C$22:C561,"="&amp;(C93-1),$G$22:G561),0)*T93,"")</f>
        <v>0</v>
      </c>
      <c r="Z93" s="59">
        <f>IF(B93&lt;&gt;"",SUM($Y$22:Y93),"")</f>
        <v>6437.0160000000005</v>
      </c>
      <c r="AA93" s="60">
        <f t="shared" si="59"/>
        <v>0.05</v>
      </c>
      <c r="AB93" s="59">
        <f t="shared" si="60"/>
        <v>30.454353720171962</v>
      </c>
      <c r="AC93" s="59">
        <f t="shared" si="61"/>
        <v>5.7863272068326728</v>
      </c>
      <c r="AD93" s="59">
        <f t="shared" si="62"/>
        <v>896.69691935460833</v>
      </c>
      <c r="AE93" s="59">
        <f t="shared" si="63"/>
        <v>7333.7129193546098</v>
      </c>
      <c r="AF93" s="59">
        <f>IFERROR($V93*(1-$W93)+SUM($X$22:$X93)+$AD93,"")</f>
        <v>38106.275455854811</v>
      </c>
      <c r="AG93" s="59" t="b">
        <f t="shared" si="64"/>
        <v>0</v>
      </c>
      <c r="AH93" s="59">
        <f>IF(B93&lt;&gt;"",
IF(AND(AG93=TRUE,D93&gt;=65),$V93*(1-10%)+SUM($X$22:$X93)+$AD93,AF93),
"")</f>
        <v>38106.275455854811</v>
      </c>
      <c r="AI93" s="59">
        <f t="shared" si="47"/>
        <v>187.77497276360873</v>
      </c>
      <c r="AJ93" s="59">
        <f t="shared" si="48"/>
        <v>45253.768436029706</v>
      </c>
      <c r="AK93" s="59">
        <f t="shared" si="49"/>
        <v>43849.864433184062</v>
      </c>
      <c r="AL93" s="59" t="b">
        <f t="shared" si="65"/>
        <v>0</v>
      </c>
      <c r="AM93" s="59">
        <f t="shared" si="50"/>
        <v>43849.864433184062</v>
      </c>
      <c r="AN93" s="59">
        <f t="shared" si="66"/>
        <v>181.57396204207842</v>
      </c>
      <c r="AO93" s="59">
        <f t="shared" si="67"/>
        <v>34.499052787994898</v>
      </c>
      <c r="AP93" s="59">
        <f t="shared" si="68"/>
        <v>5860.0257993529085</v>
      </c>
      <c r="AQ93" s="59">
        <f t="shared" si="69"/>
        <v>43724.825799352911</v>
      </c>
    </row>
    <row r="94" spans="1:43" s="27" customFormat="1" x14ac:dyDescent="0.2">
      <c r="A94" s="47">
        <f t="shared" si="38"/>
        <v>73</v>
      </c>
      <c r="B94" s="47" t="str">
        <f>IF(E94&lt;=$F$10,VLOOKUP('KALKULATOR 2021'!A94,Robocze!$B$23:$C$102,2),"")</f>
        <v>7 rok</v>
      </c>
      <c r="C94" s="47">
        <f t="shared" si="51"/>
        <v>2027</v>
      </c>
      <c r="D94" s="48">
        <f t="shared" si="70"/>
        <v>36.083333333333421</v>
      </c>
      <c r="E94" s="49">
        <f t="shared" si="52"/>
        <v>46722</v>
      </c>
      <c r="F94" s="49">
        <f t="shared" si="53"/>
        <v>46752</v>
      </c>
      <c r="G94" s="50">
        <f>IF(F94&lt;&gt;"",
IF($F$6=Robocze!$B$3,$F$5/12,
IF(AND($F$6=Robocze!$B$4,MOD(A94,3)=1),$F$5/4,
IF(AND($F$6=Robocze!$B$5,MOD(A94,12)=1),$F$5,0))),
"")</f>
        <v>6310.8</v>
      </c>
      <c r="H94" s="50">
        <f t="shared" si="54"/>
        <v>44175.600000000006</v>
      </c>
      <c r="I94" s="51">
        <f t="shared" si="39"/>
        <v>0.05</v>
      </c>
      <c r="J94" s="50">
        <f t="shared" si="55"/>
        <v>2E-3</v>
      </c>
      <c r="K94" s="50">
        <f t="shared" si="56"/>
        <v>6310.7979999999998</v>
      </c>
      <c r="L94" s="52" t="str">
        <f t="shared" si="71"/>
        <v/>
      </c>
      <c r="M94" s="111">
        <f t="shared" si="40"/>
        <v>44175.600000000006</v>
      </c>
      <c r="N94" s="114">
        <f t="shared" si="57"/>
        <v>43641.304981859714</v>
      </c>
      <c r="O94" s="115"/>
      <c r="P94" s="114">
        <f t="shared" si="41"/>
        <v>50334.693224905663</v>
      </c>
      <c r="Q94" s="115"/>
      <c r="R94" s="112">
        <f t="shared" si="42"/>
        <v>50204.496036425728</v>
      </c>
      <c r="S94" s="50"/>
      <c r="T94" s="53">
        <f t="shared" si="43"/>
        <v>0.17</v>
      </c>
      <c r="U94" s="50">
        <f t="shared" si="44"/>
        <v>214.85236015012379</v>
      </c>
      <c r="V94" s="50">
        <f t="shared" si="45"/>
        <v>51779.418796179831</v>
      </c>
      <c r="W94" s="53">
        <f t="shared" si="46"/>
        <v>0.32</v>
      </c>
      <c r="X94" s="50">
        <f t="shared" si="58"/>
        <v>1072.836</v>
      </c>
      <c r="Y94" s="50">
        <f>IF(B94&lt;&gt;"",IF(MONTH(E94)=MONTH($F$14),SUMIF($C$22:C549,"="&amp;(C94-1),$G$22:G549),0)*T94,"")</f>
        <v>0</v>
      </c>
      <c r="Z94" s="50">
        <f>IF(B94&lt;&gt;"",SUM($Y$22:Y94),"")</f>
        <v>6437.0160000000005</v>
      </c>
      <c r="AA94" s="51">
        <f t="shared" si="59"/>
        <v>0.05</v>
      </c>
      <c r="AB94" s="50">
        <f t="shared" si="60"/>
        <v>30.557137163977544</v>
      </c>
      <c r="AC94" s="50">
        <f t="shared" si="61"/>
        <v>5.8058560611557333</v>
      </c>
      <c r="AD94" s="50">
        <f t="shared" si="62"/>
        <v>921.44820045743018</v>
      </c>
      <c r="AE94" s="50">
        <f t="shared" si="63"/>
        <v>7358.4642004574316</v>
      </c>
      <c r="AF94" s="50">
        <f>IFERROR($V94*(1-$W94)+SUM($X$22:$X94)+$AD94,"")</f>
        <v>43641.304981859714</v>
      </c>
      <c r="AG94" s="50" t="b">
        <f t="shared" si="64"/>
        <v>0</v>
      </c>
      <c r="AH94" s="50">
        <f>IF(B94&lt;&gt;"",
IF(AND(AG94=TRUE,D94&gt;=65),$V94*(1-10%)+SUM($X$22:$X94)+$AD94,AF94),
"")</f>
        <v>43641.304981859714</v>
      </c>
      <c r="AI94" s="50">
        <f t="shared" si="47"/>
        <v>214.85236015012379</v>
      </c>
      <c r="AJ94" s="50">
        <f t="shared" si="48"/>
        <v>51779.418796179831</v>
      </c>
      <c r="AK94" s="50">
        <f t="shared" si="49"/>
        <v>50334.693224905663</v>
      </c>
      <c r="AL94" s="50" t="b">
        <f t="shared" si="65"/>
        <v>0</v>
      </c>
      <c r="AM94" s="50">
        <f t="shared" si="50"/>
        <v>50334.693224905663</v>
      </c>
      <c r="AN94" s="50">
        <f t="shared" si="66"/>
        <v>208.4817741639705</v>
      </c>
      <c r="AO94" s="50">
        <f t="shared" si="67"/>
        <v>39.611537091154396</v>
      </c>
      <c r="AP94" s="50">
        <f t="shared" si="68"/>
        <v>6028.8960364257218</v>
      </c>
      <c r="AQ94" s="50">
        <f t="shared" si="69"/>
        <v>50204.496036425728</v>
      </c>
    </row>
    <row r="95" spans="1:43" s="27" customFormat="1" x14ac:dyDescent="0.2">
      <c r="A95" s="47">
        <f t="shared" si="38"/>
        <v>74</v>
      </c>
      <c r="B95" s="47" t="str">
        <f>IF(E95&lt;=$F$10,VLOOKUP('KALKULATOR 2021'!A95,Robocze!$B$23:$C$102,2),"")</f>
        <v>7 rok</v>
      </c>
      <c r="C95" s="47">
        <f t="shared" si="51"/>
        <v>2028</v>
      </c>
      <c r="D95" s="48">
        <f t="shared" si="70"/>
        <v>36.166666666666757</v>
      </c>
      <c r="E95" s="54">
        <f t="shared" si="52"/>
        <v>46753</v>
      </c>
      <c r="F95" s="49">
        <f t="shared" si="53"/>
        <v>46783</v>
      </c>
      <c r="G95" s="50">
        <f>IF(F95&lt;&gt;"",
IF($F$6=Robocze!$B$3,$F$5/12,
IF(AND($F$6=Robocze!$B$4,MOD(A95,3)=1),$F$5/4,
IF(AND($F$6=Robocze!$B$5,MOD(A95,12)=1),$F$5,0))),
"")</f>
        <v>0</v>
      </c>
      <c r="H95" s="50">
        <f t="shared" si="54"/>
        <v>44175.600000000006</v>
      </c>
      <c r="I95" s="51">
        <f t="shared" si="39"/>
        <v>0.05</v>
      </c>
      <c r="J95" s="50">
        <f t="shared" si="55"/>
        <v>0</v>
      </c>
      <c r="K95" s="50">
        <f t="shared" si="56"/>
        <v>0</v>
      </c>
      <c r="L95" s="52" t="str">
        <f t="shared" si="71"/>
        <v/>
      </c>
      <c r="M95" s="111">
        <f t="shared" si="40"/>
        <v>44175.600000000006</v>
      </c>
      <c r="N95" s="114">
        <f t="shared" si="57"/>
        <v>43812.848151792095</v>
      </c>
      <c r="O95" s="115"/>
      <c r="P95" s="114">
        <f t="shared" si="41"/>
        <v>50509.448763342771</v>
      </c>
      <c r="Q95" s="115"/>
      <c r="R95" s="112">
        <f t="shared" si="42"/>
        <v>50373.936210548665</v>
      </c>
      <c r="S95" s="50"/>
      <c r="T95" s="53">
        <f t="shared" si="43"/>
        <v>0.17</v>
      </c>
      <c r="U95" s="50">
        <f t="shared" si="44"/>
        <v>215.74757831741596</v>
      </c>
      <c r="V95" s="50">
        <f t="shared" si="45"/>
        <v>51995.166374497247</v>
      </c>
      <c r="W95" s="53">
        <f t="shared" si="46"/>
        <v>0.32</v>
      </c>
      <c r="X95" s="50">
        <f t="shared" si="58"/>
        <v>0</v>
      </c>
      <c r="Y95" s="50">
        <f>IF(B95&lt;&gt;"",IF(MONTH(E95)=MONTH($F$14),SUMIF($C$22:C549,"="&amp;(C95-1),$G$22:G549),0)*T95,"")</f>
        <v>0</v>
      </c>
      <c r="Z95" s="50">
        <f>IF(B95&lt;&gt;"",SUM($Y$22:Y95),"")</f>
        <v>6437.0160000000005</v>
      </c>
      <c r="AA95" s="51">
        <f t="shared" si="59"/>
        <v>0.05</v>
      </c>
      <c r="AB95" s="50">
        <f t="shared" si="60"/>
        <v>30.660267501905967</v>
      </c>
      <c r="AC95" s="50">
        <f t="shared" si="61"/>
        <v>5.8254508253621333</v>
      </c>
      <c r="AD95" s="50">
        <f t="shared" si="62"/>
        <v>946.283017133974</v>
      </c>
      <c r="AE95" s="50">
        <f t="shared" si="63"/>
        <v>7383.2990171339752</v>
      </c>
      <c r="AF95" s="50">
        <f>IFERROR($V95*(1-$W95)+SUM($X$22:$X95)+$AD95,"")</f>
        <v>43812.848151792095</v>
      </c>
      <c r="AG95" s="50" t="b">
        <f t="shared" si="64"/>
        <v>0</v>
      </c>
      <c r="AH95" s="50">
        <f>IF(B95&lt;&gt;"",
IF(AND(AG95=TRUE,D95&gt;=65),$V95*(1-10%)+SUM($X$22:$X95)+$AD95,AF95),
"")</f>
        <v>43812.848151792095</v>
      </c>
      <c r="AI95" s="50">
        <f t="shared" si="47"/>
        <v>215.74757831741596</v>
      </c>
      <c r="AJ95" s="50">
        <f t="shared" si="48"/>
        <v>51995.166374497247</v>
      </c>
      <c r="AK95" s="50">
        <f t="shared" si="49"/>
        <v>50509.448763342771</v>
      </c>
      <c r="AL95" s="50" t="b">
        <f t="shared" si="65"/>
        <v>0</v>
      </c>
      <c r="AM95" s="50">
        <f t="shared" si="50"/>
        <v>50509.448763342771</v>
      </c>
      <c r="AN95" s="50">
        <f t="shared" si="66"/>
        <v>209.18540015177391</v>
      </c>
      <c r="AO95" s="50">
        <f t="shared" si="67"/>
        <v>39.745226028837045</v>
      </c>
      <c r="AP95" s="50">
        <f t="shared" si="68"/>
        <v>6198.3362105486594</v>
      </c>
      <c r="AQ95" s="50">
        <f t="shared" si="69"/>
        <v>50373.936210548665</v>
      </c>
    </row>
    <row r="96" spans="1:43" s="27" customFormat="1" x14ac:dyDescent="0.2">
      <c r="A96" s="47">
        <f t="shared" si="38"/>
        <v>75</v>
      </c>
      <c r="B96" s="47" t="str">
        <f>IF(E96&lt;=$F$10,VLOOKUP('KALKULATOR 2021'!A96,Robocze!$B$23:$C$102,2),"")</f>
        <v>7 rok</v>
      </c>
      <c r="C96" s="47">
        <f t="shared" si="51"/>
        <v>2028</v>
      </c>
      <c r="D96" s="48">
        <f t="shared" si="70"/>
        <v>36.250000000000092</v>
      </c>
      <c r="E96" s="54">
        <f t="shared" si="52"/>
        <v>46784</v>
      </c>
      <c r="F96" s="49">
        <f t="shared" si="53"/>
        <v>46812</v>
      </c>
      <c r="G96" s="50">
        <f>IF(F96&lt;&gt;"",
IF($F$6=Robocze!$B$3,$F$5/12,
IF(AND($F$6=Robocze!$B$4,MOD(A96,3)=1),$F$5/4,
IF(AND($F$6=Robocze!$B$5,MOD(A96,12)=1),$F$5,0))),
"")</f>
        <v>0</v>
      </c>
      <c r="H96" s="50">
        <f t="shared" si="54"/>
        <v>44175.600000000006</v>
      </c>
      <c r="I96" s="51">
        <f t="shared" si="39"/>
        <v>0.05</v>
      </c>
      <c r="J96" s="50">
        <f t="shared" si="55"/>
        <v>0</v>
      </c>
      <c r="K96" s="50">
        <f t="shared" si="56"/>
        <v>0</v>
      </c>
      <c r="L96" s="52" t="str">
        <f t="shared" si="71"/>
        <v/>
      </c>
      <c r="M96" s="111">
        <f t="shared" si="40"/>
        <v>44175.600000000006</v>
      </c>
      <c r="N96" s="114">
        <f t="shared" si="57"/>
        <v>43985.086424035995</v>
      </c>
      <c r="O96" s="115"/>
      <c r="P96" s="114">
        <f t="shared" si="41"/>
        <v>50684.9324498567</v>
      </c>
      <c r="Q96" s="115"/>
      <c r="R96" s="112">
        <f t="shared" si="42"/>
        <v>50543.948245259264</v>
      </c>
      <c r="S96" s="50"/>
      <c r="T96" s="53">
        <f t="shared" si="43"/>
        <v>0.17</v>
      </c>
      <c r="U96" s="50">
        <f t="shared" si="44"/>
        <v>216.64652656040519</v>
      </c>
      <c r="V96" s="50">
        <f t="shared" si="45"/>
        <v>52211.812901057652</v>
      </c>
      <c r="W96" s="53">
        <f t="shared" si="46"/>
        <v>0.32</v>
      </c>
      <c r="X96" s="50">
        <f t="shared" si="58"/>
        <v>0</v>
      </c>
      <c r="Y96" s="50">
        <f>IF(B96&lt;&gt;"",IF(MONTH(E96)=MONTH($F$14),SUMIF($C$22:C549,"="&amp;(C96-1),$G$22:G549),0)*T96,"")</f>
        <v>0</v>
      </c>
      <c r="Z96" s="50">
        <f>IF(B96&lt;&gt;"",SUM($Y$22:Y96),"")</f>
        <v>6437.0160000000005</v>
      </c>
      <c r="AA96" s="51">
        <f t="shared" si="59"/>
        <v>0.05</v>
      </c>
      <c r="AB96" s="50">
        <f t="shared" si="60"/>
        <v>30.7637459047249</v>
      </c>
      <c r="AC96" s="50">
        <f t="shared" si="61"/>
        <v>5.8451117218977311</v>
      </c>
      <c r="AD96" s="50">
        <f t="shared" si="62"/>
        <v>971.20165131680119</v>
      </c>
      <c r="AE96" s="50">
        <f t="shared" si="63"/>
        <v>7408.2176513168024</v>
      </c>
      <c r="AF96" s="50">
        <f>IFERROR($V96*(1-$W96)+SUM($X$22:$X96)+$AD96,"")</f>
        <v>43985.086424035995</v>
      </c>
      <c r="AG96" s="50" t="b">
        <f t="shared" si="64"/>
        <v>0</v>
      </c>
      <c r="AH96" s="50">
        <f>IF(B96&lt;&gt;"",
IF(AND(AG96=TRUE,D96&gt;=65),$V96*(1-10%)+SUM($X$22:$X96)+$AD96,AF96),
"")</f>
        <v>43985.086424035995</v>
      </c>
      <c r="AI96" s="50">
        <f t="shared" si="47"/>
        <v>216.64652656040519</v>
      </c>
      <c r="AJ96" s="50">
        <f t="shared" si="48"/>
        <v>52211.812901057652</v>
      </c>
      <c r="AK96" s="50">
        <f t="shared" si="49"/>
        <v>50684.9324498567</v>
      </c>
      <c r="AL96" s="50" t="b">
        <f t="shared" si="65"/>
        <v>0</v>
      </c>
      <c r="AM96" s="50">
        <f t="shared" si="50"/>
        <v>50684.9324498567</v>
      </c>
      <c r="AN96" s="50">
        <f t="shared" si="66"/>
        <v>209.89140087728615</v>
      </c>
      <c r="AO96" s="50">
        <f t="shared" si="67"/>
        <v>39.87936616668437</v>
      </c>
      <c r="AP96" s="50">
        <f t="shared" si="68"/>
        <v>6368.348245259258</v>
      </c>
      <c r="AQ96" s="50">
        <f t="shared" si="69"/>
        <v>50543.948245259264</v>
      </c>
    </row>
    <row r="97" spans="1:43" s="27" customFormat="1" x14ac:dyDescent="0.2">
      <c r="A97" s="47">
        <f t="shared" si="38"/>
        <v>76</v>
      </c>
      <c r="B97" s="47" t="str">
        <f>IF(E97&lt;=$F$10,VLOOKUP('KALKULATOR 2021'!A97,Robocze!$B$23:$C$102,2),"")</f>
        <v>7 rok</v>
      </c>
      <c r="C97" s="47">
        <f t="shared" si="51"/>
        <v>2028</v>
      </c>
      <c r="D97" s="48">
        <f t="shared" si="70"/>
        <v>36.333333333333428</v>
      </c>
      <c r="E97" s="54">
        <f t="shared" si="52"/>
        <v>46813</v>
      </c>
      <c r="F97" s="49">
        <f t="shared" si="53"/>
        <v>46843</v>
      </c>
      <c r="G97" s="50">
        <f>IF(F97&lt;&gt;"",
IF($F$6=Robocze!$B$3,$F$5/12,
IF(AND($F$6=Robocze!$B$4,MOD(A97,3)=1),$F$5/4,
IF(AND($F$6=Robocze!$B$5,MOD(A97,12)=1),$F$5,0))),
"")</f>
        <v>0</v>
      </c>
      <c r="H97" s="50">
        <f t="shared" si="54"/>
        <v>44175.600000000006</v>
      </c>
      <c r="I97" s="51">
        <f t="shared" si="39"/>
        <v>0.05</v>
      </c>
      <c r="J97" s="50">
        <f t="shared" si="55"/>
        <v>0</v>
      </c>
      <c r="K97" s="50">
        <f t="shared" si="56"/>
        <v>0</v>
      </c>
      <c r="L97" s="52" t="str">
        <f t="shared" si="71"/>
        <v/>
      </c>
      <c r="M97" s="111">
        <f t="shared" si="40"/>
        <v>44175.600000000006</v>
      </c>
      <c r="N97" s="114">
        <f t="shared" si="57"/>
        <v>44158.022628495521</v>
      </c>
      <c r="O97" s="115"/>
      <c r="P97" s="114">
        <f t="shared" si="41"/>
        <v>50861.147318397772</v>
      </c>
      <c r="Q97" s="115"/>
      <c r="R97" s="112">
        <f t="shared" si="42"/>
        <v>50714.534070587011</v>
      </c>
      <c r="S97" s="50"/>
      <c r="T97" s="53">
        <f t="shared" si="43"/>
        <v>0.17</v>
      </c>
      <c r="U97" s="50">
        <f t="shared" si="44"/>
        <v>217.54922042107356</v>
      </c>
      <c r="V97" s="50">
        <f t="shared" si="45"/>
        <v>52429.362121478727</v>
      </c>
      <c r="W97" s="53">
        <f t="shared" si="46"/>
        <v>0.32</v>
      </c>
      <c r="X97" s="50">
        <f t="shared" si="58"/>
        <v>0</v>
      </c>
      <c r="Y97" s="50">
        <f>IF(B97&lt;&gt;"",IF(MONTH(E97)=MONTH($F$14),SUMIF($C$22:C549,"="&amp;(C97-1),$G$22:G549),0)*T97,"")</f>
        <v>0</v>
      </c>
      <c r="Z97" s="50">
        <f>IF(B97&lt;&gt;"",SUM($Y$22:Y97),"")</f>
        <v>6437.0160000000005</v>
      </c>
      <c r="AA97" s="51">
        <f t="shared" si="59"/>
        <v>0.05</v>
      </c>
      <c r="AB97" s="50">
        <f t="shared" si="60"/>
        <v>30.867573547153345</v>
      </c>
      <c r="AC97" s="50">
        <f t="shared" si="61"/>
        <v>5.8648389739591353</v>
      </c>
      <c r="AD97" s="50">
        <f t="shared" si="62"/>
        <v>996.20438588999548</v>
      </c>
      <c r="AE97" s="50">
        <f t="shared" si="63"/>
        <v>7433.2203858899966</v>
      </c>
      <c r="AF97" s="50">
        <f>IFERROR($V97*(1-$W97)+SUM($X$22:$X97)+$AD97,"")</f>
        <v>44158.022628495521</v>
      </c>
      <c r="AG97" s="50" t="b">
        <f t="shared" si="64"/>
        <v>0</v>
      </c>
      <c r="AH97" s="50">
        <f>IF(B97&lt;&gt;"",
IF(AND(AG97=TRUE,D97&gt;=65),$V97*(1-10%)+SUM($X$22:$X97)+$AD97,AF97),
"")</f>
        <v>44158.022628495521</v>
      </c>
      <c r="AI97" s="50">
        <f t="shared" si="47"/>
        <v>217.54922042107356</v>
      </c>
      <c r="AJ97" s="50">
        <f t="shared" si="48"/>
        <v>52429.362121478727</v>
      </c>
      <c r="AK97" s="50">
        <f t="shared" si="49"/>
        <v>50861.147318397772</v>
      </c>
      <c r="AL97" s="50" t="b">
        <f t="shared" si="65"/>
        <v>0</v>
      </c>
      <c r="AM97" s="50">
        <f t="shared" si="50"/>
        <v>50861.147318397772</v>
      </c>
      <c r="AN97" s="50">
        <f t="shared" si="66"/>
        <v>210.59978435524695</v>
      </c>
      <c r="AO97" s="50">
        <f t="shared" si="67"/>
        <v>40.013959027496924</v>
      </c>
      <c r="AP97" s="50">
        <f t="shared" si="68"/>
        <v>6538.9340705870054</v>
      </c>
      <c r="AQ97" s="50">
        <f t="shared" si="69"/>
        <v>50714.534070587011</v>
      </c>
    </row>
    <row r="98" spans="1:43" s="27" customFormat="1" x14ac:dyDescent="0.2">
      <c r="A98" s="47">
        <f t="shared" si="38"/>
        <v>77</v>
      </c>
      <c r="B98" s="47" t="str">
        <f>IF(E98&lt;=$F$10,VLOOKUP('KALKULATOR 2021'!A98,Robocze!$B$23:$C$102,2),"")</f>
        <v>7 rok</v>
      </c>
      <c r="C98" s="47">
        <f t="shared" si="51"/>
        <v>2028</v>
      </c>
      <c r="D98" s="48">
        <f t="shared" si="70"/>
        <v>36.416666666666764</v>
      </c>
      <c r="E98" s="54">
        <f t="shared" si="52"/>
        <v>46844</v>
      </c>
      <c r="F98" s="49">
        <f t="shared" si="53"/>
        <v>46873</v>
      </c>
      <c r="G98" s="50">
        <f>IF(F98&lt;&gt;"",
IF($F$6=Robocze!$B$3,$F$5/12,
IF(AND($F$6=Robocze!$B$4,MOD(A98,3)=1),$F$5/4,
IF(AND($F$6=Robocze!$B$5,MOD(A98,12)=1),$F$5,0))),
"")</f>
        <v>0</v>
      </c>
      <c r="H98" s="50">
        <f t="shared" si="54"/>
        <v>44175.600000000006</v>
      </c>
      <c r="I98" s="51">
        <f t="shared" si="39"/>
        <v>0.05</v>
      </c>
      <c r="J98" s="50">
        <f t="shared" si="55"/>
        <v>0</v>
      </c>
      <c r="K98" s="50">
        <f t="shared" si="56"/>
        <v>0</v>
      </c>
      <c r="L98" s="52" t="str">
        <f t="shared" si="71"/>
        <v/>
      </c>
      <c r="M98" s="111">
        <f t="shared" si="40"/>
        <v>44175.600000000006</v>
      </c>
      <c r="N98" s="114">
        <f t="shared" si="57"/>
        <v>44335.280428142098</v>
      </c>
      <c r="O98" s="115"/>
      <c r="P98" s="114">
        <f t="shared" si="41"/>
        <v>51038.09641555776</v>
      </c>
      <c r="Q98" s="115"/>
      <c r="R98" s="112">
        <f t="shared" si="42"/>
        <v>50885.69562307524</v>
      </c>
      <c r="S98" s="50"/>
      <c r="T98" s="53">
        <f t="shared" si="43"/>
        <v>0.17</v>
      </c>
      <c r="U98" s="50">
        <f t="shared" si="44"/>
        <v>218.45567550616136</v>
      </c>
      <c r="V98" s="50">
        <f t="shared" si="45"/>
        <v>52647.817796984891</v>
      </c>
      <c r="W98" s="53">
        <f t="shared" si="46"/>
        <v>0.32</v>
      </c>
      <c r="X98" s="50">
        <f t="shared" si="58"/>
        <v>0</v>
      </c>
      <c r="Y98" s="50">
        <f>IF(B98&lt;&gt;"",IF(MONTH(E98)=MONTH($F$14),SUMIF($C$22:C549,"="&amp;(C98-1),$G$22:G549),0)*T98,"")</f>
        <v>1072.836</v>
      </c>
      <c r="Z98" s="50">
        <f>IF(B98&lt;&gt;"",SUM($Y$22:Y98),"")</f>
        <v>7509.8520000000008</v>
      </c>
      <c r="AA98" s="51">
        <f t="shared" si="59"/>
        <v>0.05</v>
      </c>
      <c r="AB98" s="50">
        <f t="shared" si="60"/>
        <v>35.441901607874989</v>
      </c>
      <c r="AC98" s="50">
        <f t="shared" si="61"/>
        <v>6.7339613054962477</v>
      </c>
      <c r="AD98" s="50">
        <f t="shared" si="62"/>
        <v>1024.9123261923742</v>
      </c>
      <c r="AE98" s="50">
        <f t="shared" si="63"/>
        <v>8534.7643261923749</v>
      </c>
      <c r="AF98" s="50">
        <f>IFERROR($V98*(1-$W98)+SUM($X$22:$X98)+$AD98,"")</f>
        <v>44335.280428142098</v>
      </c>
      <c r="AG98" s="50" t="b">
        <f t="shared" si="64"/>
        <v>0</v>
      </c>
      <c r="AH98" s="50">
        <f>IF(B98&lt;&gt;"",
IF(AND(AG98=TRUE,D98&gt;=65),$V98*(1-10%)+SUM($X$22:$X98)+$AD98,AF98),
"")</f>
        <v>44335.280428142098</v>
      </c>
      <c r="AI98" s="50">
        <f t="shared" si="47"/>
        <v>218.45567550616136</v>
      </c>
      <c r="AJ98" s="50">
        <f t="shared" si="48"/>
        <v>52647.817796984891</v>
      </c>
      <c r="AK98" s="50">
        <f t="shared" si="49"/>
        <v>51038.09641555776</v>
      </c>
      <c r="AL98" s="50" t="b">
        <f t="shared" si="65"/>
        <v>0</v>
      </c>
      <c r="AM98" s="50">
        <f t="shared" si="50"/>
        <v>51038.09641555776</v>
      </c>
      <c r="AN98" s="50">
        <f t="shared" si="66"/>
        <v>211.31055862744589</v>
      </c>
      <c r="AO98" s="50">
        <f t="shared" si="67"/>
        <v>40.14900613921472</v>
      </c>
      <c r="AP98" s="50">
        <f t="shared" si="68"/>
        <v>6710.0956230752345</v>
      </c>
      <c r="AQ98" s="50">
        <f t="shared" si="69"/>
        <v>50885.69562307524</v>
      </c>
    </row>
    <row r="99" spans="1:43" s="27" customFormat="1" x14ac:dyDescent="0.2">
      <c r="A99" s="47">
        <f t="shared" si="38"/>
        <v>78</v>
      </c>
      <c r="B99" s="47" t="str">
        <f>IF(E99&lt;=$F$10,VLOOKUP('KALKULATOR 2021'!A99,Robocze!$B$23:$C$102,2),"")</f>
        <v>7 rok</v>
      </c>
      <c r="C99" s="47">
        <f t="shared" si="51"/>
        <v>2028</v>
      </c>
      <c r="D99" s="48">
        <f t="shared" si="70"/>
        <v>36.500000000000099</v>
      </c>
      <c r="E99" s="54">
        <f t="shared" si="52"/>
        <v>46874</v>
      </c>
      <c r="F99" s="49">
        <f t="shared" si="53"/>
        <v>46904</v>
      </c>
      <c r="G99" s="50">
        <f>IF(F99&lt;&gt;"",
IF($F$6=Robocze!$B$3,$F$5/12,
IF(AND($F$6=Robocze!$B$4,MOD(A99,3)=1),$F$5/4,
IF(AND($F$6=Robocze!$B$5,MOD(A99,12)=1),$F$5,0))),
"")</f>
        <v>0</v>
      </c>
      <c r="H99" s="50">
        <f t="shared" si="54"/>
        <v>44175.600000000006</v>
      </c>
      <c r="I99" s="51">
        <f t="shared" si="39"/>
        <v>0.05</v>
      </c>
      <c r="J99" s="50">
        <f t="shared" si="55"/>
        <v>0</v>
      </c>
      <c r="K99" s="50">
        <f t="shared" si="56"/>
        <v>0</v>
      </c>
      <c r="L99" s="52" t="str">
        <f t="shared" si="71"/>
        <v/>
      </c>
      <c r="M99" s="111">
        <f t="shared" si="40"/>
        <v>44175.600000000006</v>
      </c>
      <c r="N99" s="114">
        <f t="shared" si="57"/>
        <v>44513.254074834455</v>
      </c>
      <c r="O99" s="115"/>
      <c r="P99" s="114">
        <f t="shared" si="41"/>
        <v>51215.78280062259</v>
      </c>
      <c r="Q99" s="115"/>
      <c r="R99" s="112">
        <f t="shared" si="42"/>
        <v>51057.434845803116</v>
      </c>
      <c r="S99" s="50"/>
      <c r="T99" s="53">
        <f t="shared" si="43"/>
        <v>0.17</v>
      </c>
      <c r="U99" s="50">
        <f t="shared" si="44"/>
        <v>219.36590748743706</v>
      </c>
      <c r="V99" s="50">
        <f t="shared" si="45"/>
        <v>52867.183704472329</v>
      </c>
      <c r="W99" s="53">
        <f t="shared" si="46"/>
        <v>0.32</v>
      </c>
      <c r="X99" s="50">
        <f t="shared" si="58"/>
        <v>0</v>
      </c>
      <c r="Y99" s="50">
        <f>IF(B99&lt;&gt;"",IF(MONTH(E99)=MONTH($F$14),SUMIF($C$22:C549,"="&amp;(C99-1),$G$22:G549),0)*T99,"")</f>
        <v>0</v>
      </c>
      <c r="Z99" s="50">
        <f>IF(B99&lt;&gt;"",SUM($Y$22:Y99),"")</f>
        <v>7509.8520000000008</v>
      </c>
      <c r="AA99" s="51">
        <f t="shared" si="59"/>
        <v>0.05</v>
      </c>
      <c r="AB99" s="50">
        <f t="shared" si="60"/>
        <v>35.561518025801568</v>
      </c>
      <c r="AC99" s="50">
        <f t="shared" si="61"/>
        <v>6.7566884249022978</v>
      </c>
      <c r="AD99" s="50">
        <f t="shared" si="62"/>
        <v>1053.7171557932736</v>
      </c>
      <c r="AE99" s="50">
        <f t="shared" si="63"/>
        <v>8563.5691557932732</v>
      </c>
      <c r="AF99" s="50">
        <f>IFERROR($V99*(1-$W99)+SUM($X$22:$X99)+$AD99,"")</f>
        <v>44513.254074834455</v>
      </c>
      <c r="AG99" s="50" t="b">
        <f t="shared" si="64"/>
        <v>0</v>
      </c>
      <c r="AH99" s="50">
        <f>IF(B99&lt;&gt;"",
IF(AND(AG99=TRUE,D99&gt;=65),$V99*(1-10%)+SUM($X$22:$X99)+$AD99,AF99),
"")</f>
        <v>44513.254074834455</v>
      </c>
      <c r="AI99" s="50">
        <f t="shared" si="47"/>
        <v>219.36590748743706</v>
      </c>
      <c r="AJ99" s="50">
        <f t="shared" si="48"/>
        <v>52867.183704472329</v>
      </c>
      <c r="AK99" s="50">
        <f t="shared" si="49"/>
        <v>51215.78280062259</v>
      </c>
      <c r="AL99" s="50" t="b">
        <f t="shared" si="65"/>
        <v>0</v>
      </c>
      <c r="AM99" s="50">
        <f t="shared" si="50"/>
        <v>51215.78280062259</v>
      </c>
      <c r="AN99" s="50">
        <f t="shared" si="66"/>
        <v>212.02373176281353</v>
      </c>
      <c r="AO99" s="50">
        <f t="shared" si="67"/>
        <v>40.284509034934572</v>
      </c>
      <c r="AP99" s="50">
        <f t="shared" si="68"/>
        <v>6881.8348458031105</v>
      </c>
      <c r="AQ99" s="50">
        <f t="shared" si="69"/>
        <v>51057.434845803116</v>
      </c>
    </row>
    <row r="100" spans="1:43" s="27" customFormat="1" x14ac:dyDescent="0.2">
      <c r="A100" s="47">
        <f t="shared" si="38"/>
        <v>79</v>
      </c>
      <c r="B100" s="47" t="str">
        <f>IF(E100&lt;=$F$10,VLOOKUP('KALKULATOR 2021'!A100,Robocze!$B$23:$C$102,2),"")</f>
        <v>7 rok</v>
      </c>
      <c r="C100" s="47">
        <f t="shared" si="51"/>
        <v>2028</v>
      </c>
      <c r="D100" s="48">
        <f t="shared" si="70"/>
        <v>36.583333333333435</v>
      </c>
      <c r="E100" s="54">
        <f t="shared" si="52"/>
        <v>46905</v>
      </c>
      <c r="F100" s="49">
        <f t="shared" si="53"/>
        <v>46934</v>
      </c>
      <c r="G100" s="50">
        <f>IF(F100&lt;&gt;"",
IF($F$6=Robocze!$B$3,$F$5/12,
IF(AND($F$6=Robocze!$B$4,MOD(A100,3)=1),$F$5/4,
IF(AND($F$6=Robocze!$B$5,MOD(A100,12)=1),$F$5,0))),
"")</f>
        <v>0</v>
      </c>
      <c r="H100" s="50">
        <f t="shared" si="54"/>
        <v>44175.600000000006</v>
      </c>
      <c r="I100" s="51">
        <f t="shared" si="39"/>
        <v>0.05</v>
      </c>
      <c r="J100" s="50">
        <f t="shared" si="55"/>
        <v>0</v>
      </c>
      <c r="K100" s="50">
        <f t="shared" si="56"/>
        <v>0</v>
      </c>
      <c r="L100" s="52" t="str">
        <f t="shared" si="71"/>
        <v/>
      </c>
      <c r="M100" s="111">
        <f t="shared" si="40"/>
        <v>44175.600000000006</v>
      </c>
      <c r="N100" s="114">
        <f t="shared" si="57"/>
        <v>44691.946474564596</v>
      </c>
      <c r="O100" s="115"/>
      <c r="P100" s="114">
        <f t="shared" si="41"/>
        <v>51394.209545625185</v>
      </c>
      <c r="Q100" s="115"/>
      <c r="R100" s="112">
        <f t="shared" si="42"/>
        <v>51229.753688407698</v>
      </c>
      <c r="S100" s="50"/>
      <c r="T100" s="53">
        <f t="shared" si="43"/>
        <v>0.17</v>
      </c>
      <c r="U100" s="50">
        <f t="shared" si="44"/>
        <v>220.27993210196803</v>
      </c>
      <c r="V100" s="50">
        <f t="shared" si="45"/>
        <v>53087.463636574299</v>
      </c>
      <c r="W100" s="53">
        <f t="shared" si="46"/>
        <v>0.32</v>
      </c>
      <c r="X100" s="50">
        <f t="shared" si="58"/>
        <v>0</v>
      </c>
      <c r="Y100" s="50">
        <f>IF(B100&lt;&gt;"",IF(MONTH(E100)=MONTH($F$14),SUMIF($C$22:C549,"="&amp;(C100-1),$G$22:G549),0)*T100,"")</f>
        <v>0</v>
      </c>
      <c r="Z100" s="50">
        <f>IF(B100&lt;&gt;"",SUM($Y$22:Y100),"")</f>
        <v>7509.8520000000008</v>
      </c>
      <c r="AA100" s="51">
        <f t="shared" si="59"/>
        <v>0.05</v>
      </c>
      <c r="AB100" s="50">
        <f t="shared" si="60"/>
        <v>35.681538149138639</v>
      </c>
      <c r="AC100" s="50">
        <f t="shared" si="61"/>
        <v>6.7794922483363411</v>
      </c>
      <c r="AD100" s="50">
        <f t="shared" si="62"/>
        <v>1082.6192016940759</v>
      </c>
      <c r="AE100" s="50">
        <f t="shared" si="63"/>
        <v>8592.4712016940739</v>
      </c>
      <c r="AF100" s="50">
        <f>IFERROR($V100*(1-$W100)+SUM($X$22:$X100)+$AD100,"")</f>
        <v>44691.946474564596</v>
      </c>
      <c r="AG100" s="50" t="b">
        <f t="shared" si="64"/>
        <v>0</v>
      </c>
      <c r="AH100" s="50">
        <f>IF(B100&lt;&gt;"",
IF(AND(AG100=TRUE,D100&gt;=65),$V100*(1-10%)+SUM($X$22:$X100)+$AD100,AF100),
"")</f>
        <v>44691.946474564596</v>
      </c>
      <c r="AI100" s="50">
        <f t="shared" si="47"/>
        <v>220.27993210196803</v>
      </c>
      <c r="AJ100" s="50">
        <f t="shared" si="48"/>
        <v>53087.463636574299</v>
      </c>
      <c r="AK100" s="50">
        <f t="shared" si="49"/>
        <v>51394.209545625185</v>
      </c>
      <c r="AL100" s="50" t="b">
        <f t="shared" si="65"/>
        <v>0</v>
      </c>
      <c r="AM100" s="50">
        <f t="shared" si="50"/>
        <v>51394.209545625185</v>
      </c>
      <c r="AN100" s="50">
        <f t="shared" si="66"/>
        <v>212.739311857513</v>
      </c>
      <c r="AO100" s="50">
        <f t="shared" si="67"/>
        <v>40.420469252927468</v>
      </c>
      <c r="AP100" s="50">
        <f t="shared" si="68"/>
        <v>7054.1536884076922</v>
      </c>
      <c r="AQ100" s="50">
        <f t="shared" si="69"/>
        <v>51229.753688407698</v>
      </c>
    </row>
    <row r="101" spans="1:43" s="27" customFormat="1" x14ac:dyDescent="0.2">
      <c r="A101" s="47">
        <f t="shared" si="38"/>
        <v>80</v>
      </c>
      <c r="B101" s="47" t="str">
        <f>IF(E101&lt;=$F$10,VLOOKUP('KALKULATOR 2021'!A101,Robocze!$B$23:$C$102,2),"")</f>
        <v>7 rok</v>
      </c>
      <c r="C101" s="47">
        <f t="shared" si="51"/>
        <v>2028</v>
      </c>
      <c r="D101" s="48">
        <f t="shared" si="70"/>
        <v>36.666666666666771</v>
      </c>
      <c r="E101" s="54">
        <f t="shared" si="52"/>
        <v>46935</v>
      </c>
      <c r="F101" s="49">
        <f t="shared" si="53"/>
        <v>46965</v>
      </c>
      <c r="G101" s="50">
        <f>IF(F101&lt;&gt;"",
IF($F$6=Robocze!$B$3,$F$5/12,
IF(AND($F$6=Robocze!$B$4,MOD(A101,3)=1),$F$5/4,
IF(AND($F$6=Robocze!$B$5,MOD(A101,12)=1),$F$5,0))),
"")</f>
        <v>0</v>
      </c>
      <c r="H101" s="50">
        <f t="shared" si="54"/>
        <v>44175.600000000006</v>
      </c>
      <c r="I101" s="51">
        <f t="shared" si="39"/>
        <v>0.05</v>
      </c>
      <c r="J101" s="50">
        <f t="shared" si="55"/>
        <v>0</v>
      </c>
      <c r="K101" s="50">
        <f t="shared" si="56"/>
        <v>0</v>
      </c>
      <c r="L101" s="52" t="str">
        <f t="shared" si="71"/>
        <v/>
      </c>
      <c r="M101" s="111">
        <f t="shared" si="40"/>
        <v>44175.600000000006</v>
      </c>
      <c r="N101" s="114">
        <f t="shared" si="57"/>
        <v>44871.360545173935</v>
      </c>
      <c r="O101" s="115"/>
      <c r="P101" s="114">
        <f t="shared" si="41"/>
        <v>51573.379735398623</v>
      </c>
      <c r="Q101" s="115"/>
      <c r="R101" s="112">
        <f t="shared" si="42"/>
        <v>51402.654107106071</v>
      </c>
      <c r="S101" s="50"/>
      <c r="T101" s="53">
        <f t="shared" si="43"/>
        <v>0.17</v>
      </c>
      <c r="U101" s="50">
        <f t="shared" si="44"/>
        <v>221.19776515239292</v>
      </c>
      <c r="V101" s="50">
        <f t="shared" si="45"/>
        <v>53308.661401726691</v>
      </c>
      <c r="W101" s="53">
        <f t="shared" si="46"/>
        <v>0.32</v>
      </c>
      <c r="X101" s="50">
        <f t="shared" si="58"/>
        <v>0</v>
      </c>
      <c r="Y101" s="50">
        <f>IF(B101&lt;&gt;"",IF(MONTH(E101)=MONTH($F$14),SUMIF($C$22:C549,"="&amp;(C101-1),$G$22:G549),0)*T101,"")</f>
        <v>0</v>
      </c>
      <c r="Z101" s="50">
        <f>IF(B101&lt;&gt;"",SUM($Y$22:Y101),"")</f>
        <v>7509.8520000000008</v>
      </c>
      <c r="AA101" s="51">
        <f t="shared" si="59"/>
        <v>0.05</v>
      </c>
      <c r="AB101" s="50">
        <f t="shared" si="60"/>
        <v>35.801963340391978</v>
      </c>
      <c r="AC101" s="50">
        <f t="shared" si="61"/>
        <v>6.802373034674476</v>
      </c>
      <c r="AD101" s="50">
        <f t="shared" si="62"/>
        <v>1111.6187919997933</v>
      </c>
      <c r="AE101" s="50">
        <f t="shared" si="63"/>
        <v>8621.4707919997927</v>
      </c>
      <c r="AF101" s="50">
        <f>IFERROR($V101*(1-$W101)+SUM($X$22:$X101)+$AD101,"")</f>
        <v>44871.360545173935</v>
      </c>
      <c r="AG101" s="50" t="b">
        <f t="shared" si="64"/>
        <v>0</v>
      </c>
      <c r="AH101" s="50">
        <f>IF(B101&lt;&gt;"",
IF(AND(AG101=TRUE,D101&gt;=65),$V101*(1-10%)+SUM($X$22:$X101)+$AD101,AF101),
"")</f>
        <v>44871.360545173935</v>
      </c>
      <c r="AI101" s="50">
        <f t="shared" si="47"/>
        <v>221.19776515239292</v>
      </c>
      <c r="AJ101" s="50">
        <f t="shared" si="48"/>
        <v>53308.661401726691</v>
      </c>
      <c r="AK101" s="50">
        <f t="shared" si="49"/>
        <v>51573.379735398623</v>
      </c>
      <c r="AL101" s="50" t="b">
        <f t="shared" si="65"/>
        <v>0</v>
      </c>
      <c r="AM101" s="50">
        <f t="shared" si="50"/>
        <v>51573.379735398623</v>
      </c>
      <c r="AN101" s="50">
        <f t="shared" si="66"/>
        <v>213.45730703503207</v>
      </c>
      <c r="AO101" s="50">
        <f t="shared" si="67"/>
        <v>40.556888336656094</v>
      </c>
      <c r="AP101" s="50">
        <f t="shared" si="68"/>
        <v>7227.0541071060652</v>
      </c>
      <c r="AQ101" s="50">
        <f t="shared" si="69"/>
        <v>51402.654107106071</v>
      </c>
    </row>
    <row r="102" spans="1:43" s="27" customFormat="1" x14ac:dyDescent="0.2">
      <c r="A102" s="47">
        <f t="shared" si="38"/>
        <v>81</v>
      </c>
      <c r="B102" s="47" t="str">
        <f>IF(E102&lt;=$F$10,VLOOKUP('KALKULATOR 2021'!A102,Robocze!$B$23:$C$102,2),"")</f>
        <v>7 rok</v>
      </c>
      <c r="C102" s="47">
        <f t="shared" si="51"/>
        <v>2028</v>
      </c>
      <c r="D102" s="48">
        <f t="shared" si="70"/>
        <v>36.750000000000107</v>
      </c>
      <c r="E102" s="54">
        <f t="shared" si="52"/>
        <v>46966</v>
      </c>
      <c r="F102" s="49">
        <f t="shared" si="53"/>
        <v>46996</v>
      </c>
      <c r="G102" s="50">
        <f>IF(F102&lt;&gt;"",
IF($F$6=Robocze!$B$3,$F$5/12,
IF(AND($F$6=Robocze!$B$4,MOD(A102,3)=1),$F$5/4,
IF(AND($F$6=Robocze!$B$5,MOD(A102,12)=1),$F$5,0))),
"")</f>
        <v>0</v>
      </c>
      <c r="H102" s="50">
        <f t="shared" si="54"/>
        <v>44175.600000000006</v>
      </c>
      <c r="I102" s="51">
        <f t="shared" si="39"/>
        <v>0.05</v>
      </c>
      <c r="J102" s="50">
        <f t="shared" si="55"/>
        <v>0</v>
      </c>
      <c r="K102" s="50">
        <f t="shared" si="56"/>
        <v>0</v>
      </c>
      <c r="L102" s="52" t="str">
        <f t="shared" si="71"/>
        <v/>
      </c>
      <c r="M102" s="111">
        <f t="shared" si="40"/>
        <v>44175.600000000006</v>
      </c>
      <c r="N102" s="114">
        <f t="shared" si="57"/>
        <v>45051.499216401833</v>
      </c>
      <c r="O102" s="115"/>
      <c r="P102" s="114">
        <f t="shared" si="41"/>
        <v>51753.29646762945</v>
      </c>
      <c r="Q102" s="115"/>
      <c r="R102" s="112">
        <f t="shared" si="42"/>
        <v>51576.138064717554</v>
      </c>
      <c r="S102" s="50"/>
      <c r="T102" s="53">
        <f t="shared" si="43"/>
        <v>0.17</v>
      </c>
      <c r="U102" s="50">
        <f t="shared" si="44"/>
        <v>222.11942250719454</v>
      </c>
      <c r="V102" s="50">
        <f t="shared" si="45"/>
        <v>53530.780824233887</v>
      </c>
      <c r="W102" s="53">
        <f t="shared" si="46"/>
        <v>0.32</v>
      </c>
      <c r="X102" s="50">
        <f t="shared" si="58"/>
        <v>0</v>
      </c>
      <c r="Y102" s="50">
        <f>IF(B102&lt;&gt;"",IF(MONTH(E102)=MONTH($F$14),SUMIF($C$22:C549,"="&amp;(C102-1),$G$22:G549),0)*T102,"")</f>
        <v>0</v>
      </c>
      <c r="Z102" s="50">
        <f>IF(B102&lt;&gt;"",SUM($Y$22:Y102),"")</f>
        <v>7509.8520000000008</v>
      </c>
      <c r="AA102" s="51">
        <f t="shared" si="59"/>
        <v>0.05</v>
      </c>
      <c r="AB102" s="50">
        <f t="shared" si="60"/>
        <v>35.922794966665805</v>
      </c>
      <c r="AC102" s="50">
        <f t="shared" si="61"/>
        <v>6.8253310436665027</v>
      </c>
      <c r="AD102" s="50">
        <f t="shared" si="62"/>
        <v>1140.7162559227927</v>
      </c>
      <c r="AE102" s="50">
        <f t="shared" si="63"/>
        <v>8650.5682559227916</v>
      </c>
      <c r="AF102" s="50">
        <f>IFERROR($V102*(1-$W102)+SUM($X$22:$X102)+$AD102,"")</f>
        <v>45051.499216401833</v>
      </c>
      <c r="AG102" s="50" t="b">
        <f t="shared" si="64"/>
        <v>0</v>
      </c>
      <c r="AH102" s="50">
        <f>IF(B102&lt;&gt;"",
IF(AND(AG102=TRUE,D102&gt;=65),$V102*(1-10%)+SUM($X$22:$X102)+$AD102,AF102),
"")</f>
        <v>45051.499216401833</v>
      </c>
      <c r="AI102" s="50">
        <f t="shared" si="47"/>
        <v>222.11942250719454</v>
      </c>
      <c r="AJ102" s="50">
        <f t="shared" si="48"/>
        <v>53530.780824233887</v>
      </c>
      <c r="AK102" s="50">
        <f t="shared" si="49"/>
        <v>51753.29646762945</v>
      </c>
      <c r="AL102" s="50" t="b">
        <f t="shared" si="65"/>
        <v>0</v>
      </c>
      <c r="AM102" s="50">
        <f t="shared" si="50"/>
        <v>51753.29646762945</v>
      </c>
      <c r="AN102" s="50">
        <f t="shared" si="66"/>
        <v>214.1777254462753</v>
      </c>
      <c r="AO102" s="50">
        <f t="shared" si="67"/>
        <v>40.693767834792311</v>
      </c>
      <c r="AP102" s="50">
        <f t="shared" si="68"/>
        <v>7400.538064717548</v>
      </c>
      <c r="AQ102" s="50">
        <f t="shared" si="69"/>
        <v>51576.138064717554</v>
      </c>
    </row>
    <row r="103" spans="1:43" s="27" customFormat="1" x14ac:dyDescent="0.2">
      <c r="A103" s="47">
        <f t="shared" si="38"/>
        <v>82</v>
      </c>
      <c r="B103" s="47" t="str">
        <f>IF(E103&lt;=$F$10,VLOOKUP('KALKULATOR 2021'!A103,Robocze!$B$23:$C$102,2),"")</f>
        <v>7 rok</v>
      </c>
      <c r="C103" s="47">
        <f t="shared" si="51"/>
        <v>2028</v>
      </c>
      <c r="D103" s="48">
        <f t="shared" si="70"/>
        <v>36.833333333333442</v>
      </c>
      <c r="E103" s="54">
        <f t="shared" si="52"/>
        <v>46997</v>
      </c>
      <c r="F103" s="49">
        <f t="shared" si="53"/>
        <v>47026</v>
      </c>
      <c r="G103" s="50">
        <f>IF(F103&lt;&gt;"",
IF($F$6=Robocze!$B$3,$F$5/12,
IF(AND($F$6=Robocze!$B$4,MOD(A103,3)=1),$F$5/4,
IF(AND($F$6=Robocze!$B$5,MOD(A103,12)=1),$F$5,0))),
"")</f>
        <v>0</v>
      </c>
      <c r="H103" s="50">
        <f t="shared" si="54"/>
        <v>44175.600000000006</v>
      </c>
      <c r="I103" s="51">
        <f t="shared" si="39"/>
        <v>0.05</v>
      </c>
      <c r="J103" s="50">
        <f t="shared" si="55"/>
        <v>0</v>
      </c>
      <c r="K103" s="50">
        <f t="shared" si="56"/>
        <v>0</v>
      </c>
      <c r="L103" s="52" t="str">
        <f t="shared" si="71"/>
        <v/>
      </c>
      <c r="M103" s="111">
        <f t="shared" si="40"/>
        <v>44175.600000000006</v>
      </c>
      <c r="N103" s="114">
        <f t="shared" si="57"/>
        <v>45232.365429934231</v>
      </c>
      <c r="O103" s="115"/>
      <c r="P103" s="114">
        <f t="shared" si="41"/>
        <v>51933.962852911238</v>
      </c>
      <c r="Q103" s="115"/>
      <c r="R103" s="112">
        <f t="shared" si="42"/>
        <v>51750.20753068597</v>
      </c>
      <c r="S103" s="50"/>
      <c r="T103" s="53">
        <f t="shared" si="43"/>
        <v>0.17</v>
      </c>
      <c r="U103" s="50">
        <f t="shared" si="44"/>
        <v>223.04492010097454</v>
      </c>
      <c r="V103" s="50">
        <f t="shared" si="45"/>
        <v>53753.825744334863</v>
      </c>
      <c r="W103" s="53">
        <f t="shared" si="46"/>
        <v>0.32</v>
      </c>
      <c r="X103" s="50">
        <f t="shared" si="58"/>
        <v>0</v>
      </c>
      <c r="Y103" s="50">
        <f>IF(B103&lt;&gt;"",IF(MONTH(E103)=MONTH($F$14),SUMIF($C$22:C549,"="&amp;(C103-1),$G$22:G549),0)*T103,"")</f>
        <v>0</v>
      </c>
      <c r="Z103" s="50">
        <f>IF(B103&lt;&gt;"",SUM($Y$22:Y103),"")</f>
        <v>7509.8520000000008</v>
      </c>
      <c r="AA103" s="51">
        <f t="shared" si="59"/>
        <v>0.05</v>
      </c>
      <c r="AB103" s="50">
        <f t="shared" si="60"/>
        <v>36.044034399678303</v>
      </c>
      <c r="AC103" s="50">
        <f t="shared" si="61"/>
        <v>6.8483665359388777</v>
      </c>
      <c r="AD103" s="50">
        <f t="shared" si="62"/>
        <v>1169.9119237865323</v>
      </c>
      <c r="AE103" s="50">
        <f t="shared" si="63"/>
        <v>8679.7639237865314</v>
      </c>
      <c r="AF103" s="50">
        <f>IFERROR($V103*(1-$W103)+SUM($X$22:$X103)+$AD103,"")</f>
        <v>45232.365429934231</v>
      </c>
      <c r="AG103" s="50" t="b">
        <f t="shared" si="64"/>
        <v>0</v>
      </c>
      <c r="AH103" s="50">
        <f>IF(B103&lt;&gt;"",
IF(AND(AG103=TRUE,D103&gt;=65),$V103*(1-10%)+SUM($X$22:$X103)+$AD103,AF103),
"")</f>
        <v>45232.365429934231</v>
      </c>
      <c r="AI103" s="50">
        <f t="shared" si="47"/>
        <v>223.04492010097454</v>
      </c>
      <c r="AJ103" s="50">
        <f t="shared" si="48"/>
        <v>53753.825744334863</v>
      </c>
      <c r="AK103" s="50">
        <f t="shared" si="49"/>
        <v>51933.962852911238</v>
      </c>
      <c r="AL103" s="50" t="b">
        <f t="shared" si="65"/>
        <v>0</v>
      </c>
      <c r="AM103" s="50">
        <f t="shared" si="50"/>
        <v>51933.962852911238</v>
      </c>
      <c r="AN103" s="50">
        <f t="shared" si="66"/>
        <v>214.90057526965651</v>
      </c>
      <c r="AO103" s="50">
        <f t="shared" si="67"/>
        <v>40.83110930123474</v>
      </c>
      <c r="AP103" s="50">
        <f t="shared" si="68"/>
        <v>7574.6075306859639</v>
      </c>
      <c r="AQ103" s="50">
        <f t="shared" si="69"/>
        <v>51750.20753068597</v>
      </c>
    </row>
    <row r="104" spans="1:43" s="27" customFormat="1" x14ac:dyDescent="0.2">
      <c r="A104" s="47">
        <f t="shared" si="38"/>
        <v>83</v>
      </c>
      <c r="B104" s="47" t="str">
        <f>IF(E104&lt;=$F$10,VLOOKUP('KALKULATOR 2021'!A104,Robocze!$B$23:$C$102,2),"")</f>
        <v>7 rok</v>
      </c>
      <c r="C104" s="47">
        <f t="shared" si="51"/>
        <v>2028</v>
      </c>
      <c r="D104" s="48">
        <f t="shared" si="70"/>
        <v>36.916666666666778</v>
      </c>
      <c r="E104" s="54">
        <f t="shared" si="52"/>
        <v>47027</v>
      </c>
      <c r="F104" s="49">
        <f t="shared" si="53"/>
        <v>47057</v>
      </c>
      <c r="G104" s="50">
        <f>IF(F104&lt;&gt;"",
IF($F$6=Robocze!$B$3,$F$5/12,
IF(AND($F$6=Robocze!$B$4,MOD(A104,3)=1),$F$5/4,
IF(AND($F$6=Robocze!$B$5,MOD(A104,12)=1),$F$5,0))),
"")</f>
        <v>0</v>
      </c>
      <c r="H104" s="50">
        <f t="shared" si="54"/>
        <v>44175.600000000006</v>
      </c>
      <c r="I104" s="51">
        <f t="shared" si="39"/>
        <v>0.05</v>
      </c>
      <c r="J104" s="50">
        <f t="shared" si="55"/>
        <v>0</v>
      </c>
      <c r="K104" s="50">
        <f t="shared" si="56"/>
        <v>0</v>
      </c>
      <c r="L104" s="52" t="str">
        <f t="shared" si="71"/>
        <v/>
      </c>
      <c r="M104" s="111">
        <f t="shared" si="40"/>
        <v>44175.600000000006</v>
      </c>
      <c r="N104" s="114">
        <f t="shared" si="57"/>
        <v>45413.962139452633</v>
      </c>
      <c r="O104" s="115"/>
      <c r="P104" s="114">
        <f t="shared" si="41"/>
        <v>52115.382014798372</v>
      </c>
      <c r="Q104" s="115"/>
      <c r="R104" s="112">
        <f t="shared" si="42"/>
        <v>51924.864481102035</v>
      </c>
      <c r="S104" s="50"/>
      <c r="T104" s="53">
        <f t="shared" si="43"/>
        <v>0.17</v>
      </c>
      <c r="U104" s="50">
        <f t="shared" si="44"/>
        <v>223.97427393472859</v>
      </c>
      <c r="V104" s="50">
        <f t="shared" si="45"/>
        <v>53977.800018269591</v>
      </c>
      <c r="W104" s="53">
        <f t="shared" si="46"/>
        <v>0.32</v>
      </c>
      <c r="X104" s="50">
        <f t="shared" si="58"/>
        <v>0</v>
      </c>
      <c r="Y104" s="50">
        <f>IF(B104&lt;&gt;"",IF(MONTH(E104)=MONTH($F$14),SUMIF($C$22:C549,"="&amp;(C104-1),$G$22:G549),0)*T104,"")</f>
        <v>0</v>
      </c>
      <c r="Z104" s="50">
        <f>IF(B104&lt;&gt;"",SUM($Y$22:Y104),"")</f>
        <v>7509.8520000000008</v>
      </c>
      <c r="AA104" s="51">
        <f t="shared" si="59"/>
        <v>0.05</v>
      </c>
      <c r="AB104" s="50">
        <f t="shared" si="60"/>
        <v>36.165683015777212</v>
      </c>
      <c r="AC104" s="50">
        <f t="shared" si="61"/>
        <v>6.8714797729976702</v>
      </c>
      <c r="AD104" s="50">
        <f t="shared" si="62"/>
        <v>1199.2061270293118</v>
      </c>
      <c r="AE104" s="50">
        <f t="shared" si="63"/>
        <v>8709.0581270293114</v>
      </c>
      <c r="AF104" s="50">
        <f>IFERROR($V104*(1-$W104)+SUM($X$22:$X104)+$AD104,"")</f>
        <v>45413.962139452633</v>
      </c>
      <c r="AG104" s="50" t="b">
        <f t="shared" si="64"/>
        <v>0</v>
      </c>
      <c r="AH104" s="50">
        <f>IF(B104&lt;&gt;"",
IF(AND(AG104=TRUE,D104&gt;=65),$V104*(1-10%)+SUM($X$22:$X104)+$AD104,AF104),
"")</f>
        <v>45413.962139452633</v>
      </c>
      <c r="AI104" s="50">
        <f t="shared" si="47"/>
        <v>223.97427393472859</v>
      </c>
      <c r="AJ104" s="50">
        <f t="shared" si="48"/>
        <v>53977.800018269591</v>
      </c>
      <c r="AK104" s="50">
        <f t="shared" si="49"/>
        <v>52115.382014798372</v>
      </c>
      <c r="AL104" s="50" t="b">
        <f t="shared" si="65"/>
        <v>0</v>
      </c>
      <c r="AM104" s="50">
        <f t="shared" si="50"/>
        <v>52115.382014798372</v>
      </c>
      <c r="AN104" s="50">
        <f t="shared" si="66"/>
        <v>215.62586471119155</v>
      </c>
      <c r="AO104" s="50">
        <f t="shared" si="67"/>
        <v>40.968914295126396</v>
      </c>
      <c r="AP104" s="50">
        <f t="shared" si="68"/>
        <v>7749.2644811020291</v>
      </c>
      <c r="AQ104" s="50">
        <f t="shared" si="69"/>
        <v>51924.864481102035</v>
      </c>
    </row>
    <row r="105" spans="1:43" s="46" customFormat="1" x14ac:dyDescent="0.2">
      <c r="A105" s="55">
        <f t="shared" si="38"/>
        <v>84</v>
      </c>
      <c r="B105" s="55" t="str">
        <f>IF(E105&lt;=$F$10,VLOOKUP('KALKULATOR 2021'!A105,Robocze!$B$23:$C$102,2),"")</f>
        <v>7 rok</v>
      </c>
      <c r="C105" s="55">
        <f t="shared" si="51"/>
        <v>2028</v>
      </c>
      <c r="D105" s="56">
        <f t="shared" si="70"/>
        <v>37.000000000000114</v>
      </c>
      <c r="E105" s="57">
        <f t="shared" si="52"/>
        <v>47058</v>
      </c>
      <c r="F105" s="58">
        <f t="shared" si="53"/>
        <v>47087</v>
      </c>
      <c r="G105" s="59">
        <f>IF(F105&lt;&gt;"",
IF($F$6=Robocze!$B$3,$F$5/12,
IF(AND($F$6=Robocze!$B$4,MOD(A105,3)=1),$F$5/4,
IF(AND($F$6=Robocze!$B$5,MOD(A105,12)=1),$F$5,0))),
"")</f>
        <v>0</v>
      </c>
      <c r="H105" s="59">
        <f t="shared" si="54"/>
        <v>44175.600000000006</v>
      </c>
      <c r="I105" s="60">
        <f t="shared" si="39"/>
        <v>0.05</v>
      </c>
      <c r="J105" s="59">
        <f t="shared" si="55"/>
        <v>0</v>
      </c>
      <c r="K105" s="59">
        <f t="shared" si="56"/>
        <v>0</v>
      </c>
      <c r="L105" s="61">
        <f t="shared" si="71"/>
        <v>7</v>
      </c>
      <c r="M105" s="113">
        <f t="shared" si="40"/>
        <v>44175.600000000006</v>
      </c>
      <c r="N105" s="114">
        <f t="shared" si="57"/>
        <v>45596.292310683115</v>
      </c>
      <c r="O105" s="115"/>
      <c r="P105" s="114">
        <f t="shared" si="41"/>
        <v>52297.557089860027</v>
      </c>
      <c r="Q105" s="115"/>
      <c r="R105" s="112">
        <f t="shared" si="42"/>
        <v>52100.110898725754</v>
      </c>
      <c r="S105" s="59"/>
      <c r="T105" s="62">
        <f t="shared" si="43"/>
        <v>0.17</v>
      </c>
      <c r="U105" s="59">
        <f t="shared" si="44"/>
        <v>224.90750007612328</v>
      </c>
      <c r="V105" s="59">
        <f t="shared" si="45"/>
        <v>54202.707518345713</v>
      </c>
      <c r="W105" s="62">
        <f t="shared" si="46"/>
        <v>0.32</v>
      </c>
      <c r="X105" s="59">
        <f t="shared" si="58"/>
        <v>0</v>
      </c>
      <c r="Y105" s="59">
        <f>IF(B105&lt;&gt;"",IF(MONTH(E105)=MONTH($F$14),SUMIF($C$22:C573,"="&amp;(C105-1),$G$22:G573),0)*T105,"")</f>
        <v>0</v>
      </c>
      <c r="Z105" s="59">
        <f>IF(B105&lt;&gt;"",SUM($Y$22:Y105),"")</f>
        <v>7509.8520000000008</v>
      </c>
      <c r="AA105" s="60">
        <f t="shared" si="59"/>
        <v>0.05</v>
      </c>
      <c r="AB105" s="59">
        <f t="shared" si="60"/>
        <v>36.287742195955467</v>
      </c>
      <c r="AC105" s="59">
        <f t="shared" si="61"/>
        <v>6.8946710172315386</v>
      </c>
      <c r="AD105" s="59">
        <f t="shared" si="62"/>
        <v>1228.5991982080357</v>
      </c>
      <c r="AE105" s="59">
        <f t="shared" si="63"/>
        <v>8738.4511982080348</v>
      </c>
      <c r="AF105" s="59">
        <f>IFERROR($V105*(1-$W105)+SUM($X$22:$X105)+$AD105,"")</f>
        <v>45596.292310683115</v>
      </c>
      <c r="AG105" s="59" t="b">
        <f t="shared" si="64"/>
        <v>0</v>
      </c>
      <c r="AH105" s="59">
        <f>IF(B105&lt;&gt;"",
IF(AND(AG105=TRUE,D105&gt;=65),$V105*(1-10%)+SUM($X$22:$X105)+$AD105,AF105),
"")</f>
        <v>45596.292310683115</v>
      </c>
      <c r="AI105" s="59">
        <f t="shared" si="47"/>
        <v>224.90750007612328</v>
      </c>
      <c r="AJ105" s="59">
        <f t="shared" si="48"/>
        <v>54202.707518345713</v>
      </c>
      <c r="AK105" s="59">
        <f t="shared" si="49"/>
        <v>52297.557089860027</v>
      </c>
      <c r="AL105" s="59" t="b">
        <f t="shared" si="65"/>
        <v>0</v>
      </c>
      <c r="AM105" s="59">
        <f t="shared" si="50"/>
        <v>52297.557089860027</v>
      </c>
      <c r="AN105" s="59">
        <f t="shared" si="66"/>
        <v>216.35360200459183</v>
      </c>
      <c r="AO105" s="59">
        <f t="shared" si="67"/>
        <v>41.107184380872447</v>
      </c>
      <c r="AP105" s="59">
        <f t="shared" si="68"/>
        <v>7924.5108987257481</v>
      </c>
      <c r="AQ105" s="59">
        <f t="shared" si="69"/>
        <v>52100.110898725754</v>
      </c>
    </row>
    <row r="106" spans="1:43" s="27" customFormat="1" x14ac:dyDescent="0.2">
      <c r="A106" s="47">
        <f t="shared" si="38"/>
        <v>85</v>
      </c>
      <c r="B106" s="47" t="str">
        <f>IF(E106&lt;=$F$10,VLOOKUP('KALKULATOR 2021'!A106,Robocze!$B$23:$C$102,2),"")</f>
        <v>8 rok</v>
      </c>
      <c r="C106" s="47">
        <f t="shared" si="51"/>
        <v>2028</v>
      </c>
      <c r="D106" s="48">
        <f t="shared" si="70"/>
        <v>37.083333333333449</v>
      </c>
      <c r="E106" s="49">
        <f t="shared" si="52"/>
        <v>47088</v>
      </c>
      <c r="F106" s="49">
        <f t="shared" si="53"/>
        <v>47118</v>
      </c>
      <c r="G106" s="50">
        <f>IF(F106&lt;&gt;"",
IF($F$6=Robocze!$B$3,$F$5/12,
IF(AND($F$6=Robocze!$B$4,MOD(A106,3)=1),$F$5/4,
IF(AND($F$6=Robocze!$B$5,MOD(A106,12)=1),$F$5,0))),
"")</f>
        <v>6310.8</v>
      </c>
      <c r="H106" s="50">
        <f t="shared" si="54"/>
        <v>50486.400000000009</v>
      </c>
      <c r="I106" s="51">
        <f t="shared" si="39"/>
        <v>0.05</v>
      </c>
      <c r="J106" s="50">
        <f t="shared" si="55"/>
        <v>2E-3</v>
      </c>
      <c r="K106" s="50">
        <f t="shared" si="56"/>
        <v>6310.7979999999998</v>
      </c>
      <c r="L106" s="52" t="str">
        <f t="shared" si="71"/>
        <v/>
      </c>
      <c r="M106" s="111">
        <f t="shared" si="40"/>
        <v>50486.400000000009</v>
      </c>
      <c r="N106" s="114">
        <f t="shared" si="57"/>
        <v>51161.418155779051</v>
      </c>
      <c r="O106" s="115"/>
      <c r="P106" s="114">
        <f t="shared" si="41"/>
        <v>58812.588550984445</v>
      </c>
      <c r="Q106" s="115"/>
      <c r="R106" s="112">
        <f t="shared" si="42"/>
        <v>58608.04772300896</v>
      </c>
      <c r="S106" s="50"/>
      <c r="T106" s="53">
        <f t="shared" si="43"/>
        <v>0.17</v>
      </c>
      <c r="U106" s="50">
        <f t="shared" si="44"/>
        <v>252.13960632644049</v>
      </c>
      <c r="V106" s="50">
        <f t="shared" si="45"/>
        <v>60765.645124672155</v>
      </c>
      <c r="W106" s="53">
        <f t="shared" si="46"/>
        <v>0.32</v>
      </c>
      <c r="X106" s="50">
        <f t="shared" si="58"/>
        <v>1072.836</v>
      </c>
      <c r="Y106" s="50">
        <f>IF(B106&lt;&gt;"",IF(MONTH(E106)=MONTH($F$14),SUMIF($C$22:C561,"="&amp;(C106-1),$G$22:G561),0)*T106,"")</f>
        <v>0</v>
      </c>
      <c r="Z106" s="50">
        <f>IF(B106&lt;&gt;"",SUM($Y$22:Y106),"")</f>
        <v>7509.8520000000008</v>
      </c>
      <c r="AA106" s="51">
        <f t="shared" si="59"/>
        <v>0.05</v>
      </c>
      <c r="AB106" s="50">
        <f t="shared" si="60"/>
        <v>36.410213325866813</v>
      </c>
      <c r="AC106" s="50">
        <f t="shared" si="61"/>
        <v>6.9179405319146943</v>
      </c>
      <c r="AD106" s="50">
        <f t="shared" si="62"/>
        <v>1258.0914710019879</v>
      </c>
      <c r="AE106" s="50">
        <f t="shared" si="63"/>
        <v>8767.9434710019868</v>
      </c>
      <c r="AF106" s="50">
        <f>IFERROR($V106*(1-$W106)+SUM($X$22:$X106)+$AD106,"")</f>
        <v>51161.418155779051</v>
      </c>
      <c r="AG106" s="50" t="b">
        <f t="shared" si="64"/>
        <v>0</v>
      </c>
      <c r="AH106" s="50">
        <f>IF(B106&lt;&gt;"",
IF(AND(AG106=TRUE,D106&gt;=65),$V106*(1-10%)+SUM($X$22:$X106)+$AD106,AF106),
"")</f>
        <v>51161.418155779051</v>
      </c>
      <c r="AI106" s="50">
        <f t="shared" si="47"/>
        <v>252.13960632644049</v>
      </c>
      <c r="AJ106" s="50">
        <f t="shared" si="48"/>
        <v>60765.645124672155</v>
      </c>
      <c r="AK106" s="50">
        <f t="shared" si="49"/>
        <v>58812.588550984445</v>
      </c>
      <c r="AL106" s="50" t="b">
        <f t="shared" si="65"/>
        <v>0</v>
      </c>
      <c r="AM106" s="50">
        <f t="shared" si="50"/>
        <v>58812.588550984445</v>
      </c>
      <c r="AN106" s="50">
        <f t="shared" si="66"/>
        <v>243.37879541135734</v>
      </c>
      <c r="AO106" s="50">
        <f t="shared" si="67"/>
        <v>46.241971128157893</v>
      </c>
      <c r="AP106" s="50">
        <f t="shared" si="68"/>
        <v>8121.6477230089513</v>
      </c>
      <c r="AQ106" s="50">
        <f t="shared" si="69"/>
        <v>58608.04772300896</v>
      </c>
    </row>
    <row r="107" spans="1:43" s="27" customFormat="1" x14ac:dyDescent="0.2">
      <c r="A107" s="47">
        <f t="shared" si="38"/>
        <v>86</v>
      </c>
      <c r="B107" s="47" t="str">
        <f>IF(E107&lt;=$F$10,VLOOKUP('KALKULATOR 2021'!A107,Robocze!$B$23:$C$102,2),"")</f>
        <v>8 rok</v>
      </c>
      <c r="C107" s="47">
        <f t="shared" si="51"/>
        <v>2029</v>
      </c>
      <c r="D107" s="48">
        <f t="shared" si="70"/>
        <v>37.166666666666785</v>
      </c>
      <c r="E107" s="54">
        <f t="shared" si="52"/>
        <v>47119</v>
      </c>
      <c r="F107" s="49">
        <f t="shared" si="53"/>
        <v>47149</v>
      </c>
      <c r="G107" s="50">
        <f>IF(F107&lt;&gt;"",
IF($F$6=Robocze!$B$3,$F$5/12,
IF(AND($F$6=Robocze!$B$4,MOD(A107,3)=1),$F$5/4,
IF(AND($F$6=Robocze!$B$5,MOD(A107,12)=1),$F$5,0))),
"")</f>
        <v>0</v>
      </c>
      <c r="H107" s="50">
        <f t="shared" si="54"/>
        <v>50486.400000000009</v>
      </c>
      <c r="I107" s="51">
        <f t="shared" si="39"/>
        <v>0.05</v>
      </c>
      <c r="J107" s="50">
        <f t="shared" si="55"/>
        <v>0</v>
      </c>
      <c r="K107" s="50">
        <f t="shared" si="56"/>
        <v>0</v>
      </c>
      <c r="L107" s="52" t="str">
        <f t="shared" si="71"/>
        <v/>
      </c>
      <c r="M107" s="111">
        <f t="shared" si="40"/>
        <v>50486.400000000009</v>
      </c>
      <c r="N107" s="114">
        <f t="shared" si="57"/>
        <v>51363.179292846915</v>
      </c>
      <c r="O107" s="115"/>
      <c r="P107" s="114">
        <f t="shared" si="41"/>
        <v>59017.672603280211</v>
      </c>
      <c r="Q107" s="115"/>
      <c r="R107" s="112">
        <f t="shared" si="42"/>
        <v>58805.849884074116</v>
      </c>
      <c r="S107" s="50"/>
      <c r="T107" s="53">
        <f t="shared" si="43"/>
        <v>0.17</v>
      </c>
      <c r="U107" s="50">
        <f t="shared" si="44"/>
        <v>253.19018801946731</v>
      </c>
      <c r="V107" s="50">
        <f t="shared" si="45"/>
        <v>61018.835312691619</v>
      </c>
      <c r="W107" s="53">
        <f t="shared" si="46"/>
        <v>0.32</v>
      </c>
      <c r="X107" s="50">
        <f t="shared" si="58"/>
        <v>0</v>
      </c>
      <c r="Y107" s="50">
        <f>IF(B107&lt;&gt;"",IF(MONTH(E107)=MONTH($F$14),SUMIF($C$22:C561,"="&amp;(C107-1),$G$22:G561),0)*T107,"")</f>
        <v>0</v>
      </c>
      <c r="Z107" s="50">
        <f>IF(B107&lt;&gt;"",SUM($Y$22:Y107),"")</f>
        <v>7509.8520000000008</v>
      </c>
      <c r="AA107" s="51">
        <f t="shared" si="59"/>
        <v>0.05</v>
      </c>
      <c r="AB107" s="50">
        <f t="shared" si="60"/>
        <v>36.533097795841613</v>
      </c>
      <c r="AC107" s="50">
        <f t="shared" si="61"/>
        <v>6.9412885812099061</v>
      </c>
      <c r="AD107" s="50">
        <f t="shared" si="62"/>
        <v>1287.6832802166196</v>
      </c>
      <c r="AE107" s="50">
        <f t="shared" si="63"/>
        <v>8797.535280216618</v>
      </c>
      <c r="AF107" s="50">
        <f>IFERROR($V107*(1-$W107)+SUM($X$22:$X107)+$AD107,"")</f>
        <v>51363.179292846915</v>
      </c>
      <c r="AG107" s="50" t="b">
        <f t="shared" si="64"/>
        <v>0</v>
      </c>
      <c r="AH107" s="50">
        <f>IF(B107&lt;&gt;"",
IF(AND(AG107=TRUE,D107&gt;=65),$V107*(1-10%)+SUM($X$22:$X107)+$AD107,AF107),
"")</f>
        <v>51363.179292846915</v>
      </c>
      <c r="AI107" s="50">
        <f t="shared" si="47"/>
        <v>253.19018801946731</v>
      </c>
      <c r="AJ107" s="50">
        <f t="shared" si="48"/>
        <v>61018.835312691619</v>
      </c>
      <c r="AK107" s="50">
        <f t="shared" si="49"/>
        <v>59017.672603280211</v>
      </c>
      <c r="AL107" s="50" t="b">
        <f t="shared" si="65"/>
        <v>0</v>
      </c>
      <c r="AM107" s="50">
        <f t="shared" si="50"/>
        <v>59017.672603280211</v>
      </c>
      <c r="AN107" s="50">
        <f t="shared" si="66"/>
        <v>244.20019884587069</v>
      </c>
      <c r="AO107" s="50">
        <f t="shared" si="67"/>
        <v>46.398037780715434</v>
      </c>
      <c r="AP107" s="50">
        <f t="shared" si="68"/>
        <v>8319.4498840741071</v>
      </c>
      <c r="AQ107" s="50">
        <f t="shared" si="69"/>
        <v>58805.849884074116</v>
      </c>
    </row>
    <row r="108" spans="1:43" s="27" customFormat="1" x14ac:dyDescent="0.2">
      <c r="A108" s="47">
        <f t="shared" si="38"/>
        <v>87</v>
      </c>
      <c r="B108" s="47" t="str">
        <f>IF(E108&lt;=$F$10,VLOOKUP('KALKULATOR 2021'!A108,Robocze!$B$23:$C$102,2),"")</f>
        <v>8 rok</v>
      </c>
      <c r="C108" s="47">
        <f t="shared" si="51"/>
        <v>2029</v>
      </c>
      <c r="D108" s="48">
        <f t="shared" si="70"/>
        <v>37.250000000000121</v>
      </c>
      <c r="E108" s="54">
        <f t="shared" si="52"/>
        <v>47150</v>
      </c>
      <c r="F108" s="49">
        <f t="shared" si="53"/>
        <v>47177</v>
      </c>
      <c r="G108" s="50">
        <f>IF(F108&lt;&gt;"",
IF($F$6=Robocze!$B$3,$F$5/12,
IF(AND($F$6=Robocze!$B$4,MOD(A108,3)=1),$F$5/4,
IF(AND($F$6=Robocze!$B$5,MOD(A108,12)=1),$F$5,0))),
"")</f>
        <v>0</v>
      </c>
      <c r="H108" s="50">
        <f t="shared" si="54"/>
        <v>50486.400000000009</v>
      </c>
      <c r="I108" s="51">
        <f t="shared" si="39"/>
        <v>0.05</v>
      </c>
      <c r="J108" s="50">
        <f t="shared" si="55"/>
        <v>0</v>
      </c>
      <c r="K108" s="50">
        <f t="shared" si="56"/>
        <v>0</v>
      </c>
      <c r="L108" s="52" t="str">
        <f t="shared" si="71"/>
        <v/>
      </c>
      <c r="M108" s="111">
        <f t="shared" si="40"/>
        <v>50486.400000000009</v>
      </c>
      <c r="N108" s="114">
        <f t="shared" si="57"/>
        <v>51565.757674470275</v>
      </c>
      <c r="O108" s="115"/>
      <c r="P108" s="114">
        <f t="shared" si="41"/>
        <v>59223.611172460543</v>
      </c>
      <c r="Q108" s="115"/>
      <c r="R108" s="112">
        <f t="shared" si="42"/>
        <v>59004.319627432873</v>
      </c>
      <c r="S108" s="50"/>
      <c r="T108" s="53">
        <f t="shared" si="43"/>
        <v>0.17</v>
      </c>
      <c r="U108" s="50">
        <f t="shared" si="44"/>
        <v>254.24514713621508</v>
      </c>
      <c r="V108" s="50">
        <f t="shared" si="45"/>
        <v>61273.080459827834</v>
      </c>
      <c r="W108" s="53">
        <f t="shared" si="46"/>
        <v>0.32</v>
      </c>
      <c r="X108" s="50">
        <f t="shared" si="58"/>
        <v>0</v>
      </c>
      <c r="Y108" s="50">
        <f>IF(B108&lt;&gt;"",IF(MONTH(E108)=MONTH($F$14),SUMIF($C$22:C561,"="&amp;(C108-1),$G$22:G561),0)*T108,"")</f>
        <v>0</v>
      </c>
      <c r="Z108" s="50">
        <f>IF(B108&lt;&gt;"",SUM($Y$22:Y108),"")</f>
        <v>7509.8520000000008</v>
      </c>
      <c r="AA108" s="51">
        <f t="shared" si="59"/>
        <v>0.05</v>
      </c>
      <c r="AB108" s="50">
        <f t="shared" si="60"/>
        <v>36.656397000902579</v>
      </c>
      <c r="AC108" s="50">
        <f t="shared" si="61"/>
        <v>6.9647154301714904</v>
      </c>
      <c r="AD108" s="50">
        <f t="shared" si="62"/>
        <v>1317.3749617873507</v>
      </c>
      <c r="AE108" s="50">
        <f t="shared" si="63"/>
        <v>8827.2269617873499</v>
      </c>
      <c r="AF108" s="50">
        <f>IFERROR($V108*(1-$W108)+SUM($X$22:$X108)+$AD108,"")</f>
        <v>51565.757674470275</v>
      </c>
      <c r="AG108" s="50" t="b">
        <f t="shared" si="64"/>
        <v>0</v>
      </c>
      <c r="AH108" s="50">
        <f>IF(B108&lt;&gt;"",
IF(AND(AG108=TRUE,D108&gt;=65),$V108*(1-10%)+SUM($X$22:$X108)+$AD108,AF108),
"")</f>
        <v>51565.757674470275</v>
      </c>
      <c r="AI108" s="50">
        <f t="shared" si="47"/>
        <v>254.24514713621508</v>
      </c>
      <c r="AJ108" s="50">
        <f t="shared" si="48"/>
        <v>61273.080459827834</v>
      </c>
      <c r="AK108" s="50">
        <f t="shared" si="49"/>
        <v>59223.611172460543</v>
      </c>
      <c r="AL108" s="50" t="b">
        <f t="shared" si="65"/>
        <v>0</v>
      </c>
      <c r="AM108" s="50">
        <f t="shared" si="50"/>
        <v>59223.611172460543</v>
      </c>
      <c r="AN108" s="50">
        <f t="shared" si="66"/>
        <v>245.02437451697551</v>
      </c>
      <c r="AO108" s="50">
        <f t="shared" si="67"/>
        <v>46.554631158225348</v>
      </c>
      <c r="AP108" s="50">
        <f t="shared" si="68"/>
        <v>8517.9196274328642</v>
      </c>
      <c r="AQ108" s="50">
        <f t="shared" si="69"/>
        <v>59004.319627432873</v>
      </c>
    </row>
    <row r="109" spans="1:43" s="27" customFormat="1" x14ac:dyDescent="0.2">
      <c r="A109" s="47">
        <f t="shared" si="38"/>
        <v>88</v>
      </c>
      <c r="B109" s="47" t="str">
        <f>IF(E109&lt;=$F$10,VLOOKUP('KALKULATOR 2021'!A109,Robocze!$B$23:$C$102,2),"")</f>
        <v>8 rok</v>
      </c>
      <c r="C109" s="47">
        <f t="shared" si="51"/>
        <v>2029</v>
      </c>
      <c r="D109" s="48">
        <f t="shared" si="70"/>
        <v>37.333333333333456</v>
      </c>
      <c r="E109" s="54">
        <f t="shared" si="52"/>
        <v>47178</v>
      </c>
      <c r="F109" s="49">
        <f t="shared" si="53"/>
        <v>47208</v>
      </c>
      <c r="G109" s="50">
        <f>IF(F109&lt;&gt;"",
IF($F$6=Robocze!$B$3,$F$5/12,
IF(AND($F$6=Robocze!$B$4,MOD(A109,3)=1),$F$5/4,
IF(AND($F$6=Robocze!$B$5,MOD(A109,12)=1),$F$5,0))),
"")</f>
        <v>0</v>
      </c>
      <c r="H109" s="50">
        <f t="shared" si="54"/>
        <v>50486.400000000009</v>
      </c>
      <c r="I109" s="51">
        <f t="shared" si="39"/>
        <v>0.05</v>
      </c>
      <c r="J109" s="50">
        <f t="shared" si="55"/>
        <v>0</v>
      </c>
      <c r="K109" s="50">
        <f t="shared" si="56"/>
        <v>0</v>
      </c>
      <c r="L109" s="52" t="str">
        <f t="shared" si="71"/>
        <v/>
      </c>
      <c r="M109" s="111">
        <f t="shared" si="40"/>
        <v>50486.400000000009</v>
      </c>
      <c r="N109" s="114">
        <f t="shared" si="57"/>
        <v>51769.156626769152</v>
      </c>
      <c r="O109" s="115"/>
      <c r="P109" s="114">
        <f t="shared" si="41"/>
        <v>59430.407819012464</v>
      </c>
      <c r="Q109" s="115"/>
      <c r="R109" s="112">
        <f t="shared" si="42"/>
        <v>59203.459206175459</v>
      </c>
      <c r="S109" s="50"/>
      <c r="T109" s="53">
        <f t="shared" si="43"/>
        <v>0.17</v>
      </c>
      <c r="U109" s="50">
        <f t="shared" si="44"/>
        <v>255.30450191594932</v>
      </c>
      <c r="V109" s="50">
        <f t="shared" si="45"/>
        <v>61528.384961743781</v>
      </c>
      <c r="W109" s="53">
        <f t="shared" si="46"/>
        <v>0.32</v>
      </c>
      <c r="X109" s="50">
        <f t="shared" si="58"/>
        <v>0</v>
      </c>
      <c r="Y109" s="50">
        <f>IF(B109&lt;&gt;"",IF(MONTH(E109)=MONTH($F$14),SUMIF($C$22:C561,"="&amp;(C109-1),$G$22:G561),0)*T109,"")</f>
        <v>0</v>
      </c>
      <c r="Z109" s="50">
        <f>IF(B109&lt;&gt;"",SUM($Y$22:Y109),"")</f>
        <v>7509.8520000000008</v>
      </c>
      <c r="AA109" s="51">
        <f t="shared" si="59"/>
        <v>0.05</v>
      </c>
      <c r="AB109" s="50">
        <f t="shared" si="60"/>
        <v>36.780112340780626</v>
      </c>
      <c r="AC109" s="50">
        <f t="shared" si="61"/>
        <v>6.988221344748319</v>
      </c>
      <c r="AD109" s="50">
        <f t="shared" si="62"/>
        <v>1347.1668527833829</v>
      </c>
      <c r="AE109" s="50">
        <f t="shared" si="63"/>
        <v>8857.0188527833816</v>
      </c>
      <c r="AF109" s="50">
        <f>IFERROR($V109*(1-$W109)+SUM($X$22:$X109)+$AD109,"")</f>
        <v>51769.156626769152</v>
      </c>
      <c r="AG109" s="50" t="b">
        <f t="shared" si="64"/>
        <v>0</v>
      </c>
      <c r="AH109" s="50">
        <f>IF(B109&lt;&gt;"",
IF(AND(AG109=TRUE,D109&gt;=65),$V109*(1-10%)+SUM($X$22:$X109)+$AD109,AF109),
"")</f>
        <v>51769.156626769152</v>
      </c>
      <c r="AI109" s="50">
        <f t="shared" si="47"/>
        <v>255.30450191594932</v>
      </c>
      <c r="AJ109" s="50">
        <f t="shared" si="48"/>
        <v>61528.384961743781</v>
      </c>
      <c r="AK109" s="50">
        <f t="shared" si="49"/>
        <v>59430.407819012464</v>
      </c>
      <c r="AL109" s="50" t="b">
        <f t="shared" si="65"/>
        <v>0</v>
      </c>
      <c r="AM109" s="50">
        <f t="shared" si="50"/>
        <v>59430.407819012464</v>
      </c>
      <c r="AN109" s="50">
        <f t="shared" si="66"/>
        <v>245.85133178097033</v>
      </c>
      <c r="AO109" s="50">
        <f t="shared" si="67"/>
        <v>46.711753038384366</v>
      </c>
      <c r="AP109" s="50">
        <f t="shared" si="68"/>
        <v>8717.0592061754505</v>
      </c>
      <c r="AQ109" s="50">
        <f t="shared" si="69"/>
        <v>59203.459206175459</v>
      </c>
    </row>
    <row r="110" spans="1:43" s="27" customFormat="1" x14ac:dyDescent="0.2">
      <c r="A110" s="47">
        <f t="shared" si="38"/>
        <v>89</v>
      </c>
      <c r="B110" s="47" t="str">
        <f>IF(E110&lt;=$F$10,VLOOKUP('KALKULATOR 2021'!A110,Robocze!$B$23:$C$102,2),"")</f>
        <v>8 rok</v>
      </c>
      <c r="C110" s="47">
        <f t="shared" si="51"/>
        <v>2029</v>
      </c>
      <c r="D110" s="48">
        <f t="shared" si="70"/>
        <v>37.416666666666792</v>
      </c>
      <c r="E110" s="54">
        <f t="shared" si="52"/>
        <v>47209</v>
      </c>
      <c r="F110" s="49">
        <f t="shared" si="53"/>
        <v>47238</v>
      </c>
      <c r="G110" s="50">
        <f>IF(F110&lt;&gt;"",
IF($F$6=Robocze!$B$3,$F$5/12,
IF(AND($F$6=Robocze!$B$4,MOD(A110,3)=1),$F$5/4,
IF(AND($F$6=Robocze!$B$5,MOD(A110,12)=1),$F$5,0))),
"")</f>
        <v>0</v>
      </c>
      <c r="H110" s="50">
        <f t="shared" si="54"/>
        <v>50486.400000000009</v>
      </c>
      <c r="I110" s="51">
        <f t="shared" si="39"/>
        <v>0.05</v>
      </c>
      <c r="J110" s="50">
        <f t="shared" si="55"/>
        <v>0</v>
      </c>
      <c r="K110" s="50">
        <f t="shared" si="56"/>
        <v>0</v>
      </c>
      <c r="L110" s="52" t="str">
        <f t="shared" si="71"/>
        <v/>
      </c>
      <c r="M110" s="111">
        <f t="shared" si="40"/>
        <v>50486.400000000009</v>
      </c>
      <c r="N110" s="114">
        <f t="shared" si="57"/>
        <v>51977.000310955569</v>
      </c>
      <c r="O110" s="115"/>
      <c r="P110" s="114">
        <f t="shared" si="41"/>
        <v>59638.06611825835</v>
      </c>
      <c r="Q110" s="115"/>
      <c r="R110" s="112">
        <f t="shared" si="42"/>
        <v>59403.270880996301</v>
      </c>
      <c r="S110" s="50"/>
      <c r="T110" s="53">
        <f t="shared" si="43"/>
        <v>0.17</v>
      </c>
      <c r="U110" s="50">
        <f t="shared" si="44"/>
        <v>256.36827067393244</v>
      </c>
      <c r="V110" s="50">
        <f t="shared" si="45"/>
        <v>61784.753232417715</v>
      </c>
      <c r="W110" s="53">
        <f t="shared" si="46"/>
        <v>0.32</v>
      </c>
      <c r="X110" s="50">
        <f t="shared" si="58"/>
        <v>0</v>
      </c>
      <c r="Y110" s="50">
        <f>IF(B110&lt;&gt;"",IF(MONTH(E110)=MONTH($F$14),SUMIF($C$22:C561,"="&amp;(C110-1),$G$22:G561),0)*T110,"")</f>
        <v>1072.836</v>
      </c>
      <c r="Z110" s="50">
        <f>IF(B110&lt;&gt;"",SUM($Y$22:Y110),"")</f>
        <v>8582.6880000000001</v>
      </c>
      <c r="AA110" s="51">
        <f t="shared" si="59"/>
        <v>0.05</v>
      </c>
      <c r="AB110" s="50">
        <f t="shared" si="60"/>
        <v>41.374395219930754</v>
      </c>
      <c r="AC110" s="50">
        <f t="shared" si="61"/>
        <v>7.861135091786843</v>
      </c>
      <c r="AD110" s="50">
        <f t="shared" si="62"/>
        <v>1380.6801129115267</v>
      </c>
      <c r="AE110" s="50">
        <f t="shared" si="63"/>
        <v>9963.3681129115248</v>
      </c>
      <c r="AF110" s="50">
        <f>IFERROR($V110*(1-$W110)+SUM($X$22:$X110)+$AD110,"")</f>
        <v>51977.000310955569</v>
      </c>
      <c r="AG110" s="50" t="b">
        <f t="shared" si="64"/>
        <v>0</v>
      </c>
      <c r="AH110" s="50">
        <f>IF(B110&lt;&gt;"",
IF(AND(AG110=TRUE,D110&gt;=65),$V110*(1-10%)+SUM($X$22:$X110)+$AD110,AF110),
"")</f>
        <v>51977.000310955569</v>
      </c>
      <c r="AI110" s="50">
        <f t="shared" si="47"/>
        <v>256.36827067393244</v>
      </c>
      <c r="AJ110" s="50">
        <f t="shared" si="48"/>
        <v>61784.753232417715</v>
      </c>
      <c r="AK110" s="50">
        <f t="shared" si="49"/>
        <v>59638.06611825835</v>
      </c>
      <c r="AL110" s="50" t="b">
        <f t="shared" si="65"/>
        <v>0</v>
      </c>
      <c r="AM110" s="50">
        <f t="shared" si="50"/>
        <v>59638.06611825835</v>
      </c>
      <c r="AN110" s="50">
        <f t="shared" si="66"/>
        <v>246.68108002573112</v>
      </c>
      <c r="AO110" s="50">
        <f t="shared" si="67"/>
        <v>46.869405204888913</v>
      </c>
      <c r="AP110" s="50">
        <f t="shared" si="68"/>
        <v>8916.8708809962918</v>
      </c>
      <c r="AQ110" s="50">
        <f t="shared" si="69"/>
        <v>59403.270880996301</v>
      </c>
    </row>
    <row r="111" spans="1:43" s="27" customFormat="1" x14ac:dyDescent="0.2">
      <c r="A111" s="47">
        <f t="shared" si="38"/>
        <v>90</v>
      </c>
      <c r="B111" s="47" t="str">
        <f>IF(E111&lt;=$F$10,VLOOKUP('KALKULATOR 2021'!A111,Robocze!$B$23:$C$102,2),"")</f>
        <v>8 rok</v>
      </c>
      <c r="C111" s="47">
        <f t="shared" si="51"/>
        <v>2029</v>
      </c>
      <c r="D111" s="48">
        <f t="shared" si="70"/>
        <v>37.500000000000128</v>
      </c>
      <c r="E111" s="54">
        <f t="shared" si="52"/>
        <v>47239</v>
      </c>
      <c r="F111" s="49">
        <f t="shared" si="53"/>
        <v>47269</v>
      </c>
      <c r="G111" s="50">
        <f>IF(F111&lt;&gt;"",
IF($F$6=Robocze!$B$3,$F$5/12,
IF(AND($F$6=Robocze!$B$4,MOD(A111,3)=1),$F$5/4,
IF(AND($F$6=Robocze!$B$5,MOD(A111,12)=1),$F$5,0))),
"")</f>
        <v>0</v>
      </c>
      <c r="H111" s="50">
        <f t="shared" si="54"/>
        <v>50486.400000000009</v>
      </c>
      <c r="I111" s="51">
        <f t="shared" si="39"/>
        <v>0.05</v>
      </c>
      <c r="J111" s="50">
        <f t="shared" si="55"/>
        <v>0</v>
      </c>
      <c r="K111" s="50">
        <f t="shared" si="56"/>
        <v>0</v>
      </c>
      <c r="L111" s="52" t="str">
        <f t="shared" si="71"/>
        <v/>
      </c>
      <c r="M111" s="111">
        <f t="shared" si="40"/>
        <v>50486.400000000009</v>
      </c>
      <c r="N111" s="114">
        <f t="shared" si="57"/>
        <v>52185.683479161831</v>
      </c>
      <c r="O111" s="115"/>
      <c r="P111" s="114">
        <f t="shared" si="41"/>
        <v>59846.589660417761</v>
      </c>
      <c r="Q111" s="115"/>
      <c r="R111" s="112">
        <f t="shared" si="42"/>
        <v>59603.756920219661</v>
      </c>
      <c r="S111" s="50"/>
      <c r="T111" s="53">
        <f t="shared" si="43"/>
        <v>0.17</v>
      </c>
      <c r="U111" s="50">
        <f t="shared" si="44"/>
        <v>257.43647180174048</v>
      </c>
      <c r="V111" s="50">
        <f t="shared" si="45"/>
        <v>62042.189704219454</v>
      </c>
      <c r="W111" s="53">
        <f t="shared" si="46"/>
        <v>0.32</v>
      </c>
      <c r="X111" s="50">
        <f t="shared" si="58"/>
        <v>0</v>
      </c>
      <c r="Y111" s="50">
        <f>IF(B111&lt;&gt;"",IF(MONTH(E111)=MONTH($F$14),SUMIF($C$22:C561,"="&amp;(C111-1),$G$22:G561),0)*T111,"")</f>
        <v>0</v>
      </c>
      <c r="Z111" s="50">
        <f>IF(B111&lt;&gt;"",SUM($Y$22:Y111),"")</f>
        <v>8582.6880000000001</v>
      </c>
      <c r="AA111" s="51">
        <f t="shared" si="59"/>
        <v>0.05</v>
      </c>
      <c r="AB111" s="50">
        <f t="shared" si="60"/>
        <v>41.514033803798021</v>
      </c>
      <c r="AC111" s="50">
        <f t="shared" si="61"/>
        <v>7.8876664227216242</v>
      </c>
      <c r="AD111" s="50">
        <f t="shared" si="62"/>
        <v>1414.3064802926031</v>
      </c>
      <c r="AE111" s="50">
        <f t="shared" si="63"/>
        <v>9996.994480292602</v>
      </c>
      <c r="AF111" s="50">
        <f>IFERROR($V111*(1-$W111)+SUM($X$22:$X111)+$AD111,"")</f>
        <v>52185.683479161831</v>
      </c>
      <c r="AG111" s="50" t="b">
        <f t="shared" si="64"/>
        <v>0</v>
      </c>
      <c r="AH111" s="50">
        <f>IF(B111&lt;&gt;"",
IF(AND(AG111=TRUE,D111&gt;=65),$V111*(1-10%)+SUM($X$22:$X111)+$AD111,AF111),
"")</f>
        <v>52185.683479161831</v>
      </c>
      <c r="AI111" s="50">
        <f t="shared" si="47"/>
        <v>257.43647180174048</v>
      </c>
      <c r="AJ111" s="50">
        <f t="shared" si="48"/>
        <v>62042.189704219454</v>
      </c>
      <c r="AK111" s="50">
        <f t="shared" si="49"/>
        <v>59846.589660417761</v>
      </c>
      <c r="AL111" s="50" t="b">
        <f t="shared" si="65"/>
        <v>0</v>
      </c>
      <c r="AM111" s="50">
        <f t="shared" si="50"/>
        <v>59846.589660417761</v>
      </c>
      <c r="AN111" s="50">
        <f t="shared" si="66"/>
        <v>247.51362867081795</v>
      </c>
      <c r="AO111" s="50">
        <f t="shared" si="67"/>
        <v>47.027589447455412</v>
      </c>
      <c r="AP111" s="50">
        <f t="shared" si="68"/>
        <v>9117.3569202196522</v>
      </c>
      <c r="AQ111" s="50">
        <f t="shared" si="69"/>
        <v>59603.756920219661</v>
      </c>
    </row>
    <row r="112" spans="1:43" s="27" customFormat="1" x14ac:dyDescent="0.2">
      <c r="A112" s="47">
        <f t="shared" si="38"/>
        <v>91</v>
      </c>
      <c r="B112" s="47" t="str">
        <f>IF(E112&lt;=$F$10,VLOOKUP('KALKULATOR 2021'!A112,Robocze!$B$23:$C$102,2),"")</f>
        <v>8 rok</v>
      </c>
      <c r="C112" s="47">
        <f t="shared" si="51"/>
        <v>2029</v>
      </c>
      <c r="D112" s="48">
        <f t="shared" si="70"/>
        <v>37.583333333333464</v>
      </c>
      <c r="E112" s="54">
        <f t="shared" si="52"/>
        <v>47270</v>
      </c>
      <c r="F112" s="49">
        <f t="shared" si="53"/>
        <v>47299</v>
      </c>
      <c r="G112" s="50">
        <f>IF(F112&lt;&gt;"",
IF($F$6=Robocze!$B$3,$F$5/12,
IF(AND($F$6=Robocze!$B$4,MOD(A112,3)=1),$F$5/4,
IF(AND($F$6=Robocze!$B$5,MOD(A112,12)=1),$F$5,0))),
"")</f>
        <v>0</v>
      </c>
      <c r="H112" s="50">
        <f t="shared" si="54"/>
        <v>50486.400000000009</v>
      </c>
      <c r="I112" s="51">
        <f t="shared" si="39"/>
        <v>0.05</v>
      </c>
      <c r="J112" s="50">
        <f t="shared" si="55"/>
        <v>0</v>
      </c>
      <c r="K112" s="50">
        <f t="shared" si="56"/>
        <v>0</v>
      </c>
      <c r="L112" s="52" t="str">
        <f t="shared" si="71"/>
        <v/>
      </c>
      <c r="M112" s="111">
        <f t="shared" si="40"/>
        <v>50486.400000000009</v>
      </c>
      <c r="N112" s="114">
        <f t="shared" si="57"/>
        <v>52395.20953969477</v>
      </c>
      <c r="O112" s="115"/>
      <c r="P112" s="114">
        <f t="shared" si="41"/>
        <v>60055.982050669496</v>
      </c>
      <c r="Q112" s="115"/>
      <c r="R112" s="112">
        <f t="shared" si="42"/>
        <v>59804.919599825407</v>
      </c>
      <c r="S112" s="50"/>
      <c r="T112" s="53">
        <f t="shared" si="43"/>
        <v>0.17</v>
      </c>
      <c r="U112" s="50">
        <f t="shared" si="44"/>
        <v>258.50912376758106</v>
      </c>
      <c r="V112" s="50">
        <f t="shared" si="45"/>
        <v>62300.698827987035</v>
      </c>
      <c r="W112" s="53">
        <f t="shared" si="46"/>
        <v>0.32</v>
      </c>
      <c r="X112" s="50">
        <f t="shared" si="58"/>
        <v>0</v>
      </c>
      <c r="Y112" s="50">
        <f>IF(B112&lt;&gt;"",IF(MONTH(E112)=MONTH($F$14),SUMIF($C$22:C561,"="&amp;(C112-1),$G$22:G561),0)*T112,"")</f>
        <v>0</v>
      </c>
      <c r="Z112" s="50">
        <f>IF(B112&lt;&gt;"",SUM($Y$22:Y112),"")</f>
        <v>8582.6880000000001</v>
      </c>
      <c r="AA112" s="51">
        <f t="shared" si="59"/>
        <v>0.05</v>
      </c>
      <c r="AB112" s="50">
        <f t="shared" si="60"/>
        <v>41.65414366788584</v>
      </c>
      <c r="AC112" s="50">
        <f t="shared" si="61"/>
        <v>7.9142872968983093</v>
      </c>
      <c r="AD112" s="50">
        <f t="shared" si="62"/>
        <v>1448.0463366635906</v>
      </c>
      <c r="AE112" s="50">
        <f t="shared" si="63"/>
        <v>10030.734336663589</v>
      </c>
      <c r="AF112" s="50">
        <f>IFERROR($V112*(1-$W112)+SUM($X$22:$X112)+$AD112,"")</f>
        <v>52395.20953969477</v>
      </c>
      <c r="AG112" s="50" t="b">
        <f t="shared" si="64"/>
        <v>0</v>
      </c>
      <c r="AH112" s="50">
        <f>IF(B112&lt;&gt;"",
IF(AND(AG112=TRUE,D112&gt;=65),$V112*(1-10%)+SUM($X$22:$X112)+$AD112,AF112),
"")</f>
        <v>52395.20953969477</v>
      </c>
      <c r="AI112" s="50">
        <f t="shared" si="47"/>
        <v>258.50912376758106</v>
      </c>
      <c r="AJ112" s="50">
        <f t="shared" si="48"/>
        <v>62300.698827987035</v>
      </c>
      <c r="AK112" s="50">
        <f t="shared" si="49"/>
        <v>60055.982050669496</v>
      </c>
      <c r="AL112" s="50" t="b">
        <f t="shared" si="65"/>
        <v>0</v>
      </c>
      <c r="AM112" s="50">
        <f t="shared" si="50"/>
        <v>60055.982050669496</v>
      </c>
      <c r="AN112" s="50">
        <f t="shared" si="66"/>
        <v>248.34898716758195</v>
      </c>
      <c r="AO112" s="50">
        <f t="shared" si="67"/>
        <v>47.186307561840572</v>
      </c>
      <c r="AP112" s="50">
        <f t="shared" si="68"/>
        <v>9318.5195998253985</v>
      </c>
      <c r="AQ112" s="50">
        <f t="shared" si="69"/>
        <v>59804.919599825407</v>
      </c>
    </row>
    <row r="113" spans="1:43" s="27" customFormat="1" x14ac:dyDescent="0.2">
      <c r="A113" s="47">
        <f t="shared" si="38"/>
        <v>92</v>
      </c>
      <c r="B113" s="47" t="str">
        <f>IF(E113&lt;=$F$10,VLOOKUP('KALKULATOR 2021'!A113,Robocze!$B$23:$C$102,2),"")</f>
        <v>8 rok</v>
      </c>
      <c r="C113" s="47">
        <f t="shared" si="51"/>
        <v>2029</v>
      </c>
      <c r="D113" s="48">
        <f t="shared" si="70"/>
        <v>37.666666666666799</v>
      </c>
      <c r="E113" s="54">
        <f t="shared" si="52"/>
        <v>47300</v>
      </c>
      <c r="F113" s="49">
        <f t="shared" si="53"/>
        <v>47330</v>
      </c>
      <c r="G113" s="50">
        <f>IF(F113&lt;&gt;"",
IF($F$6=Robocze!$B$3,$F$5/12,
IF(AND($F$6=Robocze!$B$4,MOD(A113,3)=1),$F$5/4,
IF(AND($F$6=Robocze!$B$5,MOD(A113,12)=1),$F$5,0))),
"")</f>
        <v>0</v>
      </c>
      <c r="H113" s="50">
        <f t="shared" si="54"/>
        <v>50486.400000000009</v>
      </c>
      <c r="I113" s="51">
        <f t="shared" si="39"/>
        <v>0.05</v>
      </c>
      <c r="J113" s="50">
        <f t="shared" si="55"/>
        <v>0</v>
      </c>
      <c r="K113" s="50">
        <f t="shared" si="56"/>
        <v>0</v>
      </c>
      <c r="L113" s="52" t="str">
        <f t="shared" si="71"/>
        <v/>
      </c>
      <c r="M113" s="111">
        <f t="shared" si="40"/>
        <v>50486.400000000009</v>
      </c>
      <c r="N113" s="114">
        <f t="shared" si="57"/>
        <v>52605.581914760303</v>
      </c>
      <c r="O113" s="115"/>
      <c r="P113" s="114">
        <f t="shared" si="41"/>
        <v>60266.246909213951</v>
      </c>
      <c r="Q113" s="115"/>
      <c r="R113" s="112">
        <f t="shared" si="42"/>
        <v>60006.761203474824</v>
      </c>
      <c r="S113" s="50"/>
      <c r="T113" s="53">
        <f t="shared" si="43"/>
        <v>0.17</v>
      </c>
      <c r="U113" s="50">
        <f t="shared" si="44"/>
        <v>259.58624511661264</v>
      </c>
      <c r="V113" s="50">
        <f t="shared" si="45"/>
        <v>62560.285073103645</v>
      </c>
      <c r="W113" s="53">
        <f t="shared" si="46"/>
        <v>0.32</v>
      </c>
      <c r="X113" s="50">
        <f t="shared" si="58"/>
        <v>0</v>
      </c>
      <c r="Y113" s="50">
        <f>IF(B113&lt;&gt;"",IF(MONTH(E113)=MONTH($F$14),SUMIF($C$22:C561,"="&amp;(C113-1),$G$22:G561),0)*T113,"")</f>
        <v>0</v>
      </c>
      <c r="Z113" s="50">
        <f>IF(B113&lt;&gt;"",SUM($Y$22:Y113),"")</f>
        <v>8582.6880000000001</v>
      </c>
      <c r="AA113" s="51">
        <f t="shared" si="59"/>
        <v>0.05</v>
      </c>
      <c r="AB113" s="50">
        <f t="shared" si="60"/>
        <v>41.794726402764958</v>
      </c>
      <c r="AC113" s="50">
        <f t="shared" si="61"/>
        <v>7.9409980165253424</v>
      </c>
      <c r="AD113" s="50">
        <f t="shared" si="62"/>
        <v>1481.9000650498303</v>
      </c>
      <c r="AE113" s="50">
        <f t="shared" si="63"/>
        <v>10064.588065049827</v>
      </c>
      <c r="AF113" s="50">
        <f>IFERROR($V113*(1-$W113)+SUM($X$22:$X113)+$AD113,"")</f>
        <v>52605.581914760303</v>
      </c>
      <c r="AG113" s="50" t="b">
        <f t="shared" si="64"/>
        <v>0</v>
      </c>
      <c r="AH113" s="50">
        <f>IF(B113&lt;&gt;"",
IF(AND(AG113=TRUE,D113&gt;=65),$V113*(1-10%)+SUM($X$22:$X113)+$AD113,AF113),
"")</f>
        <v>52605.581914760303</v>
      </c>
      <c r="AI113" s="50">
        <f t="shared" si="47"/>
        <v>259.58624511661264</v>
      </c>
      <c r="AJ113" s="50">
        <f t="shared" si="48"/>
        <v>62560.285073103645</v>
      </c>
      <c r="AK113" s="50">
        <f t="shared" si="49"/>
        <v>60266.246909213951</v>
      </c>
      <c r="AL113" s="50" t="b">
        <f t="shared" si="65"/>
        <v>0</v>
      </c>
      <c r="AM113" s="50">
        <f t="shared" si="50"/>
        <v>60266.246909213951</v>
      </c>
      <c r="AN113" s="50">
        <f t="shared" si="66"/>
        <v>249.18716499927254</v>
      </c>
      <c r="AO113" s="50">
        <f t="shared" si="67"/>
        <v>47.345561349861782</v>
      </c>
      <c r="AP113" s="50">
        <f t="shared" si="68"/>
        <v>9520.3612034748148</v>
      </c>
      <c r="AQ113" s="50">
        <f t="shared" si="69"/>
        <v>60006.761203474824</v>
      </c>
    </row>
    <row r="114" spans="1:43" s="27" customFormat="1" x14ac:dyDescent="0.2">
      <c r="A114" s="47">
        <f t="shared" si="38"/>
        <v>93</v>
      </c>
      <c r="B114" s="47" t="str">
        <f>IF(E114&lt;=$F$10,VLOOKUP('KALKULATOR 2021'!A114,Robocze!$B$23:$C$102,2),"")</f>
        <v>8 rok</v>
      </c>
      <c r="C114" s="47">
        <f t="shared" si="51"/>
        <v>2029</v>
      </c>
      <c r="D114" s="48">
        <f t="shared" si="70"/>
        <v>37.750000000000135</v>
      </c>
      <c r="E114" s="54">
        <f t="shared" si="52"/>
        <v>47331</v>
      </c>
      <c r="F114" s="49">
        <f t="shared" si="53"/>
        <v>47361</v>
      </c>
      <c r="G114" s="50">
        <f>IF(F114&lt;&gt;"",
IF($F$6=Robocze!$B$3,$F$5/12,
IF(AND($F$6=Robocze!$B$4,MOD(A114,3)=1),$F$5/4,
IF(AND($F$6=Robocze!$B$5,MOD(A114,12)=1),$F$5,0))),
"")</f>
        <v>0</v>
      </c>
      <c r="H114" s="50">
        <f t="shared" si="54"/>
        <v>50486.400000000009</v>
      </c>
      <c r="I114" s="51">
        <f t="shared" si="39"/>
        <v>0.05</v>
      </c>
      <c r="J114" s="50">
        <f t="shared" si="55"/>
        <v>0</v>
      </c>
      <c r="K114" s="50">
        <f t="shared" si="56"/>
        <v>0</v>
      </c>
      <c r="L114" s="52" t="str">
        <f t="shared" si="71"/>
        <v/>
      </c>
      <c r="M114" s="111">
        <f t="shared" si="40"/>
        <v>50486.400000000009</v>
      </c>
      <c r="N114" s="114">
        <f t="shared" si="57"/>
        <v>52816.804040520306</v>
      </c>
      <c r="O114" s="115"/>
      <c r="P114" s="114">
        <f t="shared" si="41"/>
        <v>60477.387871335675</v>
      </c>
      <c r="Q114" s="115"/>
      <c r="R114" s="112">
        <f t="shared" si="42"/>
        <v>60209.284022536551</v>
      </c>
      <c r="S114" s="50"/>
      <c r="T114" s="53">
        <f t="shared" si="43"/>
        <v>0.17</v>
      </c>
      <c r="U114" s="50">
        <f t="shared" si="44"/>
        <v>260.66785447126517</v>
      </c>
      <c r="V114" s="50">
        <f t="shared" si="45"/>
        <v>62820.952927574908</v>
      </c>
      <c r="W114" s="53">
        <f t="shared" si="46"/>
        <v>0.32</v>
      </c>
      <c r="X114" s="50">
        <f t="shared" si="58"/>
        <v>0</v>
      </c>
      <c r="Y114" s="50">
        <f>IF(B114&lt;&gt;"",IF(MONTH(E114)=MONTH($F$14),SUMIF($C$22:C561,"="&amp;(C114-1),$G$22:G561),0)*T114,"")</f>
        <v>0</v>
      </c>
      <c r="Z114" s="50">
        <f>IF(B114&lt;&gt;"",SUM($Y$22:Y114),"")</f>
        <v>8582.6880000000001</v>
      </c>
      <c r="AA114" s="51">
        <f t="shared" si="59"/>
        <v>0.05</v>
      </c>
      <c r="AB114" s="50">
        <f t="shared" si="60"/>
        <v>41.935783604374286</v>
      </c>
      <c r="AC114" s="50">
        <f t="shared" si="61"/>
        <v>7.9677988848311143</v>
      </c>
      <c r="AD114" s="50">
        <f t="shared" si="62"/>
        <v>1515.8680497693736</v>
      </c>
      <c r="AE114" s="50">
        <f t="shared" si="63"/>
        <v>10098.556049769371</v>
      </c>
      <c r="AF114" s="50">
        <f>IFERROR($V114*(1-$W114)+SUM($X$22:$X114)+$AD114,"")</f>
        <v>52816.804040520306</v>
      </c>
      <c r="AG114" s="50" t="b">
        <f t="shared" si="64"/>
        <v>0</v>
      </c>
      <c r="AH114" s="50">
        <f>IF(B114&lt;&gt;"",
IF(AND(AG114=TRUE,D114&gt;=65),$V114*(1-10%)+SUM($X$22:$X114)+$AD114,AF114),
"")</f>
        <v>52816.804040520306</v>
      </c>
      <c r="AI114" s="50">
        <f t="shared" si="47"/>
        <v>260.66785447126517</v>
      </c>
      <c r="AJ114" s="50">
        <f t="shared" si="48"/>
        <v>62820.952927574908</v>
      </c>
      <c r="AK114" s="50">
        <f t="shared" si="49"/>
        <v>60477.387871335675</v>
      </c>
      <c r="AL114" s="50" t="b">
        <f t="shared" si="65"/>
        <v>0</v>
      </c>
      <c r="AM114" s="50">
        <f t="shared" si="50"/>
        <v>60477.387871335675</v>
      </c>
      <c r="AN114" s="50">
        <f t="shared" si="66"/>
        <v>250.0281716811451</v>
      </c>
      <c r="AO114" s="50">
        <f t="shared" si="67"/>
        <v>47.505352619417572</v>
      </c>
      <c r="AP114" s="50">
        <f t="shared" si="68"/>
        <v>9722.884022536542</v>
      </c>
      <c r="AQ114" s="50">
        <f t="shared" si="69"/>
        <v>60209.284022536551</v>
      </c>
    </row>
    <row r="115" spans="1:43" s="27" customFormat="1" x14ac:dyDescent="0.2">
      <c r="A115" s="47">
        <f t="shared" si="38"/>
        <v>94</v>
      </c>
      <c r="B115" s="47" t="str">
        <f>IF(E115&lt;=$F$10,VLOOKUP('KALKULATOR 2021'!A115,Robocze!$B$23:$C$102,2),"")</f>
        <v>8 rok</v>
      </c>
      <c r="C115" s="47">
        <f t="shared" si="51"/>
        <v>2029</v>
      </c>
      <c r="D115" s="48">
        <f t="shared" si="70"/>
        <v>37.833333333333471</v>
      </c>
      <c r="E115" s="54">
        <f t="shared" si="52"/>
        <v>47362</v>
      </c>
      <c r="F115" s="49">
        <f t="shared" si="53"/>
        <v>47391</v>
      </c>
      <c r="G115" s="50">
        <f>IF(F115&lt;&gt;"",
IF($F$6=Robocze!$B$3,$F$5/12,
IF(AND($F$6=Robocze!$B$4,MOD(A115,3)=1),$F$5/4,
IF(AND($F$6=Robocze!$B$5,MOD(A115,12)=1),$F$5,0))),
"")</f>
        <v>0</v>
      </c>
      <c r="H115" s="50">
        <f t="shared" si="54"/>
        <v>50486.400000000009</v>
      </c>
      <c r="I115" s="51">
        <f t="shared" si="39"/>
        <v>0.05</v>
      </c>
      <c r="J115" s="50">
        <f t="shared" si="55"/>
        <v>0</v>
      </c>
      <c r="K115" s="50">
        <f t="shared" si="56"/>
        <v>0</v>
      </c>
      <c r="L115" s="52" t="str">
        <f t="shared" si="71"/>
        <v/>
      </c>
      <c r="M115" s="111">
        <f t="shared" si="40"/>
        <v>50486.400000000009</v>
      </c>
      <c r="N115" s="114">
        <f t="shared" si="57"/>
        <v>53028.879367149741</v>
      </c>
      <c r="O115" s="115"/>
      <c r="P115" s="114">
        <f t="shared" si="41"/>
        <v>60689.408587466241</v>
      </c>
      <c r="Q115" s="115"/>
      <c r="R115" s="112">
        <f t="shared" si="42"/>
        <v>60412.490356112612</v>
      </c>
      <c r="S115" s="50"/>
      <c r="T115" s="53">
        <f t="shared" si="43"/>
        <v>0.17</v>
      </c>
      <c r="U115" s="50">
        <f t="shared" si="44"/>
        <v>261.75397053156212</v>
      </c>
      <c r="V115" s="50">
        <f t="shared" si="45"/>
        <v>63082.706898106473</v>
      </c>
      <c r="W115" s="53">
        <f t="shared" si="46"/>
        <v>0.32</v>
      </c>
      <c r="X115" s="50">
        <f t="shared" si="58"/>
        <v>0</v>
      </c>
      <c r="Y115" s="50">
        <f>IF(B115&lt;&gt;"",IF(MONTH(E115)=MONTH($F$14),SUMIF($C$22:C561,"="&amp;(C115-1),$G$22:G561),0)*T115,"")</f>
        <v>0</v>
      </c>
      <c r="Z115" s="50">
        <f>IF(B115&lt;&gt;"",SUM($Y$22:Y115),"")</f>
        <v>8582.6880000000001</v>
      </c>
      <c r="AA115" s="51">
        <f t="shared" si="59"/>
        <v>0.05</v>
      </c>
      <c r="AB115" s="50">
        <f t="shared" si="60"/>
        <v>42.077316874039049</v>
      </c>
      <c r="AC115" s="50">
        <f t="shared" si="61"/>
        <v>7.9946902060674194</v>
      </c>
      <c r="AD115" s="50">
        <f t="shared" si="62"/>
        <v>1549.9506764373452</v>
      </c>
      <c r="AE115" s="50">
        <f t="shared" si="63"/>
        <v>10132.638676437344</v>
      </c>
      <c r="AF115" s="50">
        <f>IFERROR($V115*(1-$W115)+SUM($X$22:$X115)+$AD115,"")</f>
        <v>53028.879367149741</v>
      </c>
      <c r="AG115" s="50" t="b">
        <f t="shared" si="64"/>
        <v>0</v>
      </c>
      <c r="AH115" s="50">
        <f>IF(B115&lt;&gt;"",
IF(AND(AG115=TRUE,D115&gt;=65),$V115*(1-10%)+SUM($X$22:$X115)+$AD115,AF115),
"")</f>
        <v>53028.879367149741</v>
      </c>
      <c r="AI115" s="50">
        <f t="shared" si="47"/>
        <v>261.75397053156212</v>
      </c>
      <c r="AJ115" s="50">
        <f t="shared" si="48"/>
        <v>63082.706898106473</v>
      </c>
      <c r="AK115" s="50">
        <f t="shared" si="49"/>
        <v>60689.408587466241</v>
      </c>
      <c r="AL115" s="50" t="b">
        <f t="shared" si="65"/>
        <v>0</v>
      </c>
      <c r="AM115" s="50">
        <f t="shared" si="50"/>
        <v>60689.408587466241</v>
      </c>
      <c r="AN115" s="50">
        <f t="shared" si="66"/>
        <v>250.87201676056898</v>
      </c>
      <c r="AO115" s="50">
        <f t="shared" si="67"/>
        <v>47.665683184508104</v>
      </c>
      <c r="AP115" s="50">
        <f t="shared" si="68"/>
        <v>9926.0903561126033</v>
      </c>
      <c r="AQ115" s="50">
        <f t="shared" si="69"/>
        <v>60412.490356112612</v>
      </c>
    </row>
    <row r="116" spans="1:43" s="27" customFormat="1" x14ac:dyDescent="0.2">
      <c r="A116" s="47">
        <f t="shared" si="38"/>
        <v>95</v>
      </c>
      <c r="B116" s="47" t="str">
        <f>IF(E116&lt;=$F$10,VLOOKUP('KALKULATOR 2021'!A116,Robocze!$B$23:$C$102,2),"")</f>
        <v>8 rok</v>
      </c>
      <c r="C116" s="47">
        <f t="shared" si="51"/>
        <v>2029</v>
      </c>
      <c r="D116" s="48">
        <f t="shared" si="70"/>
        <v>37.916666666666806</v>
      </c>
      <c r="E116" s="54">
        <f t="shared" si="52"/>
        <v>47392</v>
      </c>
      <c r="F116" s="49">
        <f t="shared" si="53"/>
        <v>47422</v>
      </c>
      <c r="G116" s="50">
        <f>IF(F116&lt;&gt;"",
IF($F$6=Robocze!$B$3,$F$5/12,
IF(AND($F$6=Robocze!$B$4,MOD(A116,3)=1),$F$5/4,
IF(AND($F$6=Robocze!$B$5,MOD(A116,12)=1),$F$5,0))),
"")</f>
        <v>0</v>
      </c>
      <c r="H116" s="50">
        <f t="shared" si="54"/>
        <v>50486.400000000009</v>
      </c>
      <c r="I116" s="51">
        <f t="shared" si="39"/>
        <v>0.05</v>
      </c>
      <c r="J116" s="50">
        <f t="shared" si="55"/>
        <v>0</v>
      </c>
      <c r="K116" s="50">
        <f t="shared" si="56"/>
        <v>0</v>
      </c>
      <c r="L116" s="52" t="str">
        <f t="shared" si="71"/>
        <v/>
      </c>
      <c r="M116" s="111">
        <f t="shared" si="40"/>
        <v>50486.400000000009</v>
      </c>
      <c r="N116" s="114">
        <f t="shared" si="57"/>
        <v>53241.811358894018</v>
      </c>
      <c r="O116" s="115"/>
      <c r="P116" s="114">
        <f t="shared" si="41"/>
        <v>60902.312723247356</v>
      </c>
      <c r="Q116" s="115"/>
      <c r="R116" s="112">
        <f t="shared" si="42"/>
        <v>60616.38251106449</v>
      </c>
      <c r="S116" s="50"/>
      <c r="T116" s="53">
        <f t="shared" si="43"/>
        <v>0.17</v>
      </c>
      <c r="U116" s="50">
        <f t="shared" si="44"/>
        <v>262.84461207544365</v>
      </c>
      <c r="V116" s="50">
        <f t="shared" si="45"/>
        <v>63345.551510181918</v>
      </c>
      <c r="W116" s="53">
        <f t="shared" si="46"/>
        <v>0.32</v>
      </c>
      <c r="X116" s="50">
        <f t="shared" si="58"/>
        <v>0</v>
      </c>
      <c r="Y116" s="50">
        <f>IF(B116&lt;&gt;"",IF(MONTH(E116)=MONTH($F$14),SUMIF($C$22:C561,"="&amp;(C116-1),$G$22:G561),0)*T116,"")</f>
        <v>0</v>
      </c>
      <c r="Z116" s="50">
        <f>IF(B116&lt;&gt;"",SUM($Y$22:Y116),"")</f>
        <v>8582.6880000000001</v>
      </c>
      <c r="AA116" s="51">
        <f t="shared" si="59"/>
        <v>0.05</v>
      </c>
      <c r="AB116" s="50">
        <f t="shared" si="60"/>
        <v>42.219327818488935</v>
      </c>
      <c r="AC116" s="50">
        <f t="shared" si="61"/>
        <v>8.0216722855128975</v>
      </c>
      <c r="AD116" s="50">
        <f t="shared" si="62"/>
        <v>1584.1483319703211</v>
      </c>
      <c r="AE116" s="50">
        <f t="shared" si="63"/>
        <v>10166.83633197032</v>
      </c>
      <c r="AF116" s="50">
        <f>IFERROR($V116*(1-$W116)+SUM($X$22:$X116)+$AD116,"")</f>
        <v>53241.811358894018</v>
      </c>
      <c r="AG116" s="50" t="b">
        <f t="shared" si="64"/>
        <v>0</v>
      </c>
      <c r="AH116" s="50">
        <f>IF(B116&lt;&gt;"",
IF(AND(AG116=TRUE,D116&gt;=65),$V116*(1-10%)+SUM($X$22:$X116)+$AD116,AF116),
"")</f>
        <v>53241.811358894018</v>
      </c>
      <c r="AI116" s="50">
        <f t="shared" si="47"/>
        <v>262.84461207544365</v>
      </c>
      <c r="AJ116" s="50">
        <f t="shared" si="48"/>
        <v>63345.551510181918</v>
      </c>
      <c r="AK116" s="50">
        <f t="shared" si="49"/>
        <v>60902.312723247356</v>
      </c>
      <c r="AL116" s="50" t="b">
        <f t="shared" si="65"/>
        <v>0</v>
      </c>
      <c r="AM116" s="50">
        <f t="shared" si="50"/>
        <v>60902.312723247356</v>
      </c>
      <c r="AN116" s="50">
        <f t="shared" si="66"/>
        <v>251.71870981713587</v>
      </c>
      <c r="AO116" s="50">
        <f t="shared" si="67"/>
        <v>47.826554865255815</v>
      </c>
      <c r="AP116" s="50">
        <f t="shared" si="68"/>
        <v>10129.982511064482</v>
      </c>
      <c r="AQ116" s="50">
        <f t="shared" si="69"/>
        <v>60616.38251106449</v>
      </c>
    </row>
    <row r="117" spans="1:43" s="46" customFormat="1" x14ac:dyDescent="0.2">
      <c r="A117" s="55">
        <f t="shared" si="38"/>
        <v>96</v>
      </c>
      <c r="B117" s="55" t="str">
        <f>IF(E117&lt;=$F$10,VLOOKUP('KALKULATOR 2021'!A117,Robocze!$B$23:$C$102,2),"")</f>
        <v>8 rok</v>
      </c>
      <c r="C117" s="55">
        <f t="shared" si="51"/>
        <v>2029</v>
      </c>
      <c r="D117" s="56">
        <f t="shared" si="70"/>
        <v>38.000000000000142</v>
      </c>
      <c r="E117" s="57">
        <f t="shared" si="52"/>
        <v>47423</v>
      </c>
      <c r="F117" s="58">
        <f t="shared" si="53"/>
        <v>47452</v>
      </c>
      <c r="G117" s="59">
        <f>IF(F117&lt;&gt;"",
IF($F$6=Robocze!$B$3,$F$5/12,
IF(AND($F$6=Robocze!$B$4,MOD(A117,3)=1),$F$5/4,
IF(AND($F$6=Robocze!$B$5,MOD(A117,12)=1),$F$5,0))),
"")</f>
        <v>0</v>
      </c>
      <c r="H117" s="59">
        <f t="shared" si="54"/>
        <v>50486.400000000009</v>
      </c>
      <c r="I117" s="60">
        <f t="shared" si="39"/>
        <v>0.05</v>
      </c>
      <c r="J117" s="59">
        <f t="shared" si="55"/>
        <v>0</v>
      </c>
      <c r="K117" s="59">
        <f t="shared" si="56"/>
        <v>0</v>
      </c>
      <c r="L117" s="61">
        <f t="shared" si="71"/>
        <v>8</v>
      </c>
      <c r="M117" s="113">
        <f t="shared" si="40"/>
        <v>50486.400000000009</v>
      </c>
      <c r="N117" s="114">
        <f t="shared" si="57"/>
        <v>53455.603494126612</v>
      </c>
      <c r="O117" s="115"/>
      <c r="P117" s="114">
        <f t="shared" si="41"/>
        <v>61116.10395959422</v>
      </c>
      <c r="Q117" s="115"/>
      <c r="R117" s="112">
        <f t="shared" si="42"/>
        <v>60820.962802039328</v>
      </c>
      <c r="S117" s="59"/>
      <c r="T117" s="62">
        <f t="shared" si="43"/>
        <v>0.17</v>
      </c>
      <c r="U117" s="59">
        <f t="shared" si="44"/>
        <v>263.93979795909132</v>
      </c>
      <c r="V117" s="59">
        <f t="shared" si="45"/>
        <v>63609.491308141012</v>
      </c>
      <c r="W117" s="62">
        <f t="shared" si="46"/>
        <v>0.32</v>
      </c>
      <c r="X117" s="59">
        <f t="shared" si="58"/>
        <v>0</v>
      </c>
      <c r="Y117" s="59">
        <f>IF(B117&lt;&gt;"",IF(MONTH(E117)=MONTH($F$14),SUMIF($C$22:C585,"="&amp;(C117-1),$G$22:G585),0)*T117,"")</f>
        <v>0</v>
      </c>
      <c r="Z117" s="59">
        <f>IF(B117&lt;&gt;"",SUM($Y$22:Y117),"")</f>
        <v>8582.6880000000001</v>
      </c>
      <c r="AA117" s="60">
        <f t="shared" si="59"/>
        <v>0.05</v>
      </c>
      <c r="AB117" s="59">
        <f t="shared" si="60"/>
        <v>42.361818049876341</v>
      </c>
      <c r="AC117" s="59">
        <f t="shared" si="61"/>
        <v>8.0487454294765044</v>
      </c>
      <c r="AD117" s="59">
        <f t="shared" si="62"/>
        <v>1618.461404590721</v>
      </c>
      <c r="AE117" s="59">
        <f t="shared" si="63"/>
        <v>10201.14940459072</v>
      </c>
      <c r="AF117" s="59">
        <f>IFERROR($V117*(1-$W117)+SUM($X$22:$X117)+$AD117,"")</f>
        <v>53455.603494126612</v>
      </c>
      <c r="AG117" s="59" t="b">
        <f t="shared" si="64"/>
        <v>0</v>
      </c>
      <c r="AH117" s="59">
        <f>IF(B117&lt;&gt;"",
IF(AND(AG117=TRUE,D117&gt;=65),$V117*(1-10%)+SUM($X$22:$X117)+$AD117,AF117),
"")</f>
        <v>53455.603494126612</v>
      </c>
      <c r="AI117" s="59">
        <f t="shared" si="47"/>
        <v>263.93979795909132</v>
      </c>
      <c r="AJ117" s="59">
        <f t="shared" si="48"/>
        <v>63609.491308141012</v>
      </c>
      <c r="AK117" s="59">
        <f t="shared" si="49"/>
        <v>61116.10395959422</v>
      </c>
      <c r="AL117" s="59" t="b">
        <f t="shared" si="65"/>
        <v>0</v>
      </c>
      <c r="AM117" s="59">
        <f t="shared" si="50"/>
        <v>61116.10395959422</v>
      </c>
      <c r="AN117" s="59">
        <f t="shared" si="66"/>
        <v>252.56826046276873</v>
      </c>
      <c r="AO117" s="59">
        <f t="shared" si="67"/>
        <v>47.987969487926058</v>
      </c>
      <c r="AP117" s="59">
        <f t="shared" si="68"/>
        <v>10334.56280203932</v>
      </c>
      <c r="AQ117" s="59">
        <f t="shared" si="69"/>
        <v>60820.962802039328</v>
      </c>
    </row>
    <row r="118" spans="1:43" s="27" customFormat="1" x14ac:dyDescent="0.2">
      <c r="A118" s="47">
        <f t="shared" si="38"/>
        <v>97</v>
      </c>
      <c r="B118" s="47" t="str">
        <f>IF(E118&lt;=$F$10,VLOOKUP('KALKULATOR 2021'!A118,Robocze!$B$23:$C$102,2),"")</f>
        <v>9 rok</v>
      </c>
      <c r="C118" s="47">
        <f t="shared" si="51"/>
        <v>2029</v>
      </c>
      <c r="D118" s="48">
        <f t="shared" si="70"/>
        <v>38.083333333333478</v>
      </c>
      <c r="E118" s="49">
        <f t="shared" si="52"/>
        <v>47453</v>
      </c>
      <c r="F118" s="49">
        <f t="shared" si="53"/>
        <v>47483</v>
      </c>
      <c r="G118" s="50">
        <f>IF(F118&lt;&gt;"",
IF($F$6=Robocze!$B$3,$F$5/12,
IF(AND($F$6=Robocze!$B$4,MOD(A118,3)=1),$F$5/4,
IF(AND($F$6=Robocze!$B$5,MOD(A118,12)=1),$F$5,0))),
"")</f>
        <v>6310.8</v>
      </c>
      <c r="H118" s="50">
        <f t="shared" si="54"/>
        <v>56797.200000000012</v>
      </c>
      <c r="I118" s="51">
        <f t="shared" si="39"/>
        <v>0.05</v>
      </c>
      <c r="J118" s="50">
        <f t="shared" si="55"/>
        <v>2E-3</v>
      </c>
      <c r="K118" s="50">
        <f t="shared" si="56"/>
        <v>6310.7979999999998</v>
      </c>
      <c r="L118" s="52" t="str">
        <f t="shared" si="71"/>
        <v/>
      </c>
      <c r="M118" s="111">
        <f t="shared" si="40"/>
        <v>56797.200000000012</v>
      </c>
      <c r="N118" s="114">
        <f t="shared" si="57"/>
        <v>59052.318499740162</v>
      </c>
      <c r="O118" s="115"/>
      <c r="P118" s="114">
        <f t="shared" si="41"/>
        <v>67662.883316009204</v>
      </c>
      <c r="Q118" s="115"/>
      <c r="R118" s="112">
        <f t="shared" si="42"/>
        <v>67358.332501496217</v>
      </c>
      <c r="S118" s="50"/>
      <c r="T118" s="53">
        <f t="shared" si="43"/>
        <v>0.17</v>
      </c>
      <c r="U118" s="50">
        <f t="shared" si="44"/>
        <v>291.33453878392089</v>
      </c>
      <c r="V118" s="50">
        <f t="shared" si="45"/>
        <v>70211.623846924937</v>
      </c>
      <c r="W118" s="53">
        <f t="shared" si="46"/>
        <v>0.32</v>
      </c>
      <c r="X118" s="50">
        <f t="shared" si="58"/>
        <v>1072.836</v>
      </c>
      <c r="Y118" s="50">
        <f>IF(B118&lt;&gt;"",IF(MONTH(E118)=MONTH($F$14),SUMIF($C$22:C573,"="&amp;(C118-1),$G$22:G573),0)*T118,"")</f>
        <v>0</v>
      </c>
      <c r="Z118" s="50">
        <f>IF(B118&lt;&gt;"",SUM($Y$22:Y118),"")</f>
        <v>8582.6880000000001</v>
      </c>
      <c r="AA118" s="51">
        <f t="shared" si="59"/>
        <v>0.05</v>
      </c>
      <c r="AB118" s="50">
        <f t="shared" si="60"/>
        <v>42.504789185794671</v>
      </c>
      <c r="AC118" s="50">
        <f t="shared" si="61"/>
        <v>8.075909945300987</v>
      </c>
      <c r="AD118" s="50">
        <f t="shared" si="62"/>
        <v>1652.8902838312147</v>
      </c>
      <c r="AE118" s="50">
        <f t="shared" si="63"/>
        <v>10235.578283831213</v>
      </c>
      <c r="AF118" s="50">
        <f>IFERROR($V118*(1-$W118)+SUM($X$22:$X118)+$AD118,"")</f>
        <v>59052.318499740162</v>
      </c>
      <c r="AG118" s="50" t="b">
        <f t="shared" si="64"/>
        <v>0</v>
      </c>
      <c r="AH118" s="50">
        <f>IF(B118&lt;&gt;"",
IF(AND(AG118=TRUE,D118&gt;=65),$V118*(1-10%)+SUM($X$22:$X118)+$AD118,AF118),
"")</f>
        <v>59052.318499740162</v>
      </c>
      <c r="AI118" s="50">
        <f t="shared" si="47"/>
        <v>291.33453878392089</v>
      </c>
      <c r="AJ118" s="50">
        <f t="shared" si="48"/>
        <v>70211.623846924937</v>
      </c>
      <c r="AK118" s="50">
        <f t="shared" si="49"/>
        <v>67662.883316009204</v>
      </c>
      <c r="AL118" s="50" t="b">
        <f t="shared" si="65"/>
        <v>0</v>
      </c>
      <c r="AM118" s="50">
        <f t="shared" si="50"/>
        <v>67662.883316009204</v>
      </c>
      <c r="AN118" s="50">
        <f t="shared" si="66"/>
        <v>279.7156783418306</v>
      </c>
      <c r="AO118" s="50">
        <f t="shared" si="67"/>
        <v>53.145978884947816</v>
      </c>
      <c r="AP118" s="50">
        <f t="shared" si="68"/>
        <v>10561.132501496206</v>
      </c>
      <c r="AQ118" s="50">
        <f t="shared" si="69"/>
        <v>67358.332501496217</v>
      </c>
    </row>
    <row r="119" spans="1:43" s="27" customFormat="1" x14ac:dyDescent="0.2">
      <c r="A119" s="47">
        <f t="shared" si="38"/>
        <v>98</v>
      </c>
      <c r="B119" s="47" t="str">
        <f>IF(E119&lt;=$F$10,VLOOKUP('KALKULATOR 2021'!A119,Robocze!$B$23:$C$102,2),"")</f>
        <v>9 rok</v>
      </c>
      <c r="C119" s="47">
        <f t="shared" si="51"/>
        <v>2030</v>
      </c>
      <c r="D119" s="48">
        <f t="shared" si="70"/>
        <v>38.166666666666814</v>
      </c>
      <c r="E119" s="54">
        <f t="shared" si="52"/>
        <v>47484</v>
      </c>
      <c r="F119" s="49">
        <f t="shared" si="53"/>
        <v>47514</v>
      </c>
      <c r="G119" s="50">
        <f>IF(F119&lt;&gt;"",
IF($F$6=Robocze!$B$3,$F$5/12,
IF(AND($F$6=Robocze!$B$4,MOD(A119,3)=1),$F$5/4,
IF(AND($F$6=Robocze!$B$5,MOD(A119,12)=1),$F$5,0))),
"")</f>
        <v>0</v>
      </c>
      <c r="H119" s="50">
        <f t="shared" si="54"/>
        <v>56797.200000000012</v>
      </c>
      <c r="I119" s="51">
        <f t="shared" si="39"/>
        <v>0.05</v>
      </c>
      <c r="J119" s="50">
        <f t="shared" si="55"/>
        <v>0</v>
      </c>
      <c r="K119" s="50">
        <f t="shared" si="56"/>
        <v>0</v>
      </c>
      <c r="L119" s="52" t="str">
        <f t="shared" si="71"/>
        <v/>
      </c>
      <c r="M119" s="111">
        <f t="shared" si="40"/>
        <v>56797.200000000012</v>
      </c>
      <c r="N119" s="114">
        <f t="shared" si="57"/>
        <v>59285.796510681044</v>
      </c>
      <c r="O119" s="115"/>
      <c r="P119" s="114">
        <f t="shared" si="41"/>
        <v>67899.847546492572</v>
      </c>
      <c r="Q119" s="115"/>
      <c r="R119" s="112">
        <f t="shared" si="42"/>
        <v>67585.666873688766</v>
      </c>
      <c r="S119" s="50"/>
      <c r="T119" s="53">
        <f t="shared" si="43"/>
        <v>0.17</v>
      </c>
      <c r="U119" s="50">
        <f t="shared" si="44"/>
        <v>292.54843269552055</v>
      </c>
      <c r="V119" s="50">
        <f t="shared" si="45"/>
        <v>70504.172279620456</v>
      </c>
      <c r="W119" s="53">
        <f t="shared" si="46"/>
        <v>0.32</v>
      </c>
      <c r="X119" s="50">
        <f t="shared" si="58"/>
        <v>0</v>
      </c>
      <c r="Y119" s="50">
        <f>IF(B119&lt;&gt;"",IF(MONTH(E119)=MONTH($F$14),SUMIF($C$22:C573,"="&amp;(C119-1),$G$22:G573),0)*T119,"")</f>
        <v>0</v>
      </c>
      <c r="Z119" s="50">
        <f>IF(B119&lt;&gt;"",SUM($Y$22:Y119),"")</f>
        <v>8582.6880000000001</v>
      </c>
      <c r="AA119" s="51">
        <f t="shared" si="59"/>
        <v>0.05</v>
      </c>
      <c r="AB119" s="50">
        <f t="shared" si="60"/>
        <v>42.648242849296729</v>
      </c>
      <c r="AC119" s="50">
        <f t="shared" si="61"/>
        <v>8.103166141366378</v>
      </c>
      <c r="AD119" s="50">
        <f t="shared" si="62"/>
        <v>1687.4353605391452</v>
      </c>
      <c r="AE119" s="50">
        <f t="shared" si="63"/>
        <v>10270.123360539143</v>
      </c>
      <c r="AF119" s="50">
        <f>IFERROR($V119*(1-$W119)+SUM($X$22:$X119)+$AD119,"")</f>
        <v>59285.796510681044</v>
      </c>
      <c r="AG119" s="50" t="b">
        <f t="shared" si="64"/>
        <v>0</v>
      </c>
      <c r="AH119" s="50">
        <f>IF(B119&lt;&gt;"",
IF(AND(AG119=TRUE,D119&gt;=65),$V119*(1-10%)+SUM($X$22:$X119)+$AD119,AF119),
"")</f>
        <v>59285.796510681044</v>
      </c>
      <c r="AI119" s="50">
        <f t="shared" si="47"/>
        <v>292.54843269552055</v>
      </c>
      <c r="AJ119" s="50">
        <f t="shared" si="48"/>
        <v>70504.172279620456</v>
      </c>
      <c r="AK119" s="50">
        <f t="shared" si="49"/>
        <v>67899.847546492572</v>
      </c>
      <c r="AL119" s="50" t="b">
        <f t="shared" si="65"/>
        <v>0</v>
      </c>
      <c r="AM119" s="50">
        <f t="shared" si="50"/>
        <v>67899.847546492572</v>
      </c>
      <c r="AN119" s="50">
        <f t="shared" si="66"/>
        <v>280.65971875623427</v>
      </c>
      <c r="AO119" s="50">
        <f t="shared" si="67"/>
        <v>53.325346563684512</v>
      </c>
      <c r="AP119" s="50">
        <f t="shared" si="68"/>
        <v>10788.466873688754</v>
      </c>
      <c r="AQ119" s="50">
        <f t="shared" si="69"/>
        <v>67585.666873688766</v>
      </c>
    </row>
    <row r="120" spans="1:43" s="27" customFormat="1" x14ac:dyDescent="0.2">
      <c r="A120" s="47">
        <f t="shared" si="38"/>
        <v>99</v>
      </c>
      <c r="B120" s="47" t="str">
        <f>IF(E120&lt;=$F$10,VLOOKUP('KALKULATOR 2021'!A120,Robocze!$B$23:$C$102,2),"")</f>
        <v>9 rok</v>
      </c>
      <c r="C120" s="47">
        <f t="shared" si="51"/>
        <v>2030</v>
      </c>
      <c r="D120" s="48">
        <f t="shared" si="70"/>
        <v>38.250000000000149</v>
      </c>
      <c r="E120" s="54">
        <f t="shared" si="52"/>
        <v>47515</v>
      </c>
      <c r="F120" s="49">
        <f t="shared" si="53"/>
        <v>47542</v>
      </c>
      <c r="G120" s="50">
        <f>IF(F120&lt;&gt;"",
IF($F$6=Robocze!$B$3,$F$5/12,
IF(AND($F$6=Robocze!$B$4,MOD(A120,3)=1),$F$5/4,
IF(AND($F$6=Robocze!$B$5,MOD(A120,12)=1),$F$5,0))),
"")</f>
        <v>0</v>
      </c>
      <c r="H120" s="50">
        <f t="shared" si="54"/>
        <v>56797.200000000012</v>
      </c>
      <c r="I120" s="51">
        <f t="shared" si="39"/>
        <v>0.05</v>
      </c>
      <c r="J120" s="50">
        <f t="shared" si="55"/>
        <v>0</v>
      </c>
      <c r="K120" s="50">
        <f t="shared" si="56"/>
        <v>0</v>
      </c>
      <c r="L120" s="52" t="str">
        <f t="shared" si="71"/>
        <v/>
      </c>
      <c r="M120" s="111">
        <f t="shared" si="40"/>
        <v>56797.200000000012</v>
      </c>
      <c r="N120" s="114">
        <f t="shared" si="57"/>
        <v>59520.219998481793</v>
      </c>
      <c r="O120" s="115"/>
      <c r="P120" s="114">
        <f t="shared" si="41"/>
        <v>68137.79912793629</v>
      </c>
      <c r="Q120" s="115"/>
      <c r="R120" s="112">
        <f t="shared" si="42"/>
        <v>67813.768499387472</v>
      </c>
      <c r="S120" s="50"/>
      <c r="T120" s="53">
        <f t="shared" si="43"/>
        <v>0.17</v>
      </c>
      <c r="U120" s="50">
        <f t="shared" si="44"/>
        <v>293.76738449841855</v>
      </c>
      <c r="V120" s="50">
        <f t="shared" si="45"/>
        <v>70797.93966411888</v>
      </c>
      <c r="W120" s="53">
        <f t="shared" si="46"/>
        <v>0.32</v>
      </c>
      <c r="X120" s="50">
        <f t="shared" si="58"/>
        <v>0</v>
      </c>
      <c r="Y120" s="50">
        <f>IF(B120&lt;&gt;"",IF(MONTH(E120)=MONTH($F$14),SUMIF($C$22:C573,"="&amp;(C120-1),$G$22:G573),0)*T120,"")</f>
        <v>0</v>
      </c>
      <c r="Z120" s="50">
        <f>IF(B120&lt;&gt;"",SUM($Y$22:Y120),"")</f>
        <v>8582.6880000000001</v>
      </c>
      <c r="AA120" s="51">
        <f t="shared" si="59"/>
        <v>0.05</v>
      </c>
      <c r="AB120" s="50">
        <f t="shared" si="60"/>
        <v>42.792180668913097</v>
      </c>
      <c r="AC120" s="50">
        <f t="shared" si="61"/>
        <v>8.1305143270934881</v>
      </c>
      <c r="AD120" s="50">
        <f t="shared" si="62"/>
        <v>1722.0970268809647</v>
      </c>
      <c r="AE120" s="50">
        <f t="shared" si="63"/>
        <v>10304.785026880963</v>
      </c>
      <c r="AF120" s="50">
        <f>IFERROR($V120*(1-$W120)+SUM($X$22:$X120)+$AD120,"")</f>
        <v>59520.219998481793</v>
      </c>
      <c r="AG120" s="50" t="b">
        <f t="shared" si="64"/>
        <v>0</v>
      </c>
      <c r="AH120" s="50">
        <f>IF(B120&lt;&gt;"",
IF(AND(AG120=TRUE,D120&gt;=65),$V120*(1-10%)+SUM($X$22:$X120)+$AD120,AF120),
"")</f>
        <v>59520.219998481793</v>
      </c>
      <c r="AI120" s="50">
        <f t="shared" si="47"/>
        <v>293.76738449841855</v>
      </c>
      <c r="AJ120" s="50">
        <f t="shared" si="48"/>
        <v>70797.93966411888</v>
      </c>
      <c r="AK120" s="50">
        <f t="shared" si="49"/>
        <v>68137.79912793629</v>
      </c>
      <c r="AL120" s="50" t="b">
        <f t="shared" si="65"/>
        <v>0</v>
      </c>
      <c r="AM120" s="50">
        <f t="shared" si="50"/>
        <v>68137.79912793629</v>
      </c>
      <c r="AN120" s="50">
        <f t="shared" si="66"/>
        <v>281.60694530703654</v>
      </c>
      <c r="AO120" s="50">
        <f t="shared" si="67"/>
        <v>53.50531960833694</v>
      </c>
      <c r="AP120" s="50">
        <f t="shared" si="68"/>
        <v>11016.56849938746</v>
      </c>
      <c r="AQ120" s="50">
        <f t="shared" si="69"/>
        <v>67813.768499387472</v>
      </c>
    </row>
    <row r="121" spans="1:43" s="27" customFormat="1" x14ac:dyDescent="0.2">
      <c r="A121" s="47">
        <f t="shared" si="38"/>
        <v>100</v>
      </c>
      <c r="B121" s="47" t="str">
        <f>IF(E121&lt;=$F$10,VLOOKUP('KALKULATOR 2021'!A121,Robocze!$B$23:$C$102,2),"")</f>
        <v>9 rok</v>
      </c>
      <c r="C121" s="47">
        <f t="shared" si="51"/>
        <v>2030</v>
      </c>
      <c r="D121" s="48">
        <f t="shared" si="70"/>
        <v>38.333333333333485</v>
      </c>
      <c r="E121" s="54">
        <f t="shared" si="52"/>
        <v>47543</v>
      </c>
      <c r="F121" s="49">
        <f t="shared" si="53"/>
        <v>47573</v>
      </c>
      <c r="G121" s="50">
        <f>IF(F121&lt;&gt;"",
IF($F$6=Robocze!$B$3,$F$5/12,
IF(AND($F$6=Robocze!$B$4,MOD(A121,3)=1),$F$5/4,
IF(AND($F$6=Robocze!$B$5,MOD(A121,12)=1),$F$5,0))),
"")</f>
        <v>0</v>
      </c>
      <c r="H121" s="50">
        <f t="shared" si="54"/>
        <v>56797.200000000012</v>
      </c>
      <c r="I121" s="51">
        <f t="shared" si="39"/>
        <v>0.05</v>
      </c>
      <c r="J121" s="50">
        <f t="shared" si="55"/>
        <v>0</v>
      </c>
      <c r="K121" s="50">
        <f t="shared" si="56"/>
        <v>0</v>
      </c>
      <c r="L121" s="52" t="str">
        <f t="shared" si="71"/>
        <v/>
      </c>
      <c r="M121" s="111">
        <f t="shared" si="40"/>
        <v>56797.200000000012</v>
      </c>
      <c r="N121" s="114">
        <f t="shared" si="57"/>
        <v>59755.592810329188</v>
      </c>
      <c r="O121" s="115"/>
      <c r="P121" s="114">
        <f t="shared" si="41"/>
        <v>68376.742174302693</v>
      </c>
      <c r="Q121" s="115"/>
      <c r="R121" s="112">
        <f t="shared" si="42"/>
        <v>68042.639968072908</v>
      </c>
      <c r="S121" s="50"/>
      <c r="T121" s="53">
        <f t="shared" si="43"/>
        <v>0.17</v>
      </c>
      <c r="U121" s="50">
        <f t="shared" si="44"/>
        <v>294.99141526716198</v>
      </c>
      <c r="V121" s="50">
        <f t="shared" si="45"/>
        <v>71092.931079386035</v>
      </c>
      <c r="W121" s="53">
        <f t="shared" si="46"/>
        <v>0.32</v>
      </c>
      <c r="X121" s="50">
        <f t="shared" si="58"/>
        <v>0</v>
      </c>
      <c r="Y121" s="50">
        <f>IF(B121&lt;&gt;"",IF(MONTH(E121)=MONTH($F$14),SUMIF($C$22:C573,"="&amp;(C121-1),$G$22:G573),0)*T121,"")</f>
        <v>0</v>
      </c>
      <c r="Z121" s="50">
        <f>IF(B121&lt;&gt;"",SUM($Y$22:Y121),"")</f>
        <v>8582.6880000000001</v>
      </c>
      <c r="AA121" s="51">
        <f t="shared" si="59"/>
        <v>0.05</v>
      </c>
      <c r="AB121" s="50">
        <f t="shared" si="60"/>
        <v>42.936604278670679</v>
      </c>
      <c r="AC121" s="50">
        <f t="shared" si="61"/>
        <v>8.1579548129474286</v>
      </c>
      <c r="AD121" s="50">
        <f t="shared" si="62"/>
        <v>1756.8756763466879</v>
      </c>
      <c r="AE121" s="50">
        <f t="shared" si="63"/>
        <v>10339.563676346688</v>
      </c>
      <c r="AF121" s="50">
        <f>IFERROR($V121*(1-$W121)+SUM($X$22:$X121)+$AD121,"")</f>
        <v>59755.592810329188</v>
      </c>
      <c r="AG121" s="50" t="b">
        <f t="shared" si="64"/>
        <v>0</v>
      </c>
      <c r="AH121" s="50">
        <f>IF(B121&lt;&gt;"",
IF(AND(AG121=TRUE,D121&gt;=65),$V121*(1-10%)+SUM($X$22:$X121)+$AD121,AF121),
"")</f>
        <v>59755.592810329188</v>
      </c>
      <c r="AI121" s="50">
        <f t="shared" si="47"/>
        <v>294.99141526716198</v>
      </c>
      <c r="AJ121" s="50">
        <f t="shared" si="48"/>
        <v>71092.931079386035</v>
      </c>
      <c r="AK121" s="50">
        <f t="shared" si="49"/>
        <v>68376.742174302693</v>
      </c>
      <c r="AL121" s="50" t="b">
        <f t="shared" si="65"/>
        <v>0</v>
      </c>
      <c r="AM121" s="50">
        <f t="shared" si="50"/>
        <v>68376.742174302693</v>
      </c>
      <c r="AN121" s="50">
        <f t="shared" si="66"/>
        <v>282.55736874744781</v>
      </c>
      <c r="AO121" s="50">
        <f t="shared" si="67"/>
        <v>53.685900062015087</v>
      </c>
      <c r="AP121" s="50">
        <f t="shared" si="68"/>
        <v>11245.439968072897</v>
      </c>
      <c r="AQ121" s="50">
        <f t="shared" si="69"/>
        <v>68042.639968072908</v>
      </c>
    </row>
    <row r="122" spans="1:43" s="27" customFormat="1" x14ac:dyDescent="0.2">
      <c r="A122" s="47">
        <f t="shared" si="38"/>
        <v>101</v>
      </c>
      <c r="B122" s="47" t="str">
        <f>IF(E122&lt;=$F$10,VLOOKUP('KALKULATOR 2021'!A122,Robocze!$B$23:$C$102,2),"")</f>
        <v>9 rok</v>
      </c>
      <c r="C122" s="47">
        <f t="shared" si="51"/>
        <v>2030</v>
      </c>
      <c r="D122" s="48">
        <f t="shared" si="70"/>
        <v>38.416666666666821</v>
      </c>
      <c r="E122" s="54">
        <f t="shared" si="52"/>
        <v>47574</v>
      </c>
      <c r="F122" s="49">
        <f t="shared" si="53"/>
        <v>47603</v>
      </c>
      <c r="G122" s="50">
        <f>IF(F122&lt;&gt;"",
IF($F$6=Robocze!$B$3,$F$5/12,
IF(AND($F$6=Robocze!$B$4,MOD(A122,3)=1),$F$5/4,
IF(AND($F$6=Robocze!$B$5,MOD(A122,12)=1),$F$5,0))),
"")</f>
        <v>0</v>
      </c>
      <c r="H122" s="50">
        <f t="shared" si="54"/>
        <v>56797.200000000012</v>
      </c>
      <c r="I122" s="51">
        <f t="shared" si="39"/>
        <v>0.05</v>
      </c>
      <c r="J122" s="50">
        <f t="shared" si="55"/>
        <v>0</v>
      </c>
      <c r="K122" s="50">
        <f t="shared" si="56"/>
        <v>0</v>
      </c>
      <c r="L122" s="52" t="str">
        <f t="shared" si="71"/>
        <v/>
      </c>
      <c r="M122" s="111">
        <f t="shared" si="40"/>
        <v>56797.200000000012</v>
      </c>
      <c r="N122" s="114">
        <f t="shared" si="57"/>
        <v>59995.539630628453</v>
      </c>
      <c r="O122" s="115"/>
      <c r="P122" s="114">
        <f t="shared" si="41"/>
        <v>68616.680816695618</v>
      </c>
      <c r="Q122" s="115"/>
      <c r="R122" s="112">
        <f t="shared" si="42"/>
        <v>68272.28387796515</v>
      </c>
      <c r="S122" s="50"/>
      <c r="T122" s="53">
        <f t="shared" si="43"/>
        <v>0.17</v>
      </c>
      <c r="U122" s="50">
        <f t="shared" si="44"/>
        <v>296.2205461641085</v>
      </c>
      <c r="V122" s="50">
        <f t="shared" si="45"/>
        <v>71389.151625550148</v>
      </c>
      <c r="W122" s="53">
        <f t="shared" si="46"/>
        <v>0.32</v>
      </c>
      <c r="X122" s="50">
        <f t="shared" si="58"/>
        <v>0</v>
      </c>
      <c r="Y122" s="50">
        <f>IF(B122&lt;&gt;"",IF(MONTH(E122)=MONTH($F$14),SUMIF($C$22:C573,"="&amp;(C122-1),$G$22:G573),0)*T122,"")</f>
        <v>1072.836</v>
      </c>
      <c r="Z122" s="50">
        <f>IF(B122&lt;&gt;"",SUM($Y$22:Y122),"")</f>
        <v>9655.5239999999994</v>
      </c>
      <c r="AA122" s="51">
        <f t="shared" si="59"/>
        <v>0.05</v>
      </c>
      <c r="AB122" s="50">
        <f t="shared" si="60"/>
        <v>47.551665318111198</v>
      </c>
      <c r="AC122" s="50">
        <f t="shared" si="61"/>
        <v>9.0348164104411275</v>
      </c>
      <c r="AD122" s="50">
        <f t="shared" si="62"/>
        <v>1795.3925252543579</v>
      </c>
      <c r="AE122" s="50">
        <f t="shared" si="63"/>
        <v>11450.916525254357</v>
      </c>
      <c r="AF122" s="50">
        <f>IFERROR($V122*(1-$W122)+SUM($X$22:$X122)+$AD122,"")</f>
        <v>59995.539630628453</v>
      </c>
      <c r="AG122" s="50" t="b">
        <f t="shared" si="64"/>
        <v>0</v>
      </c>
      <c r="AH122" s="50">
        <f>IF(B122&lt;&gt;"",
IF(AND(AG122=TRUE,D122&gt;=65),$V122*(1-10%)+SUM($X$22:$X122)+$AD122,AF122),
"")</f>
        <v>59995.539630628453</v>
      </c>
      <c r="AI122" s="50">
        <f t="shared" si="47"/>
        <v>296.2205461641085</v>
      </c>
      <c r="AJ122" s="50">
        <f t="shared" si="48"/>
        <v>71389.151625550148</v>
      </c>
      <c r="AK122" s="50">
        <f t="shared" si="49"/>
        <v>68616.680816695618</v>
      </c>
      <c r="AL122" s="50" t="b">
        <f t="shared" si="65"/>
        <v>0</v>
      </c>
      <c r="AM122" s="50">
        <f t="shared" si="50"/>
        <v>68616.680816695618</v>
      </c>
      <c r="AN122" s="50">
        <f t="shared" si="66"/>
        <v>283.51099986697045</v>
      </c>
      <c r="AO122" s="50">
        <f t="shared" si="67"/>
        <v>53.867089974724387</v>
      </c>
      <c r="AP122" s="50">
        <f t="shared" si="68"/>
        <v>11475.083877965139</v>
      </c>
      <c r="AQ122" s="50">
        <f t="shared" si="69"/>
        <v>68272.28387796515</v>
      </c>
    </row>
    <row r="123" spans="1:43" s="27" customFormat="1" x14ac:dyDescent="0.2">
      <c r="A123" s="47">
        <f t="shared" si="38"/>
        <v>102</v>
      </c>
      <c r="B123" s="47" t="str">
        <f>IF(E123&lt;=$F$10,VLOOKUP('KALKULATOR 2021'!A123,Robocze!$B$23:$C$102,2),"")</f>
        <v>9 rok</v>
      </c>
      <c r="C123" s="47">
        <f t="shared" si="51"/>
        <v>2030</v>
      </c>
      <c r="D123" s="48">
        <f t="shared" si="70"/>
        <v>38.500000000000156</v>
      </c>
      <c r="E123" s="54">
        <f t="shared" si="52"/>
        <v>47604</v>
      </c>
      <c r="F123" s="49">
        <f t="shared" si="53"/>
        <v>47634</v>
      </c>
      <c r="G123" s="50">
        <f>IF(F123&lt;&gt;"",
IF($F$6=Robocze!$B$3,$F$5/12,
IF(AND($F$6=Robocze!$B$4,MOD(A123,3)=1),$F$5/4,
IF(AND($F$6=Robocze!$B$5,MOD(A123,12)=1),$F$5,0))),
"")</f>
        <v>0</v>
      </c>
      <c r="H123" s="50">
        <f t="shared" si="54"/>
        <v>56797.200000000012</v>
      </c>
      <c r="I123" s="51">
        <f t="shared" si="39"/>
        <v>0.05</v>
      </c>
      <c r="J123" s="50">
        <f t="shared" si="55"/>
        <v>0</v>
      </c>
      <c r="K123" s="50">
        <f t="shared" si="56"/>
        <v>0</v>
      </c>
      <c r="L123" s="52" t="str">
        <f t="shared" si="71"/>
        <v/>
      </c>
      <c r="M123" s="111">
        <f t="shared" si="40"/>
        <v>56797.200000000012</v>
      </c>
      <c r="N123" s="114">
        <f t="shared" si="57"/>
        <v>60236.455736840246</v>
      </c>
      <c r="O123" s="115"/>
      <c r="P123" s="114">
        <f t="shared" si="41"/>
        <v>68857.619203431852</v>
      </c>
      <c r="Q123" s="115"/>
      <c r="R123" s="112">
        <f t="shared" si="42"/>
        <v>68502.702836053286</v>
      </c>
      <c r="S123" s="50"/>
      <c r="T123" s="53">
        <f t="shared" si="43"/>
        <v>0.17</v>
      </c>
      <c r="U123" s="50">
        <f t="shared" si="44"/>
        <v>297.45479843979228</v>
      </c>
      <c r="V123" s="50">
        <f t="shared" si="45"/>
        <v>71686.606423989942</v>
      </c>
      <c r="W123" s="53">
        <f t="shared" si="46"/>
        <v>0.32</v>
      </c>
      <c r="X123" s="50">
        <f t="shared" si="58"/>
        <v>0</v>
      </c>
      <c r="Y123" s="50">
        <f>IF(B123&lt;&gt;"",IF(MONTH(E123)=MONTH($F$14),SUMIF($C$22:C573,"="&amp;(C123-1),$G$22:G573),0)*T123,"")</f>
        <v>0</v>
      </c>
      <c r="Z123" s="50">
        <f>IF(B123&lt;&gt;"",SUM($Y$22:Y123),"")</f>
        <v>9655.5239999999994</v>
      </c>
      <c r="AA123" s="51">
        <f t="shared" si="59"/>
        <v>0.05</v>
      </c>
      <c r="AB123" s="50">
        <f t="shared" si="60"/>
        <v>47.712152188559827</v>
      </c>
      <c r="AC123" s="50">
        <f t="shared" si="61"/>
        <v>9.0653089158263676</v>
      </c>
      <c r="AD123" s="50">
        <f t="shared" si="62"/>
        <v>1834.0393685270915</v>
      </c>
      <c r="AE123" s="50">
        <f t="shared" si="63"/>
        <v>11489.563368527091</v>
      </c>
      <c r="AF123" s="50">
        <f>IFERROR($V123*(1-$W123)+SUM($X$22:$X123)+$AD123,"")</f>
        <v>60236.455736840246</v>
      </c>
      <c r="AG123" s="50" t="b">
        <f t="shared" si="64"/>
        <v>0</v>
      </c>
      <c r="AH123" s="50">
        <f>IF(B123&lt;&gt;"",
IF(AND(AG123=TRUE,D123&gt;=65),$V123*(1-10%)+SUM($X$22:$X123)+$AD123,AF123),
"")</f>
        <v>60236.455736840246</v>
      </c>
      <c r="AI123" s="50">
        <f t="shared" si="47"/>
        <v>297.45479843979228</v>
      </c>
      <c r="AJ123" s="50">
        <f t="shared" si="48"/>
        <v>71686.606423989942</v>
      </c>
      <c r="AK123" s="50">
        <f t="shared" si="49"/>
        <v>68857.619203431852</v>
      </c>
      <c r="AL123" s="50" t="b">
        <f t="shared" si="65"/>
        <v>0</v>
      </c>
      <c r="AM123" s="50">
        <f t="shared" si="50"/>
        <v>68857.619203431852</v>
      </c>
      <c r="AN123" s="50">
        <f t="shared" si="66"/>
        <v>284.46784949152146</v>
      </c>
      <c r="AO123" s="50">
        <f t="shared" si="67"/>
        <v>54.048891403389078</v>
      </c>
      <c r="AP123" s="50">
        <f t="shared" si="68"/>
        <v>11705.502836053274</v>
      </c>
      <c r="AQ123" s="50">
        <f t="shared" si="69"/>
        <v>68502.702836053286</v>
      </c>
    </row>
    <row r="124" spans="1:43" s="27" customFormat="1" x14ac:dyDescent="0.2">
      <c r="A124" s="47">
        <f t="shared" si="38"/>
        <v>103</v>
      </c>
      <c r="B124" s="47" t="str">
        <f>IF(E124&lt;=$F$10,VLOOKUP('KALKULATOR 2021'!A124,Robocze!$B$23:$C$102,2),"")</f>
        <v>9 rok</v>
      </c>
      <c r="C124" s="47">
        <f t="shared" si="51"/>
        <v>2030</v>
      </c>
      <c r="D124" s="48">
        <f t="shared" si="70"/>
        <v>38.583333333333492</v>
      </c>
      <c r="E124" s="54">
        <f t="shared" si="52"/>
        <v>47635</v>
      </c>
      <c r="F124" s="49">
        <f t="shared" si="53"/>
        <v>47664</v>
      </c>
      <c r="G124" s="50">
        <f>IF(F124&lt;&gt;"",
IF($F$6=Robocze!$B$3,$F$5/12,
IF(AND($F$6=Robocze!$B$4,MOD(A124,3)=1),$F$5/4,
IF(AND($F$6=Robocze!$B$5,MOD(A124,12)=1),$F$5,0))),
"")</f>
        <v>0</v>
      </c>
      <c r="H124" s="50">
        <f t="shared" si="54"/>
        <v>56797.200000000012</v>
      </c>
      <c r="I124" s="51">
        <f t="shared" si="39"/>
        <v>0.05</v>
      </c>
      <c r="J124" s="50">
        <f t="shared" si="55"/>
        <v>0</v>
      </c>
      <c r="K124" s="50">
        <f t="shared" si="56"/>
        <v>0</v>
      </c>
      <c r="L124" s="52" t="str">
        <f t="shared" si="71"/>
        <v/>
      </c>
      <c r="M124" s="111">
        <f t="shared" si="40"/>
        <v>56797.200000000012</v>
      </c>
      <c r="N124" s="114">
        <f t="shared" si="57"/>
        <v>60478.345064743662</v>
      </c>
      <c r="O124" s="115"/>
      <c r="P124" s="114">
        <f t="shared" si="41"/>
        <v>69099.561500112817</v>
      </c>
      <c r="Q124" s="115"/>
      <c r="R124" s="112">
        <f t="shared" si="42"/>
        <v>68733.899458124957</v>
      </c>
      <c r="S124" s="50"/>
      <c r="T124" s="53">
        <f t="shared" si="43"/>
        <v>0.17</v>
      </c>
      <c r="U124" s="50">
        <f t="shared" si="44"/>
        <v>298.69419343329145</v>
      </c>
      <c r="V124" s="50">
        <f t="shared" si="45"/>
        <v>71985.300617423229</v>
      </c>
      <c r="W124" s="53">
        <f t="shared" si="46"/>
        <v>0.32</v>
      </c>
      <c r="X124" s="50">
        <f t="shared" si="58"/>
        <v>0</v>
      </c>
      <c r="Y124" s="50">
        <f>IF(B124&lt;&gt;"",IF(MONTH(E124)=MONTH($F$14),SUMIF($C$22:C573,"="&amp;(C124-1),$G$22:G573),0)*T124,"")</f>
        <v>0</v>
      </c>
      <c r="Z124" s="50">
        <f>IF(B124&lt;&gt;"",SUM($Y$22:Y124),"")</f>
        <v>9655.5239999999994</v>
      </c>
      <c r="AA124" s="51">
        <f t="shared" si="59"/>
        <v>0.05</v>
      </c>
      <c r="AB124" s="50">
        <f t="shared" si="60"/>
        <v>47.873180702196215</v>
      </c>
      <c r="AC124" s="50">
        <f t="shared" si="61"/>
        <v>9.0959043334172804</v>
      </c>
      <c r="AD124" s="50">
        <f t="shared" si="62"/>
        <v>1872.8166448958702</v>
      </c>
      <c r="AE124" s="50">
        <f t="shared" si="63"/>
        <v>11528.34064489587</v>
      </c>
      <c r="AF124" s="50">
        <f>IFERROR($V124*(1-$W124)+SUM($X$22:$X124)+$AD124,"")</f>
        <v>60478.345064743662</v>
      </c>
      <c r="AG124" s="50" t="b">
        <f t="shared" si="64"/>
        <v>0</v>
      </c>
      <c r="AH124" s="50">
        <f>IF(B124&lt;&gt;"",
IF(AND(AG124=TRUE,D124&gt;=65),$V124*(1-10%)+SUM($X$22:$X124)+$AD124,AF124),
"")</f>
        <v>60478.345064743662</v>
      </c>
      <c r="AI124" s="50">
        <f t="shared" si="47"/>
        <v>298.69419343329145</v>
      </c>
      <c r="AJ124" s="50">
        <f t="shared" si="48"/>
        <v>71985.300617423229</v>
      </c>
      <c r="AK124" s="50">
        <f t="shared" si="49"/>
        <v>69099.561500112817</v>
      </c>
      <c r="AL124" s="50" t="b">
        <f t="shared" si="65"/>
        <v>0</v>
      </c>
      <c r="AM124" s="50">
        <f t="shared" si="50"/>
        <v>69099.561500112817</v>
      </c>
      <c r="AN124" s="50">
        <f t="shared" si="66"/>
        <v>285.42792848355538</v>
      </c>
      <c r="AO124" s="50">
        <f t="shared" si="67"/>
        <v>54.231306411875522</v>
      </c>
      <c r="AP124" s="50">
        <f t="shared" si="68"/>
        <v>11936.699458124946</v>
      </c>
      <c r="AQ124" s="50">
        <f t="shared" si="69"/>
        <v>68733.899458124957</v>
      </c>
    </row>
    <row r="125" spans="1:43" s="27" customFormat="1" x14ac:dyDescent="0.2">
      <c r="A125" s="47">
        <f t="shared" si="38"/>
        <v>104</v>
      </c>
      <c r="B125" s="47" t="str">
        <f>IF(E125&lt;=$F$10,VLOOKUP('KALKULATOR 2021'!A125,Robocze!$B$23:$C$102,2),"")</f>
        <v>9 rok</v>
      </c>
      <c r="C125" s="47">
        <f t="shared" si="51"/>
        <v>2030</v>
      </c>
      <c r="D125" s="48">
        <f t="shared" si="70"/>
        <v>38.666666666666828</v>
      </c>
      <c r="E125" s="54">
        <f t="shared" si="52"/>
        <v>47665</v>
      </c>
      <c r="F125" s="49">
        <f t="shared" si="53"/>
        <v>47695</v>
      </c>
      <c r="G125" s="50">
        <f>IF(F125&lt;&gt;"",
IF($F$6=Robocze!$B$3,$F$5/12,
IF(AND($F$6=Robocze!$B$4,MOD(A125,3)=1),$F$5/4,
IF(AND($F$6=Robocze!$B$5,MOD(A125,12)=1),$F$5,0))),
"")</f>
        <v>0</v>
      </c>
      <c r="H125" s="50">
        <f t="shared" si="54"/>
        <v>56797.200000000012</v>
      </c>
      <c r="I125" s="51">
        <f t="shared" si="39"/>
        <v>0.05</v>
      </c>
      <c r="J125" s="50">
        <f t="shared" si="55"/>
        <v>0</v>
      </c>
      <c r="K125" s="50">
        <f t="shared" si="56"/>
        <v>0</v>
      </c>
      <c r="L125" s="52" t="str">
        <f t="shared" si="71"/>
        <v/>
      </c>
      <c r="M125" s="111">
        <f t="shared" si="40"/>
        <v>56797.200000000012</v>
      </c>
      <c r="N125" s="114">
        <f t="shared" si="57"/>
        <v>60721.211566169542</v>
      </c>
      <c r="O125" s="115"/>
      <c r="P125" s="114">
        <f t="shared" si="41"/>
        <v>69342.511889696616</v>
      </c>
      <c r="Q125" s="115"/>
      <c r="R125" s="112">
        <f t="shared" si="42"/>
        <v>68965.876368796118</v>
      </c>
      <c r="S125" s="50"/>
      <c r="T125" s="53">
        <f t="shared" si="43"/>
        <v>0.17</v>
      </c>
      <c r="U125" s="50">
        <f t="shared" si="44"/>
        <v>299.9387525725968</v>
      </c>
      <c r="V125" s="50">
        <f t="shared" si="45"/>
        <v>72285.239369995819</v>
      </c>
      <c r="W125" s="53">
        <f t="shared" si="46"/>
        <v>0.32</v>
      </c>
      <c r="X125" s="50">
        <f t="shared" si="58"/>
        <v>0</v>
      </c>
      <c r="Y125" s="50">
        <f>IF(B125&lt;&gt;"",IF(MONTH(E125)=MONTH($F$14),SUMIF($C$22:C573,"="&amp;(C125-1),$G$22:G573),0)*T125,"")</f>
        <v>0</v>
      </c>
      <c r="Z125" s="50">
        <f>IF(B125&lt;&gt;"",SUM($Y$22:Y125),"")</f>
        <v>9655.5239999999994</v>
      </c>
      <c r="AA125" s="51">
        <f t="shared" si="59"/>
        <v>0.05</v>
      </c>
      <c r="AB125" s="50">
        <f t="shared" si="60"/>
        <v>48.034752687066124</v>
      </c>
      <c r="AC125" s="50">
        <f t="shared" si="61"/>
        <v>9.1266030105425635</v>
      </c>
      <c r="AD125" s="50">
        <f t="shared" si="62"/>
        <v>1911.7247945723939</v>
      </c>
      <c r="AE125" s="50">
        <f t="shared" si="63"/>
        <v>11567.248794572395</v>
      </c>
      <c r="AF125" s="50">
        <f>IFERROR($V125*(1-$W125)+SUM($X$22:$X125)+$AD125,"")</f>
        <v>60721.211566169542</v>
      </c>
      <c r="AG125" s="50" t="b">
        <f t="shared" si="64"/>
        <v>0</v>
      </c>
      <c r="AH125" s="50">
        <f>IF(B125&lt;&gt;"",
IF(AND(AG125=TRUE,D125&gt;=65),$V125*(1-10%)+SUM($X$22:$X125)+$AD125,AF125),
"")</f>
        <v>60721.211566169542</v>
      </c>
      <c r="AI125" s="50">
        <f t="shared" si="47"/>
        <v>299.9387525725968</v>
      </c>
      <c r="AJ125" s="50">
        <f t="shared" si="48"/>
        <v>72285.239369995819</v>
      </c>
      <c r="AK125" s="50">
        <f t="shared" si="49"/>
        <v>69342.511889696616</v>
      </c>
      <c r="AL125" s="50" t="b">
        <f t="shared" si="65"/>
        <v>0</v>
      </c>
      <c r="AM125" s="50">
        <f t="shared" si="50"/>
        <v>69342.511889696616</v>
      </c>
      <c r="AN125" s="50">
        <f t="shared" si="66"/>
        <v>286.39124774218732</v>
      </c>
      <c r="AO125" s="50">
        <f t="shared" si="67"/>
        <v>54.414337071015588</v>
      </c>
      <c r="AP125" s="50">
        <f t="shared" si="68"/>
        <v>12168.676368796107</v>
      </c>
      <c r="AQ125" s="50">
        <f t="shared" si="69"/>
        <v>68965.876368796118</v>
      </c>
    </row>
    <row r="126" spans="1:43" s="27" customFormat="1" x14ac:dyDescent="0.2">
      <c r="A126" s="47">
        <f t="shared" si="38"/>
        <v>105</v>
      </c>
      <c r="B126" s="47" t="str">
        <f>IF(E126&lt;=$F$10,VLOOKUP('KALKULATOR 2021'!A126,Robocze!$B$23:$C$102,2),"")</f>
        <v>9 rok</v>
      </c>
      <c r="C126" s="47">
        <f t="shared" si="51"/>
        <v>2030</v>
      </c>
      <c r="D126" s="48">
        <f t="shared" si="70"/>
        <v>38.750000000000163</v>
      </c>
      <c r="E126" s="54">
        <f t="shared" si="52"/>
        <v>47696</v>
      </c>
      <c r="F126" s="49">
        <f t="shared" si="53"/>
        <v>47726</v>
      </c>
      <c r="G126" s="50">
        <f>IF(F126&lt;&gt;"",
IF($F$6=Robocze!$B$3,$F$5/12,
IF(AND($F$6=Robocze!$B$4,MOD(A126,3)=1),$F$5/4,
IF(AND($F$6=Robocze!$B$5,MOD(A126,12)=1),$F$5,0))),
"")</f>
        <v>0</v>
      </c>
      <c r="H126" s="50">
        <f t="shared" si="54"/>
        <v>56797.200000000012</v>
      </c>
      <c r="I126" s="51">
        <f t="shared" si="39"/>
        <v>0.05</v>
      </c>
      <c r="J126" s="50">
        <f t="shared" si="55"/>
        <v>0</v>
      </c>
      <c r="K126" s="50">
        <f t="shared" si="56"/>
        <v>0</v>
      </c>
      <c r="L126" s="52" t="str">
        <f t="shared" si="71"/>
        <v/>
      </c>
      <c r="M126" s="111">
        <f t="shared" si="40"/>
        <v>56797.200000000012</v>
      </c>
      <c r="N126" s="114">
        <f t="shared" si="57"/>
        <v>60965.05920906621</v>
      </c>
      <c r="O126" s="115"/>
      <c r="P126" s="114">
        <f t="shared" si="41"/>
        <v>69586.474572570354</v>
      </c>
      <c r="Q126" s="115"/>
      <c r="R126" s="112">
        <f t="shared" si="42"/>
        <v>69198.636201540809</v>
      </c>
      <c r="S126" s="50"/>
      <c r="T126" s="53">
        <f t="shared" si="43"/>
        <v>0.17</v>
      </c>
      <c r="U126" s="50">
        <f t="shared" si="44"/>
        <v>301.1884973749826</v>
      </c>
      <c r="V126" s="50">
        <f t="shared" si="45"/>
        <v>72586.427867370803</v>
      </c>
      <c r="W126" s="53">
        <f t="shared" si="46"/>
        <v>0.32</v>
      </c>
      <c r="X126" s="50">
        <f t="shared" si="58"/>
        <v>0</v>
      </c>
      <c r="Y126" s="50">
        <f>IF(B126&lt;&gt;"",IF(MONTH(E126)=MONTH($F$14),SUMIF($C$22:C573,"="&amp;(C126-1),$G$22:G573),0)*T126,"")</f>
        <v>0</v>
      </c>
      <c r="Z126" s="50">
        <f>IF(B126&lt;&gt;"",SUM($Y$22:Y126),"")</f>
        <v>9655.5239999999994</v>
      </c>
      <c r="AA126" s="51">
        <f t="shared" si="59"/>
        <v>0.05</v>
      </c>
      <c r="AB126" s="50">
        <f t="shared" si="60"/>
        <v>48.196869977384978</v>
      </c>
      <c r="AC126" s="50">
        <f t="shared" si="61"/>
        <v>9.1574052957031462</v>
      </c>
      <c r="AD126" s="50">
        <f t="shared" si="62"/>
        <v>1950.7642592540756</v>
      </c>
      <c r="AE126" s="50">
        <f t="shared" si="63"/>
        <v>11606.288259254075</v>
      </c>
      <c r="AF126" s="50">
        <f>IFERROR($V126*(1-$W126)+SUM($X$22:$X126)+$AD126,"")</f>
        <v>60965.05920906621</v>
      </c>
      <c r="AG126" s="50" t="b">
        <f t="shared" si="64"/>
        <v>0</v>
      </c>
      <c r="AH126" s="50">
        <f>IF(B126&lt;&gt;"",
IF(AND(AG126=TRUE,D126&gt;=65),$V126*(1-10%)+SUM($X$22:$X126)+$AD126,AF126),
"")</f>
        <v>60965.05920906621</v>
      </c>
      <c r="AI126" s="50">
        <f t="shared" si="47"/>
        <v>301.1884973749826</v>
      </c>
      <c r="AJ126" s="50">
        <f t="shared" si="48"/>
        <v>72586.427867370803</v>
      </c>
      <c r="AK126" s="50">
        <f t="shared" si="49"/>
        <v>69586.474572570354</v>
      </c>
      <c r="AL126" s="50" t="b">
        <f t="shared" si="65"/>
        <v>0</v>
      </c>
      <c r="AM126" s="50">
        <f t="shared" si="50"/>
        <v>69586.474572570354</v>
      </c>
      <c r="AN126" s="50">
        <f t="shared" si="66"/>
        <v>287.35781820331721</v>
      </c>
      <c r="AO126" s="50">
        <f t="shared" si="67"/>
        <v>54.597985458630269</v>
      </c>
      <c r="AP126" s="50">
        <f t="shared" si="68"/>
        <v>12401.436201540797</v>
      </c>
      <c r="AQ126" s="50">
        <f t="shared" si="69"/>
        <v>69198.636201540809</v>
      </c>
    </row>
    <row r="127" spans="1:43" s="27" customFormat="1" x14ac:dyDescent="0.2">
      <c r="A127" s="47">
        <f t="shared" si="38"/>
        <v>106</v>
      </c>
      <c r="B127" s="47" t="str">
        <f>IF(E127&lt;=$F$10,VLOOKUP('KALKULATOR 2021'!A127,Robocze!$B$23:$C$102,2),"")</f>
        <v>9 rok</v>
      </c>
      <c r="C127" s="47">
        <f t="shared" si="51"/>
        <v>2030</v>
      </c>
      <c r="D127" s="48">
        <f t="shared" si="70"/>
        <v>38.833333333333499</v>
      </c>
      <c r="E127" s="54">
        <f t="shared" si="52"/>
        <v>47727</v>
      </c>
      <c r="F127" s="49">
        <f t="shared" si="53"/>
        <v>47756</v>
      </c>
      <c r="G127" s="50">
        <f>IF(F127&lt;&gt;"",
IF($F$6=Robocze!$B$3,$F$5/12,
IF(AND($F$6=Robocze!$B$4,MOD(A127,3)=1),$F$5/4,
IF(AND($F$6=Robocze!$B$5,MOD(A127,12)=1),$F$5,0))),
"")</f>
        <v>0</v>
      </c>
      <c r="H127" s="50">
        <f t="shared" si="54"/>
        <v>56797.200000000012</v>
      </c>
      <c r="I127" s="51">
        <f t="shared" si="39"/>
        <v>0.05</v>
      </c>
      <c r="J127" s="50">
        <f t="shared" si="55"/>
        <v>0</v>
      </c>
      <c r="K127" s="50">
        <f t="shared" si="56"/>
        <v>0</v>
      </c>
      <c r="L127" s="52" t="str">
        <f t="shared" si="71"/>
        <v/>
      </c>
      <c r="M127" s="111">
        <f t="shared" si="40"/>
        <v>56797.200000000012</v>
      </c>
      <c r="N127" s="114">
        <f t="shared" si="57"/>
        <v>61209.891977565421</v>
      </c>
      <c r="O127" s="115"/>
      <c r="P127" s="114">
        <f t="shared" si="41"/>
        <v>69831.453766622726</v>
      </c>
      <c r="Q127" s="115"/>
      <c r="R127" s="112">
        <f t="shared" si="42"/>
        <v>69432.181598721014</v>
      </c>
      <c r="S127" s="50"/>
      <c r="T127" s="53">
        <f t="shared" si="43"/>
        <v>0.17</v>
      </c>
      <c r="U127" s="50">
        <f t="shared" si="44"/>
        <v>302.44344944737833</v>
      </c>
      <c r="V127" s="50">
        <f t="shared" si="45"/>
        <v>72888.871316818186</v>
      </c>
      <c r="W127" s="53">
        <f t="shared" si="46"/>
        <v>0.32</v>
      </c>
      <c r="X127" s="50">
        <f t="shared" si="58"/>
        <v>0</v>
      </c>
      <c r="Y127" s="50">
        <f>IF(B127&lt;&gt;"",IF(MONTH(E127)=MONTH($F$14),SUMIF($C$22:C573,"="&amp;(C127-1),$G$22:G573),0)*T127,"")</f>
        <v>0</v>
      </c>
      <c r="Z127" s="50">
        <f>IF(B127&lt;&gt;"",SUM($Y$22:Y127),"")</f>
        <v>9655.5239999999994</v>
      </c>
      <c r="AA127" s="51">
        <f t="shared" si="59"/>
        <v>0.05</v>
      </c>
      <c r="AB127" s="50">
        <f t="shared" si="60"/>
        <v>48.359534413558656</v>
      </c>
      <c r="AC127" s="50">
        <f t="shared" si="61"/>
        <v>9.1883115385761442</v>
      </c>
      <c r="AD127" s="50">
        <f t="shared" si="62"/>
        <v>1989.9354821290581</v>
      </c>
      <c r="AE127" s="50">
        <f t="shared" si="63"/>
        <v>11645.459482129059</v>
      </c>
      <c r="AF127" s="50">
        <f>IFERROR($V127*(1-$W127)+SUM($X$22:$X127)+$AD127,"")</f>
        <v>61209.891977565421</v>
      </c>
      <c r="AG127" s="50" t="b">
        <f t="shared" si="64"/>
        <v>0</v>
      </c>
      <c r="AH127" s="50">
        <f>IF(B127&lt;&gt;"",
IF(AND(AG127=TRUE,D127&gt;=65),$V127*(1-10%)+SUM($X$22:$X127)+$AD127,AF127),
"")</f>
        <v>61209.891977565421</v>
      </c>
      <c r="AI127" s="50">
        <f t="shared" si="47"/>
        <v>302.44344944737833</v>
      </c>
      <c r="AJ127" s="50">
        <f t="shared" si="48"/>
        <v>72888.871316818186</v>
      </c>
      <c r="AK127" s="50">
        <f t="shared" si="49"/>
        <v>69831.453766622726</v>
      </c>
      <c r="AL127" s="50" t="b">
        <f t="shared" si="65"/>
        <v>0</v>
      </c>
      <c r="AM127" s="50">
        <f t="shared" si="50"/>
        <v>69831.453766622726</v>
      </c>
      <c r="AN127" s="50">
        <f t="shared" si="66"/>
        <v>288.3276508397534</v>
      </c>
      <c r="AO127" s="50">
        <f t="shared" si="67"/>
        <v>54.782253659553149</v>
      </c>
      <c r="AP127" s="50">
        <f t="shared" si="68"/>
        <v>12634.981598721002</v>
      </c>
      <c r="AQ127" s="50">
        <f t="shared" si="69"/>
        <v>69432.181598721014</v>
      </c>
    </row>
    <row r="128" spans="1:43" s="27" customFormat="1" x14ac:dyDescent="0.2">
      <c r="A128" s="47">
        <f t="shared" si="38"/>
        <v>107</v>
      </c>
      <c r="B128" s="47" t="str">
        <f>IF(E128&lt;=$F$10,VLOOKUP('KALKULATOR 2021'!A128,Robocze!$B$23:$C$102,2),"")</f>
        <v>9 rok</v>
      </c>
      <c r="C128" s="47">
        <f t="shared" si="51"/>
        <v>2030</v>
      </c>
      <c r="D128" s="48">
        <f t="shared" si="70"/>
        <v>38.916666666666835</v>
      </c>
      <c r="E128" s="54">
        <f t="shared" si="52"/>
        <v>47757</v>
      </c>
      <c r="F128" s="49">
        <f t="shared" si="53"/>
        <v>47787</v>
      </c>
      <c r="G128" s="50">
        <f>IF(F128&lt;&gt;"",
IF($F$6=Robocze!$B$3,$F$5/12,
IF(AND($F$6=Robocze!$B$4,MOD(A128,3)=1),$F$5/4,
IF(AND($F$6=Robocze!$B$5,MOD(A128,12)=1),$F$5,0))),
"")</f>
        <v>0</v>
      </c>
      <c r="H128" s="50">
        <f t="shared" si="54"/>
        <v>56797.200000000012</v>
      </c>
      <c r="I128" s="51">
        <f t="shared" si="39"/>
        <v>0.05</v>
      </c>
      <c r="J128" s="50">
        <f t="shared" si="55"/>
        <v>0</v>
      </c>
      <c r="K128" s="50">
        <f t="shared" si="56"/>
        <v>0</v>
      </c>
      <c r="L128" s="52" t="str">
        <f t="shared" si="71"/>
        <v/>
      </c>
      <c r="M128" s="111">
        <f t="shared" si="40"/>
        <v>56797.200000000012</v>
      </c>
      <c r="N128" s="114">
        <f t="shared" si="57"/>
        <v>61455.713872048582</v>
      </c>
      <c r="O128" s="115"/>
      <c r="P128" s="114">
        <f t="shared" si="41"/>
        <v>70077.453707316992</v>
      </c>
      <c r="Q128" s="115"/>
      <c r="R128" s="112">
        <f t="shared" si="42"/>
        <v>69666.515211616701</v>
      </c>
      <c r="S128" s="50"/>
      <c r="T128" s="53">
        <f t="shared" si="43"/>
        <v>0.17</v>
      </c>
      <c r="U128" s="50">
        <f t="shared" si="44"/>
        <v>303.70363048674244</v>
      </c>
      <c r="V128" s="50">
        <f t="shared" si="45"/>
        <v>73192.574947304922</v>
      </c>
      <c r="W128" s="53">
        <f t="shared" si="46"/>
        <v>0.32</v>
      </c>
      <c r="X128" s="50">
        <f t="shared" si="58"/>
        <v>0</v>
      </c>
      <c r="Y128" s="50">
        <f>IF(B128&lt;&gt;"",IF(MONTH(E128)=MONTH($F$14),SUMIF($C$22:C573,"="&amp;(C128-1),$G$22:G573),0)*T128,"")</f>
        <v>0</v>
      </c>
      <c r="Z128" s="50">
        <f>IF(B128&lt;&gt;"",SUM($Y$22:Y128),"")</f>
        <v>9655.5239999999994</v>
      </c>
      <c r="AA128" s="51">
        <f t="shared" si="59"/>
        <v>0.05</v>
      </c>
      <c r="AB128" s="50">
        <f t="shared" si="60"/>
        <v>48.522747842204417</v>
      </c>
      <c r="AC128" s="50">
        <f t="shared" si="61"/>
        <v>9.2193220900188386</v>
      </c>
      <c r="AD128" s="50">
        <f t="shared" si="62"/>
        <v>2029.2389078812437</v>
      </c>
      <c r="AE128" s="50">
        <f t="shared" si="63"/>
        <v>11684.762907881244</v>
      </c>
      <c r="AF128" s="50">
        <f>IFERROR($V128*(1-$W128)+SUM($X$22:$X128)+$AD128,"")</f>
        <v>61455.713872048582</v>
      </c>
      <c r="AG128" s="50" t="b">
        <f t="shared" si="64"/>
        <v>0</v>
      </c>
      <c r="AH128" s="50">
        <f>IF(B128&lt;&gt;"",
IF(AND(AG128=TRUE,D128&gt;=65),$V128*(1-10%)+SUM($X$22:$X128)+$AD128,AF128),
"")</f>
        <v>61455.713872048582</v>
      </c>
      <c r="AI128" s="50">
        <f t="shared" si="47"/>
        <v>303.70363048674244</v>
      </c>
      <c r="AJ128" s="50">
        <f t="shared" si="48"/>
        <v>73192.574947304922</v>
      </c>
      <c r="AK128" s="50">
        <f t="shared" si="49"/>
        <v>70077.453707316992</v>
      </c>
      <c r="AL128" s="50" t="b">
        <f t="shared" si="65"/>
        <v>0</v>
      </c>
      <c r="AM128" s="50">
        <f t="shared" si="50"/>
        <v>70077.453707316992</v>
      </c>
      <c r="AN128" s="50">
        <f t="shared" si="66"/>
        <v>289.30075666133757</v>
      </c>
      <c r="AO128" s="50">
        <f t="shared" si="67"/>
        <v>54.967143765654143</v>
      </c>
      <c r="AP128" s="50">
        <f t="shared" si="68"/>
        <v>12869.315211616689</v>
      </c>
      <c r="AQ128" s="50">
        <f t="shared" si="69"/>
        <v>69666.515211616701</v>
      </c>
    </row>
    <row r="129" spans="1:43" s="46" customFormat="1" x14ac:dyDescent="0.2">
      <c r="A129" s="55">
        <f t="shared" si="38"/>
        <v>108</v>
      </c>
      <c r="B129" s="55" t="str">
        <f>IF(E129&lt;=$F$10,VLOOKUP('KALKULATOR 2021'!A129,Robocze!$B$23:$C$102,2),"")</f>
        <v>9 rok</v>
      </c>
      <c r="C129" s="55">
        <f t="shared" si="51"/>
        <v>2030</v>
      </c>
      <c r="D129" s="56">
        <f t="shared" si="70"/>
        <v>39.000000000000171</v>
      </c>
      <c r="E129" s="57">
        <f t="shared" si="52"/>
        <v>47788</v>
      </c>
      <c r="F129" s="58">
        <f t="shared" si="53"/>
        <v>47817</v>
      </c>
      <c r="G129" s="59">
        <f>IF(F129&lt;&gt;"",
IF($F$6=Robocze!$B$3,$F$5/12,
IF(AND($F$6=Robocze!$B$4,MOD(A129,3)=1),$F$5/4,
IF(AND($F$6=Robocze!$B$5,MOD(A129,12)=1),$F$5,0))),
"")</f>
        <v>0</v>
      </c>
      <c r="H129" s="59">
        <f t="shared" si="54"/>
        <v>56797.200000000012</v>
      </c>
      <c r="I129" s="60">
        <f t="shared" si="39"/>
        <v>0.05</v>
      </c>
      <c r="J129" s="59">
        <f t="shared" si="55"/>
        <v>0</v>
      </c>
      <c r="K129" s="59">
        <f t="shared" si="56"/>
        <v>0</v>
      </c>
      <c r="L129" s="61">
        <f t="shared" si="71"/>
        <v>9</v>
      </c>
      <c r="M129" s="113">
        <f t="shared" si="40"/>
        <v>56797.200000000012</v>
      </c>
      <c r="N129" s="114">
        <f t="shared" si="57"/>
        <v>61702.528909213383</v>
      </c>
      <c r="O129" s="115"/>
      <c r="P129" s="114">
        <f t="shared" si="41"/>
        <v>70324.478647764146</v>
      </c>
      <c r="Q129" s="115"/>
      <c r="R129" s="112">
        <f t="shared" si="42"/>
        <v>69901.639700455911</v>
      </c>
      <c r="S129" s="59"/>
      <c r="T129" s="62">
        <f t="shared" si="43"/>
        <v>0.17</v>
      </c>
      <c r="U129" s="59">
        <f t="shared" si="44"/>
        <v>304.96906228043719</v>
      </c>
      <c r="V129" s="59">
        <f t="shared" si="45"/>
        <v>73497.544009585356</v>
      </c>
      <c r="W129" s="62">
        <f t="shared" si="46"/>
        <v>0.32</v>
      </c>
      <c r="X129" s="59">
        <f t="shared" si="58"/>
        <v>0</v>
      </c>
      <c r="Y129" s="59">
        <f>IF(B129&lt;&gt;"",IF(MONTH(E129)=MONTH($F$14),SUMIF($C$22:C597,"="&amp;(C129-1),$G$22:G597),0)*T129,"")</f>
        <v>0</v>
      </c>
      <c r="Z129" s="59">
        <f>IF(B129&lt;&gt;"",SUM($Y$22:Y129),"")</f>
        <v>9655.5239999999994</v>
      </c>
      <c r="AA129" s="60">
        <f t="shared" si="59"/>
        <v>0.05</v>
      </c>
      <c r="AB129" s="59">
        <f t="shared" si="60"/>
        <v>48.686512116171855</v>
      </c>
      <c r="AC129" s="59">
        <f t="shared" si="61"/>
        <v>9.2504373020726529</v>
      </c>
      <c r="AD129" s="59">
        <f t="shared" si="62"/>
        <v>2068.6749826953433</v>
      </c>
      <c r="AE129" s="59">
        <f t="shared" si="63"/>
        <v>11724.198982695343</v>
      </c>
      <c r="AF129" s="59">
        <f>IFERROR($V129*(1-$W129)+SUM($X$22:$X129)+$AD129,"")</f>
        <v>61702.528909213383</v>
      </c>
      <c r="AG129" s="59" t="b">
        <f t="shared" si="64"/>
        <v>0</v>
      </c>
      <c r="AH129" s="59">
        <f>IF(B129&lt;&gt;"",
IF(AND(AG129=TRUE,D129&gt;=65),$V129*(1-10%)+SUM($X$22:$X129)+$AD129,AF129),
"")</f>
        <v>61702.528909213383</v>
      </c>
      <c r="AI129" s="59">
        <f t="shared" si="47"/>
        <v>304.96906228043719</v>
      </c>
      <c r="AJ129" s="59">
        <f t="shared" si="48"/>
        <v>73497.544009585356</v>
      </c>
      <c r="AK129" s="59">
        <f t="shared" si="49"/>
        <v>70324.478647764146</v>
      </c>
      <c r="AL129" s="59" t="b">
        <f t="shared" si="65"/>
        <v>0</v>
      </c>
      <c r="AM129" s="59">
        <f t="shared" si="50"/>
        <v>70324.478647764146</v>
      </c>
      <c r="AN129" s="59">
        <f t="shared" si="66"/>
        <v>290.27714671506959</v>
      </c>
      <c r="AO129" s="59">
        <f t="shared" si="67"/>
        <v>55.15265787586322</v>
      </c>
      <c r="AP129" s="59">
        <f t="shared" si="68"/>
        <v>13104.4397004559</v>
      </c>
      <c r="AQ129" s="59">
        <f t="shared" si="69"/>
        <v>69901.639700455911</v>
      </c>
    </row>
    <row r="130" spans="1:43" s="27" customFormat="1" x14ac:dyDescent="0.2">
      <c r="A130" s="47">
        <f t="shared" si="38"/>
        <v>109</v>
      </c>
      <c r="B130" s="47" t="str">
        <f>IF(E130&lt;=$F$10,VLOOKUP('KALKULATOR 2021'!A130,Robocze!$B$23:$C$102,2),"")</f>
        <v>10 rok</v>
      </c>
      <c r="C130" s="47">
        <f t="shared" si="51"/>
        <v>2030</v>
      </c>
      <c r="D130" s="48">
        <f t="shared" si="70"/>
        <v>39.083333333333506</v>
      </c>
      <c r="E130" s="49">
        <f t="shared" si="52"/>
        <v>47818</v>
      </c>
      <c r="F130" s="49">
        <f t="shared" si="53"/>
        <v>47848</v>
      </c>
      <c r="G130" s="50">
        <f>IF(F130&lt;&gt;"",
IF($F$6=Robocze!$B$3,$F$5/12,
IF(AND($F$6=Robocze!$B$4,MOD(A130,3)=1),$F$5/4,
IF(AND($F$6=Robocze!$B$5,MOD(A130,12)=1),$F$5,0))),
"")</f>
        <v>6310.8</v>
      </c>
      <c r="H130" s="50">
        <f t="shared" si="54"/>
        <v>63108.000000000015</v>
      </c>
      <c r="I130" s="51">
        <f t="shared" si="39"/>
        <v>0.05</v>
      </c>
      <c r="J130" s="50">
        <f t="shared" si="55"/>
        <v>2E-3</v>
      </c>
      <c r="K130" s="50">
        <f t="shared" si="56"/>
        <v>6310.7979999999998</v>
      </c>
      <c r="L130" s="52" t="str">
        <f t="shared" si="71"/>
        <v/>
      </c>
      <c r="M130" s="111">
        <f t="shared" si="40"/>
        <v>63108.000000000015</v>
      </c>
      <c r="N130" s="114">
        <f t="shared" si="57"/>
        <v>67332.400356473794</v>
      </c>
      <c r="O130" s="115"/>
      <c r="P130" s="114">
        <f t="shared" si="41"/>
        <v>76904.630182046487</v>
      </c>
      <c r="Q130" s="115"/>
      <c r="R130" s="112">
        <f t="shared" si="42"/>
        <v>76469.656684444941</v>
      </c>
      <c r="S130" s="50"/>
      <c r="T130" s="53">
        <f t="shared" si="43"/>
        <v>0.17</v>
      </c>
      <c r="U130" s="50">
        <f t="shared" si="44"/>
        <v>332.53475837327227</v>
      </c>
      <c r="V130" s="50">
        <f t="shared" si="45"/>
        <v>80140.876767958616</v>
      </c>
      <c r="W130" s="53">
        <f t="shared" si="46"/>
        <v>0.32</v>
      </c>
      <c r="X130" s="50">
        <f t="shared" si="58"/>
        <v>1072.836</v>
      </c>
      <c r="Y130" s="50">
        <f>IF(B130&lt;&gt;"",IF(MONTH(E130)=MONTH($F$14),SUMIF($C$22:C585,"="&amp;(C130-1),$G$22:G585),0)*T130,"")</f>
        <v>0</v>
      </c>
      <c r="Z130" s="50">
        <f>IF(B130&lt;&gt;"",SUM($Y$22:Y130),"")</f>
        <v>9655.5239999999994</v>
      </c>
      <c r="AA130" s="51">
        <f t="shared" si="59"/>
        <v>0.05</v>
      </c>
      <c r="AB130" s="50">
        <f t="shared" si="60"/>
        <v>48.850829094563927</v>
      </c>
      <c r="AC130" s="50">
        <f t="shared" si="61"/>
        <v>9.2816575279671465</v>
      </c>
      <c r="AD130" s="50">
        <f t="shared" si="62"/>
        <v>2108.2441542619399</v>
      </c>
      <c r="AE130" s="50">
        <f t="shared" si="63"/>
        <v>11763.768154261941</v>
      </c>
      <c r="AF130" s="50">
        <f>IFERROR($V130*(1-$W130)+SUM($X$22:$X130)+$AD130,"")</f>
        <v>67332.400356473794</v>
      </c>
      <c r="AG130" s="50" t="b">
        <f t="shared" si="64"/>
        <v>0</v>
      </c>
      <c r="AH130" s="50">
        <f>IF(B130&lt;&gt;"",
IF(AND(AG130=TRUE,D130&gt;=65),$V130*(1-10%)+SUM($X$22:$X130)+$AD130,AF130),
"")</f>
        <v>67332.400356473794</v>
      </c>
      <c r="AI130" s="50">
        <f t="shared" si="47"/>
        <v>332.53475837327227</v>
      </c>
      <c r="AJ130" s="50">
        <f t="shared" si="48"/>
        <v>80140.876767958616</v>
      </c>
      <c r="AK130" s="50">
        <f t="shared" si="49"/>
        <v>76904.630182046487</v>
      </c>
      <c r="AL130" s="50" t="b">
        <f t="shared" si="65"/>
        <v>0</v>
      </c>
      <c r="AM130" s="50">
        <f t="shared" si="50"/>
        <v>76904.630182046487</v>
      </c>
      <c r="AN130" s="50">
        <f t="shared" si="66"/>
        <v>317.551832085233</v>
      </c>
      <c r="AO130" s="50">
        <f t="shared" si="67"/>
        <v>60.334848096194271</v>
      </c>
      <c r="AP130" s="50">
        <f t="shared" si="68"/>
        <v>13361.656684444926</v>
      </c>
      <c r="AQ130" s="50">
        <f t="shared" si="69"/>
        <v>76469.656684444941</v>
      </c>
    </row>
    <row r="131" spans="1:43" s="27" customFormat="1" x14ac:dyDescent="0.2">
      <c r="A131" s="47">
        <f t="shared" si="38"/>
        <v>110</v>
      </c>
      <c r="B131" s="47" t="str">
        <f>IF(E131&lt;=$F$10,VLOOKUP('KALKULATOR 2021'!A131,Robocze!$B$23:$C$102,2),"")</f>
        <v>10 rok</v>
      </c>
      <c r="C131" s="47">
        <f t="shared" si="51"/>
        <v>2031</v>
      </c>
      <c r="D131" s="48">
        <f t="shared" si="70"/>
        <v>39.166666666666842</v>
      </c>
      <c r="E131" s="54">
        <f t="shared" si="52"/>
        <v>47849</v>
      </c>
      <c r="F131" s="49">
        <f t="shared" si="53"/>
        <v>47879</v>
      </c>
      <c r="G131" s="50">
        <f>IF(F131&lt;&gt;"",
IF($F$6=Robocze!$B$3,$F$5/12,
IF(AND($F$6=Robocze!$B$4,MOD(A131,3)=1),$F$5/4,
IF(AND($F$6=Robocze!$B$5,MOD(A131,12)=1),$F$5,0))),
"")</f>
        <v>0</v>
      </c>
      <c r="H131" s="50">
        <f t="shared" si="54"/>
        <v>63108.000000000015</v>
      </c>
      <c r="I131" s="51">
        <f t="shared" si="39"/>
        <v>0.05</v>
      </c>
      <c r="J131" s="50">
        <f t="shared" si="55"/>
        <v>0</v>
      </c>
      <c r="K131" s="50">
        <f t="shared" si="56"/>
        <v>0</v>
      </c>
      <c r="L131" s="52" t="str">
        <f t="shared" si="71"/>
        <v/>
      </c>
      <c r="M131" s="111">
        <f t="shared" si="40"/>
        <v>63108.000000000015</v>
      </c>
      <c r="N131" s="114">
        <f t="shared" si="57"/>
        <v>67599.16889150365</v>
      </c>
      <c r="O131" s="115"/>
      <c r="P131" s="114">
        <f t="shared" si="41"/>
        <v>77175.105641138332</v>
      </c>
      <c r="Q131" s="115"/>
      <c r="R131" s="112">
        <f t="shared" si="42"/>
        <v>76727.741775754941</v>
      </c>
      <c r="S131" s="50"/>
      <c r="T131" s="53">
        <f t="shared" si="43"/>
        <v>0.17</v>
      </c>
      <c r="U131" s="50">
        <f t="shared" si="44"/>
        <v>333.92031986649425</v>
      </c>
      <c r="V131" s="50">
        <f t="shared" si="45"/>
        <v>80474.797087825107</v>
      </c>
      <c r="W131" s="53">
        <f t="shared" si="46"/>
        <v>0.32</v>
      </c>
      <c r="X131" s="50">
        <f t="shared" si="58"/>
        <v>0</v>
      </c>
      <c r="Y131" s="50">
        <f>IF(B131&lt;&gt;"",IF(MONTH(E131)=MONTH($F$14),SUMIF($C$22:C585,"="&amp;(C131-1),$G$22:G585),0)*T131,"")</f>
        <v>0</v>
      </c>
      <c r="Z131" s="50">
        <f>IF(B131&lt;&gt;"",SUM($Y$22:Y131),"")</f>
        <v>9655.5239999999994</v>
      </c>
      <c r="AA131" s="51">
        <f t="shared" si="59"/>
        <v>0.05</v>
      </c>
      <c r="AB131" s="50">
        <f t="shared" si="60"/>
        <v>49.015700642758084</v>
      </c>
      <c r="AC131" s="50">
        <f t="shared" si="61"/>
        <v>9.3129831221240362</v>
      </c>
      <c r="AD131" s="50">
        <f t="shared" si="62"/>
        <v>2147.9468717825739</v>
      </c>
      <c r="AE131" s="50">
        <f t="shared" si="63"/>
        <v>11803.470871782574</v>
      </c>
      <c r="AF131" s="50">
        <f>IFERROR($V131*(1-$W131)+SUM($X$22:$X131)+$AD131,"")</f>
        <v>67599.16889150365</v>
      </c>
      <c r="AG131" s="50" t="b">
        <f t="shared" si="64"/>
        <v>0</v>
      </c>
      <c r="AH131" s="50">
        <f>IF(B131&lt;&gt;"",
IF(AND(AG131=TRUE,D131&gt;=65),$V131*(1-10%)+SUM($X$22:$X131)+$AD131,AF131),
"")</f>
        <v>67599.16889150365</v>
      </c>
      <c r="AI131" s="50">
        <f t="shared" si="47"/>
        <v>333.92031986649425</v>
      </c>
      <c r="AJ131" s="50">
        <f t="shared" si="48"/>
        <v>80474.797087825107</v>
      </c>
      <c r="AK131" s="50">
        <f t="shared" si="49"/>
        <v>77175.105641138332</v>
      </c>
      <c r="AL131" s="50" t="b">
        <f t="shared" si="65"/>
        <v>0</v>
      </c>
      <c r="AM131" s="50">
        <f t="shared" si="50"/>
        <v>77175.105641138332</v>
      </c>
      <c r="AN131" s="50">
        <f t="shared" si="66"/>
        <v>318.62356951852058</v>
      </c>
      <c r="AO131" s="50">
        <f t="shared" si="67"/>
        <v>60.53847820851891</v>
      </c>
      <c r="AP131" s="50">
        <f t="shared" si="68"/>
        <v>13619.741775754926</v>
      </c>
      <c r="AQ131" s="50">
        <f t="shared" si="69"/>
        <v>76727.741775754941</v>
      </c>
    </row>
    <row r="132" spans="1:43" s="27" customFormat="1" x14ac:dyDescent="0.2">
      <c r="A132" s="47">
        <f t="shared" si="38"/>
        <v>111</v>
      </c>
      <c r="B132" s="47" t="str">
        <f>IF(E132&lt;=$F$10,VLOOKUP('KALKULATOR 2021'!A132,Robocze!$B$23:$C$102,2),"")</f>
        <v>10 rok</v>
      </c>
      <c r="C132" s="47">
        <f t="shared" si="51"/>
        <v>2031</v>
      </c>
      <c r="D132" s="48">
        <f t="shared" si="70"/>
        <v>39.250000000000178</v>
      </c>
      <c r="E132" s="54">
        <f t="shared" si="52"/>
        <v>47880</v>
      </c>
      <c r="F132" s="49">
        <f t="shared" si="53"/>
        <v>47907</v>
      </c>
      <c r="G132" s="50">
        <f>IF(F132&lt;&gt;"",
IF($F$6=Robocze!$B$3,$F$5/12,
IF(AND($F$6=Robocze!$B$4,MOD(A132,3)=1),$F$5/4,
IF(AND($F$6=Robocze!$B$5,MOD(A132,12)=1),$F$5,0))),
"")</f>
        <v>0</v>
      </c>
      <c r="H132" s="50">
        <f t="shared" si="54"/>
        <v>63108.000000000015</v>
      </c>
      <c r="I132" s="51">
        <f t="shared" si="39"/>
        <v>0.05</v>
      </c>
      <c r="J132" s="50">
        <f t="shared" si="55"/>
        <v>0</v>
      </c>
      <c r="K132" s="50">
        <f t="shared" si="56"/>
        <v>0</v>
      </c>
      <c r="L132" s="52" t="str">
        <f t="shared" si="71"/>
        <v/>
      </c>
      <c r="M132" s="111">
        <f t="shared" si="40"/>
        <v>63108.000000000015</v>
      </c>
      <c r="N132" s="114">
        <f t="shared" si="57"/>
        <v>67867.017530778074</v>
      </c>
      <c r="O132" s="115"/>
      <c r="P132" s="114">
        <f t="shared" si="41"/>
        <v>77446.708081309756</v>
      </c>
      <c r="Q132" s="115"/>
      <c r="R132" s="112">
        <f t="shared" si="42"/>
        <v>76986.697904248111</v>
      </c>
      <c r="S132" s="50"/>
      <c r="T132" s="53">
        <f t="shared" si="43"/>
        <v>0.17</v>
      </c>
      <c r="U132" s="50">
        <f t="shared" si="44"/>
        <v>335.31165453260462</v>
      </c>
      <c r="V132" s="50">
        <f t="shared" si="45"/>
        <v>80810.108742357712</v>
      </c>
      <c r="W132" s="53">
        <f t="shared" si="46"/>
        <v>0.32</v>
      </c>
      <c r="X132" s="50">
        <f t="shared" si="58"/>
        <v>0</v>
      </c>
      <c r="Y132" s="50">
        <f>IF(B132&lt;&gt;"",IF(MONTH(E132)=MONTH($F$14),SUMIF($C$22:C585,"="&amp;(C132-1),$G$22:G585),0)*T132,"")</f>
        <v>0</v>
      </c>
      <c r="Z132" s="50">
        <f>IF(B132&lt;&gt;"",SUM($Y$22:Y132),"")</f>
        <v>9655.5239999999994</v>
      </c>
      <c r="AA132" s="51">
        <f t="shared" si="59"/>
        <v>0.05</v>
      </c>
      <c r="AB132" s="50">
        <f t="shared" si="60"/>
        <v>49.181128632427395</v>
      </c>
      <c r="AC132" s="50">
        <f t="shared" si="61"/>
        <v>9.3444144401612057</v>
      </c>
      <c r="AD132" s="50">
        <f t="shared" si="62"/>
        <v>2187.7835859748402</v>
      </c>
      <c r="AE132" s="50">
        <f t="shared" si="63"/>
        <v>11843.307585974841</v>
      </c>
      <c r="AF132" s="50">
        <f>IFERROR($V132*(1-$W132)+SUM($X$22:$X132)+$AD132,"")</f>
        <v>67867.017530778074</v>
      </c>
      <c r="AG132" s="50" t="b">
        <f t="shared" si="64"/>
        <v>0</v>
      </c>
      <c r="AH132" s="50">
        <f>IF(B132&lt;&gt;"",
IF(AND(AG132=TRUE,D132&gt;=65),$V132*(1-10%)+SUM($X$22:$X132)+$AD132,AF132),
"")</f>
        <v>67867.017530778074</v>
      </c>
      <c r="AI132" s="50">
        <f t="shared" si="47"/>
        <v>335.31165453260462</v>
      </c>
      <c r="AJ132" s="50">
        <f t="shared" si="48"/>
        <v>80810.108742357712</v>
      </c>
      <c r="AK132" s="50">
        <f t="shared" si="49"/>
        <v>77446.708081309756</v>
      </c>
      <c r="AL132" s="50" t="b">
        <f t="shared" si="65"/>
        <v>0</v>
      </c>
      <c r="AM132" s="50">
        <f t="shared" si="50"/>
        <v>77446.708081309756</v>
      </c>
      <c r="AN132" s="50">
        <f t="shared" si="66"/>
        <v>319.6989240656456</v>
      </c>
      <c r="AO132" s="50">
        <f t="shared" si="67"/>
        <v>60.742795572472666</v>
      </c>
      <c r="AP132" s="50">
        <f t="shared" si="68"/>
        <v>13878.697904248096</v>
      </c>
      <c r="AQ132" s="50">
        <f t="shared" si="69"/>
        <v>76986.697904248111</v>
      </c>
    </row>
    <row r="133" spans="1:43" s="27" customFormat="1" x14ac:dyDescent="0.2">
      <c r="A133" s="47">
        <f t="shared" si="38"/>
        <v>112</v>
      </c>
      <c r="B133" s="47" t="str">
        <f>IF(E133&lt;=$F$10,VLOOKUP('KALKULATOR 2021'!A133,Robocze!$B$23:$C$102,2),"")</f>
        <v>10 rok</v>
      </c>
      <c r="C133" s="47">
        <f t="shared" si="51"/>
        <v>2031</v>
      </c>
      <c r="D133" s="48">
        <f t="shared" si="70"/>
        <v>39.333333333333513</v>
      </c>
      <c r="E133" s="54">
        <f t="shared" si="52"/>
        <v>47908</v>
      </c>
      <c r="F133" s="49">
        <f t="shared" si="53"/>
        <v>47938</v>
      </c>
      <c r="G133" s="50">
        <f>IF(F133&lt;&gt;"",
IF($F$6=Robocze!$B$3,$F$5/12,
IF(AND($F$6=Robocze!$B$4,MOD(A133,3)=1),$F$5/4,
IF(AND($F$6=Robocze!$B$5,MOD(A133,12)=1),$F$5,0))),
"")</f>
        <v>0</v>
      </c>
      <c r="H133" s="50">
        <f t="shared" si="54"/>
        <v>63108.000000000015</v>
      </c>
      <c r="I133" s="51">
        <f t="shared" si="39"/>
        <v>0.05</v>
      </c>
      <c r="J133" s="50">
        <f t="shared" si="55"/>
        <v>0</v>
      </c>
      <c r="K133" s="50">
        <f t="shared" si="56"/>
        <v>0</v>
      </c>
      <c r="L133" s="52" t="str">
        <f t="shared" si="71"/>
        <v/>
      </c>
      <c r="M133" s="111">
        <f t="shared" si="40"/>
        <v>63108.000000000015</v>
      </c>
      <c r="N133" s="114">
        <f t="shared" si="57"/>
        <v>68135.950668650752</v>
      </c>
      <c r="O133" s="115"/>
      <c r="P133" s="114">
        <f t="shared" si="41"/>
        <v>77719.442198315213</v>
      </c>
      <c r="Q133" s="115"/>
      <c r="R133" s="112">
        <f t="shared" si="42"/>
        <v>77246.528009674934</v>
      </c>
      <c r="S133" s="50"/>
      <c r="T133" s="53">
        <f t="shared" si="43"/>
        <v>0.17</v>
      </c>
      <c r="U133" s="50">
        <f t="shared" si="44"/>
        <v>336.70878642649046</v>
      </c>
      <c r="V133" s="50">
        <f t="shared" si="45"/>
        <v>81146.817528784202</v>
      </c>
      <c r="W133" s="53">
        <f t="shared" si="46"/>
        <v>0.32</v>
      </c>
      <c r="X133" s="50">
        <f t="shared" si="58"/>
        <v>0</v>
      </c>
      <c r="Y133" s="50">
        <f>IF(B133&lt;&gt;"",IF(MONTH(E133)=MONTH($F$14),SUMIF($C$22:C585,"="&amp;(C133-1),$G$22:G585),0)*T133,"")</f>
        <v>0</v>
      </c>
      <c r="Z133" s="50">
        <f>IF(B133&lt;&gt;"",SUM($Y$22:Y133),"")</f>
        <v>9655.5239999999994</v>
      </c>
      <c r="AA133" s="51">
        <f t="shared" si="59"/>
        <v>0.05</v>
      </c>
      <c r="AB133" s="50">
        <f t="shared" si="60"/>
        <v>49.347114941561841</v>
      </c>
      <c r="AC133" s="50">
        <f t="shared" si="61"/>
        <v>9.37595183889675</v>
      </c>
      <c r="AD133" s="50">
        <f t="shared" si="62"/>
        <v>2227.7547490775055</v>
      </c>
      <c r="AE133" s="50">
        <f t="shared" si="63"/>
        <v>11883.278749077506</v>
      </c>
      <c r="AF133" s="50">
        <f>IFERROR($V133*(1-$W133)+SUM($X$22:$X133)+$AD133,"")</f>
        <v>68135.950668650752</v>
      </c>
      <c r="AG133" s="50" t="b">
        <f t="shared" si="64"/>
        <v>0</v>
      </c>
      <c r="AH133" s="50">
        <f>IF(B133&lt;&gt;"",
IF(AND(AG133=TRUE,D133&gt;=65),$V133*(1-10%)+SUM($X$22:$X133)+$AD133,AF133),
"")</f>
        <v>68135.950668650752</v>
      </c>
      <c r="AI133" s="50">
        <f t="shared" si="47"/>
        <v>336.70878642649046</v>
      </c>
      <c r="AJ133" s="50">
        <f t="shared" si="48"/>
        <v>81146.817528784202</v>
      </c>
      <c r="AK133" s="50">
        <f t="shared" si="49"/>
        <v>77719.442198315213</v>
      </c>
      <c r="AL133" s="50" t="b">
        <f t="shared" si="65"/>
        <v>0</v>
      </c>
      <c r="AM133" s="50">
        <f t="shared" si="50"/>
        <v>77719.442198315213</v>
      </c>
      <c r="AN133" s="50">
        <f t="shared" si="66"/>
        <v>320.77790793436714</v>
      </c>
      <c r="AO133" s="50">
        <f t="shared" si="67"/>
        <v>60.947802507529758</v>
      </c>
      <c r="AP133" s="50">
        <f t="shared" si="68"/>
        <v>14138.528009674919</v>
      </c>
      <c r="AQ133" s="50">
        <f t="shared" si="69"/>
        <v>77246.528009674934</v>
      </c>
    </row>
    <row r="134" spans="1:43" s="27" customFormat="1" x14ac:dyDescent="0.2">
      <c r="A134" s="47">
        <f t="shared" si="38"/>
        <v>113</v>
      </c>
      <c r="B134" s="47" t="str">
        <f>IF(E134&lt;=$F$10,VLOOKUP('KALKULATOR 2021'!A134,Robocze!$B$23:$C$102,2),"")</f>
        <v>10 rok</v>
      </c>
      <c r="C134" s="47">
        <f t="shared" si="51"/>
        <v>2031</v>
      </c>
      <c r="D134" s="48">
        <f t="shared" si="70"/>
        <v>39.416666666666849</v>
      </c>
      <c r="E134" s="54">
        <f t="shared" si="52"/>
        <v>47939</v>
      </c>
      <c r="F134" s="49">
        <f t="shared" si="53"/>
        <v>47968</v>
      </c>
      <c r="G134" s="50">
        <f>IF(F134&lt;&gt;"",
IF($F$6=Robocze!$B$3,$F$5/12,
IF(AND($F$6=Robocze!$B$4,MOD(A134,3)=1),$F$5/4,
IF(AND($F$6=Robocze!$B$5,MOD(A134,12)=1),$F$5,0))),
"")</f>
        <v>0</v>
      </c>
      <c r="H134" s="50">
        <f t="shared" si="54"/>
        <v>63108.000000000015</v>
      </c>
      <c r="I134" s="51">
        <f t="shared" si="39"/>
        <v>0.05</v>
      </c>
      <c r="J134" s="50">
        <f t="shared" si="55"/>
        <v>0</v>
      </c>
      <c r="K134" s="50">
        <f t="shared" si="56"/>
        <v>0</v>
      </c>
      <c r="L134" s="52" t="str">
        <f t="shared" si="71"/>
        <v/>
      </c>
      <c r="M134" s="111">
        <f t="shared" si="40"/>
        <v>63108.000000000015</v>
      </c>
      <c r="N134" s="114">
        <f t="shared" si="57"/>
        <v>68409.593538927118</v>
      </c>
      <c r="O134" s="115"/>
      <c r="P134" s="114">
        <f t="shared" si="41"/>
        <v>77993.312707474848</v>
      </c>
      <c r="Q134" s="115"/>
      <c r="R134" s="112">
        <f t="shared" si="42"/>
        <v>77507.235041707594</v>
      </c>
      <c r="S134" s="50"/>
      <c r="T134" s="53">
        <f t="shared" si="43"/>
        <v>0.17</v>
      </c>
      <c r="U134" s="50">
        <f t="shared" si="44"/>
        <v>338.11173970326752</v>
      </c>
      <c r="V134" s="50">
        <f t="shared" si="45"/>
        <v>81484.929268487467</v>
      </c>
      <c r="W134" s="53">
        <f t="shared" si="46"/>
        <v>0.32</v>
      </c>
      <c r="X134" s="50">
        <f t="shared" si="58"/>
        <v>0</v>
      </c>
      <c r="Y134" s="50">
        <f>IF(B134&lt;&gt;"",IF(MONTH(E134)=MONTH($F$14),SUMIF($C$22:C585,"="&amp;(C134-1),$G$22:G585),0)*T134,"")</f>
        <v>1072.836</v>
      </c>
      <c r="Z134" s="50">
        <f>IF(B134&lt;&gt;"",SUM($Y$22:Y134),"")</f>
        <v>10728.359999999999</v>
      </c>
      <c r="AA134" s="51">
        <f t="shared" si="59"/>
        <v>0.05</v>
      </c>
      <c r="AB134" s="50">
        <f t="shared" si="60"/>
        <v>53.983811454489604</v>
      </c>
      <c r="AC134" s="50">
        <f t="shared" si="61"/>
        <v>10.256924176353024</v>
      </c>
      <c r="AD134" s="50">
        <f t="shared" si="62"/>
        <v>2271.481636355642</v>
      </c>
      <c r="AE134" s="50">
        <f t="shared" si="63"/>
        <v>12999.841636355643</v>
      </c>
      <c r="AF134" s="50">
        <f>IFERROR($V134*(1-$W134)+SUM($X$22:$X134)+$AD134,"")</f>
        <v>68409.593538927118</v>
      </c>
      <c r="AG134" s="50" t="b">
        <f t="shared" si="64"/>
        <v>0</v>
      </c>
      <c r="AH134" s="50">
        <f>IF(B134&lt;&gt;"",
IF(AND(AG134=TRUE,D134&gt;=65),$V134*(1-10%)+SUM($X$22:$X134)+$AD134,AF134),
"")</f>
        <v>68409.593538927118</v>
      </c>
      <c r="AI134" s="50">
        <f t="shared" si="47"/>
        <v>338.11173970326752</v>
      </c>
      <c r="AJ134" s="50">
        <f t="shared" si="48"/>
        <v>81484.929268487467</v>
      </c>
      <c r="AK134" s="50">
        <f t="shared" si="49"/>
        <v>77993.312707474848</v>
      </c>
      <c r="AL134" s="50" t="b">
        <f t="shared" si="65"/>
        <v>0</v>
      </c>
      <c r="AM134" s="50">
        <f t="shared" si="50"/>
        <v>77993.312707474848</v>
      </c>
      <c r="AN134" s="50">
        <f t="shared" si="66"/>
        <v>321.86053337364558</v>
      </c>
      <c r="AO134" s="50">
        <f t="shared" si="67"/>
        <v>61.153501340992662</v>
      </c>
      <c r="AP134" s="50">
        <f t="shared" si="68"/>
        <v>14399.23504170758</v>
      </c>
      <c r="AQ134" s="50">
        <f t="shared" si="69"/>
        <v>77507.235041707594</v>
      </c>
    </row>
    <row r="135" spans="1:43" s="27" customFormat="1" x14ac:dyDescent="0.2">
      <c r="A135" s="47">
        <f t="shared" si="38"/>
        <v>114</v>
      </c>
      <c r="B135" s="47" t="str">
        <f>IF(E135&lt;=$F$10,VLOOKUP('KALKULATOR 2021'!A135,Robocze!$B$23:$C$102,2),"")</f>
        <v>10 rok</v>
      </c>
      <c r="C135" s="47">
        <f t="shared" si="51"/>
        <v>2031</v>
      </c>
      <c r="D135" s="48">
        <f t="shared" si="70"/>
        <v>39.500000000000185</v>
      </c>
      <c r="E135" s="54">
        <f t="shared" si="52"/>
        <v>47969</v>
      </c>
      <c r="F135" s="49">
        <f t="shared" si="53"/>
        <v>47999</v>
      </c>
      <c r="G135" s="50">
        <f>IF(F135&lt;&gt;"",
IF($F$6=Robocze!$B$3,$F$5/12,
IF(AND($F$6=Robocze!$B$4,MOD(A135,3)=1),$F$5/4,
IF(AND($F$6=Robocze!$B$5,MOD(A135,12)=1),$F$5,0))),
"")</f>
        <v>0</v>
      </c>
      <c r="H135" s="50">
        <f t="shared" si="54"/>
        <v>63108.000000000015</v>
      </c>
      <c r="I135" s="51">
        <f t="shared" si="39"/>
        <v>0.05</v>
      </c>
      <c r="J135" s="50">
        <f t="shared" si="55"/>
        <v>0</v>
      </c>
      <c r="K135" s="50">
        <f t="shared" si="56"/>
        <v>0</v>
      </c>
      <c r="L135" s="52" t="str">
        <f t="shared" si="71"/>
        <v/>
      </c>
      <c r="M135" s="111">
        <f t="shared" si="40"/>
        <v>63108.000000000015</v>
      </c>
      <c r="N135" s="114">
        <f t="shared" si="57"/>
        <v>68684.34197071052</v>
      </c>
      <c r="O135" s="115"/>
      <c r="P135" s="114">
        <f t="shared" si="41"/>
        <v>78268.324343756001</v>
      </c>
      <c r="Q135" s="115"/>
      <c r="R135" s="112">
        <f t="shared" si="42"/>
        <v>77768.821959973357</v>
      </c>
      <c r="S135" s="50"/>
      <c r="T135" s="53">
        <f t="shared" si="43"/>
        <v>0.17</v>
      </c>
      <c r="U135" s="50">
        <f t="shared" si="44"/>
        <v>339.5205386186978</v>
      </c>
      <c r="V135" s="50">
        <f t="shared" si="45"/>
        <v>81824.449807106168</v>
      </c>
      <c r="W135" s="53">
        <f t="shared" si="46"/>
        <v>0.32</v>
      </c>
      <c r="X135" s="50">
        <f t="shared" si="58"/>
        <v>0</v>
      </c>
      <c r="Y135" s="50">
        <f>IF(B135&lt;&gt;"",IF(MONTH(E135)=MONTH($F$14),SUMIF($C$22:C585,"="&amp;(C135-1),$G$22:G585),0)*T135,"")</f>
        <v>0</v>
      </c>
      <c r="Z135" s="50">
        <f>IF(B135&lt;&gt;"",SUM($Y$22:Y135),"")</f>
        <v>10728.359999999999</v>
      </c>
      <c r="AA135" s="51">
        <f t="shared" si="59"/>
        <v>0.05</v>
      </c>
      <c r="AB135" s="50">
        <f t="shared" si="60"/>
        <v>54.16600681814851</v>
      </c>
      <c r="AC135" s="50">
        <f t="shared" si="61"/>
        <v>10.291541295448217</v>
      </c>
      <c r="AD135" s="50">
        <f t="shared" si="62"/>
        <v>2315.3561018783425</v>
      </c>
      <c r="AE135" s="50">
        <f t="shared" si="63"/>
        <v>13043.716101878343</v>
      </c>
      <c r="AF135" s="50">
        <f>IFERROR($V135*(1-$W135)+SUM($X$22:$X135)+$AD135,"")</f>
        <v>68684.34197071052</v>
      </c>
      <c r="AG135" s="50" t="b">
        <f t="shared" si="64"/>
        <v>0</v>
      </c>
      <c r="AH135" s="50">
        <f>IF(B135&lt;&gt;"",
IF(AND(AG135=TRUE,D135&gt;=65),$V135*(1-10%)+SUM($X$22:$X135)+$AD135,AF135),
"")</f>
        <v>68684.34197071052</v>
      </c>
      <c r="AI135" s="50">
        <f t="shared" si="47"/>
        <v>339.5205386186978</v>
      </c>
      <c r="AJ135" s="50">
        <f t="shared" si="48"/>
        <v>81824.449807106168</v>
      </c>
      <c r="AK135" s="50">
        <f t="shared" si="49"/>
        <v>78268.324343756001</v>
      </c>
      <c r="AL135" s="50" t="b">
        <f t="shared" si="65"/>
        <v>0</v>
      </c>
      <c r="AM135" s="50">
        <f t="shared" si="50"/>
        <v>78268.324343756001</v>
      </c>
      <c r="AN135" s="50">
        <f t="shared" si="66"/>
        <v>322.94681267378166</v>
      </c>
      <c r="AO135" s="50">
        <f t="shared" si="67"/>
        <v>61.359894408018519</v>
      </c>
      <c r="AP135" s="50">
        <f t="shared" si="68"/>
        <v>14660.821959973342</v>
      </c>
      <c r="AQ135" s="50">
        <f t="shared" si="69"/>
        <v>77768.821959973357</v>
      </c>
    </row>
    <row r="136" spans="1:43" s="27" customFormat="1" x14ac:dyDescent="0.2">
      <c r="A136" s="47">
        <f t="shared" si="38"/>
        <v>115</v>
      </c>
      <c r="B136" s="47" t="str">
        <f>IF(E136&lt;=$F$10,VLOOKUP('KALKULATOR 2021'!A136,Robocze!$B$23:$C$102,2),"")</f>
        <v>10 rok</v>
      </c>
      <c r="C136" s="47">
        <f t="shared" si="51"/>
        <v>2031</v>
      </c>
      <c r="D136" s="48">
        <f t="shared" si="70"/>
        <v>39.58333333333352</v>
      </c>
      <c r="E136" s="54">
        <f t="shared" si="52"/>
        <v>48000</v>
      </c>
      <c r="F136" s="49">
        <f t="shared" si="53"/>
        <v>48029</v>
      </c>
      <c r="G136" s="50">
        <f>IF(F136&lt;&gt;"",
IF($F$6=Robocze!$B$3,$F$5/12,
IF(AND($F$6=Robocze!$B$4,MOD(A136,3)=1),$F$5/4,
IF(AND($F$6=Robocze!$B$5,MOD(A136,12)=1),$F$5,0))),
"")</f>
        <v>0</v>
      </c>
      <c r="H136" s="50">
        <f t="shared" si="54"/>
        <v>63108.000000000015</v>
      </c>
      <c r="I136" s="51">
        <f t="shared" si="39"/>
        <v>0.05</v>
      </c>
      <c r="J136" s="50">
        <f t="shared" si="55"/>
        <v>0</v>
      </c>
      <c r="K136" s="50">
        <f t="shared" si="56"/>
        <v>0</v>
      </c>
      <c r="L136" s="52" t="str">
        <f t="shared" si="71"/>
        <v/>
      </c>
      <c r="M136" s="111">
        <f t="shared" si="40"/>
        <v>63108.000000000015</v>
      </c>
      <c r="N136" s="114">
        <f t="shared" si="57"/>
        <v>68960.200453674508</v>
      </c>
      <c r="O136" s="115"/>
      <c r="P136" s="114">
        <f t="shared" si="41"/>
        <v>78544.481861854976</v>
      </c>
      <c r="Q136" s="115"/>
      <c r="R136" s="112">
        <f t="shared" si="42"/>
        <v>78031.291734088256</v>
      </c>
      <c r="S136" s="50"/>
      <c r="T136" s="53">
        <f t="shared" si="43"/>
        <v>0.17</v>
      </c>
      <c r="U136" s="50">
        <f t="shared" si="44"/>
        <v>340.93520752960904</v>
      </c>
      <c r="V136" s="50">
        <f t="shared" si="45"/>
        <v>82165.385014635773</v>
      </c>
      <c r="W136" s="53">
        <f t="shared" si="46"/>
        <v>0.32</v>
      </c>
      <c r="X136" s="50">
        <f t="shared" si="58"/>
        <v>0</v>
      </c>
      <c r="Y136" s="50">
        <f>IF(B136&lt;&gt;"",IF(MONTH(E136)=MONTH($F$14),SUMIF($C$22:C585,"="&amp;(C136-1),$G$22:G585),0)*T136,"")</f>
        <v>0</v>
      </c>
      <c r="Z136" s="50">
        <f>IF(B136&lt;&gt;"",SUM($Y$22:Y136),"")</f>
        <v>10728.359999999999</v>
      </c>
      <c r="AA136" s="51">
        <f t="shared" si="59"/>
        <v>0.05</v>
      </c>
      <c r="AB136" s="50">
        <f t="shared" si="60"/>
        <v>54.348817091159766</v>
      </c>
      <c r="AC136" s="50">
        <f t="shared" si="61"/>
        <v>10.326275247320355</v>
      </c>
      <c r="AD136" s="50">
        <f t="shared" si="62"/>
        <v>2359.378643722182</v>
      </c>
      <c r="AE136" s="50">
        <f t="shared" si="63"/>
        <v>13087.738643722183</v>
      </c>
      <c r="AF136" s="50">
        <f>IFERROR($V136*(1-$W136)+SUM($X$22:$X136)+$AD136,"")</f>
        <v>68960.200453674508</v>
      </c>
      <c r="AG136" s="50" t="b">
        <f t="shared" si="64"/>
        <v>0</v>
      </c>
      <c r="AH136" s="50">
        <f>IF(B136&lt;&gt;"",
IF(AND(AG136=TRUE,D136&gt;=65),$V136*(1-10%)+SUM($X$22:$X136)+$AD136,AF136),
"")</f>
        <v>68960.200453674508</v>
      </c>
      <c r="AI136" s="50">
        <f t="shared" si="47"/>
        <v>340.93520752960904</v>
      </c>
      <c r="AJ136" s="50">
        <f t="shared" si="48"/>
        <v>82165.385014635773</v>
      </c>
      <c r="AK136" s="50">
        <f t="shared" si="49"/>
        <v>78544.481861854976</v>
      </c>
      <c r="AL136" s="50" t="b">
        <f t="shared" si="65"/>
        <v>0</v>
      </c>
      <c r="AM136" s="50">
        <f t="shared" si="50"/>
        <v>78544.481861854976</v>
      </c>
      <c r="AN136" s="50">
        <f t="shared" si="66"/>
        <v>324.03675816655567</v>
      </c>
      <c r="AO136" s="50">
        <f t="shared" si="67"/>
        <v>61.566984051645576</v>
      </c>
      <c r="AP136" s="50">
        <f t="shared" si="68"/>
        <v>14923.291734088241</v>
      </c>
      <c r="AQ136" s="50">
        <f t="shared" si="69"/>
        <v>78031.291734088256</v>
      </c>
    </row>
    <row r="137" spans="1:43" s="27" customFormat="1" x14ac:dyDescent="0.2">
      <c r="A137" s="47">
        <f t="shared" si="38"/>
        <v>116</v>
      </c>
      <c r="B137" s="47" t="str">
        <f>IF(E137&lt;=$F$10,VLOOKUP('KALKULATOR 2021'!A137,Robocze!$B$23:$C$102,2),"")</f>
        <v>10 rok</v>
      </c>
      <c r="C137" s="47">
        <f t="shared" si="51"/>
        <v>2031</v>
      </c>
      <c r="D137" s="48">
        <f t="shared" si="70"/>
        <v>39.666666666666856</v>
      </c>
      <c r="E137" s="54">
        <f t="shared" si="52"/>
        <v>48030</v>
      </c>
      <c r="F137" s="49">
        <f t="shared" si="53"/>
        <v>48060</v>
      </c>
      <c r="G137" s="50">
        <f>IF(F137&lt;&gt;"",
IF($F$6=Robocze!$B$3,$F$5/12,
IF(AND($F$6=Robocze!$B$4,MOD(A137,3)=1),$F$5/4,
IF(AND($F$6=Robocze!$B$5,MOD(A137,12)=1),$F$5,0))),
"")</f>
        <v>0</v>
      </c>
      <c r="H137" s="50">
        <f t="shared" si="54"/>
        <v>63108.000000000015</v>
      </c>
      <c r="I137" s="51">
        <f t="shared" si="39"/>
        <v>0.05</v>
      </c>
      <c r="J137" s="50">
        <f t="shared" si="55"/>
        <v>0</v>
      </c>
      <c r="K137" s="50">
        <f t="shared" si="56"/>
        <v>0</v>
      </c>
      <c r="L137" s="52" t="str">
        <f t="shared" si="71"/>
        <v/>
      </c>
      <c r="M137" s="111">
        <f t="shared" si="40"/>
        <v>63108.000000000015</v>
      </c>
      <c r="N137" s="114">
        <f t="shared" si="57"/>
        <v>69237.173495805182</v>
      </c>
      <c r="O137" s="115"/>
      <c r="P137" s="114">
        <f t="shared" si="41"/>
        <v>78821.790036279373</v>
      </c>
      <c r="Q137" s="115"/>
      <c r="R137" s="112">
        <f t="shared" si="42"/>
        <v>78294.647343690798</v>
      </c>
      <c r="S137" s="50"/>
      <c r="T137" s="53">
        <f t="shared" si="43"/>
        <v>0.17</v>
      </c>
      <c r="U137" s="50">
        <f t="shared" si="44"/>
        <v>342.3557708943157</v>
      </c>
      <c r="V137" s="50">
        <f t="shared" si="45"/>
        <v>82507.740785530084</v>
      </c>
      <c r="W137" s="53">
        <f t="shared" si="46"/>
        <v>0.32</v>
      </c>
      <c r="X137" s="50">
        <f t="shared" si="58"/>
        <v>0</v>
      </c>
      <c r="Y137" s="50">
        <f>IF(B137&lt;&gt;"",IF(MONTH(E137)=MONTH($F$14),SUMIF($C$22:C585,"="&amp;(C137-1),$G$22:G585),0)*T137,"")</f>
        <v>0</v>
      </c>
      <c r="Z137" s="50">
        <f>IF(B137&lt;&gt;"",SUM($Y$22:Y137),"")</f>
        <v>10728.359999999999</v>
      </c>
      <c r="AA137" s="51">
        <f t="shared" si="59"/>
        <v>0.05</v>
      </c>
      <c r="AB137" s="50">
        <f t="shared" si="60"/>
        <v>54.532244348842433</v>
      </c>
      <c r="AC137" s="50">
        <f t="shared" si="61"/>
        <v>10.361126426280062</v>
      </c>
      <c r="AD137" s="50">
        <f t="shared" si="62"/>
        <v>2403.5497616447446</v>
      </c>
      <c r="AE137" s="50">
        <f t="shared" si="63"/>
        <v>13131.909761644745</v>
      </c>
      <c r="AF137" s="50">
        <f>IFERROR($V137*(1-$W137)+SUM($X$22:$X137)+$AD137,"")</f>
        <v>69237.173495805182</v>
      </c>
      <c r="AG137" s="50" t="b">
        <f t="shared" si="64"/>
        <v>0</v>
      </c>
      <c r="AH137" s="50">
        <f>IF(B137&lt;&gt;"",
IF(AND(AG137=TRUE,D137&gt;=65),$V137*(1-10%)+SUM($X$22:$X137)+$AD137,AF137),
"")</f>
        <v>69237.173495805182</v>
      </c>
      <c r="AI137" s="50">
        <f t="shared" si="47"/>
        <v>342.3557708943157</v>
      </c>
      <c r="AJ137" s="50">
        <f t="shared" si="48"/>
        <v>82507.740785530084</v>
      </c>
      <c r="AK137" s="50">
        <f t="shared" si="49"/>
        <v>78821.790036279373</v>
      </c>
      <c r="AL137" s="50" t="b">
        <f t="shared" si="65"/>
        <v>0</v>
      </c>
      <c r="AM137" s="50">
        <f t="shared" si="50"/>
        <v>78821.790036279373</v>
      </c>
      <c r="AN137" s="50">
        <f t="shared" si="66"/>
        <v>325.13038222536778</v>
      </c>
      <c r="AO137" s="50">
        <f t="shared" si="67"/>
        <v>61.774772622819881</v>
      </c>
      <c r="AP137" s="50">
        <f t="shared" si="68"/>
        <v>15186.647343690784</v>
      </c>
      <c r="AQ137" s="50">
        <f t="shared" si="69"/>
        <v>78294.647343690798</v>
      </c>
    </row>
    <row r="138" spans="1:43" s="27" customFormat="1" x14ac:dyDescent="0.2">
      <c r="A138" s="47">
        <f t="shared" si="38"/>
        <v>117</v>
      </c>
      <c r="B138" s="47" t="str">
        <f>IF(E138&lt;=$F$10,VLOOKUP('KALKULATOR 2021'!A138,Robocze!$B$23:$C$102,2),"")</f>
        <v>10 rok</v>
      </c>
      <c r="C138" s="47">
        <f t="shared" si="51"/>
        <v>2031</v>
      </c>
      <c r="D138" s="48">
        <f t="shared" si="70"/>
        <v>39.750000000000192</v>
      </c>
      <c r="E138" s="54">
        <f t="shared" si="52"/>
        <v>48061</v>
      </c>
      <c r="F138" s="49">
        <f t="shared" si="53"/>
        <v>48091</v>
      </c>
      <c r="G138" s="50">
        <f>IF(F138&lt;&gt;"",
IF($F$6=Robocze!$B$3,$F$5/12,
IF(AND($F$6=Robocze!$B$4,MOD(A138,3)=1),$F$5/4,
IF(AND($F$6=Robocze!$B$5,MOD(A138,12)=1),$F$5,0))),
"")</f>
        <v>0</v>
      </c>
      <c r="H138" s="50">
        <f t="shared" si="54"/>
        <v>63108.000000000015</v>
      </c>
      <c r="I138" s="51">
        <f t="shared" si="39"/>
        <v>0.05</v>
      </c>
      <c r="J138" s="50">
        <f t="shared" si="55"/>
        <v>0</v>
      </c>
      <c r="K138" s="50">
        <f t="shared" si="56"/>
        <v>0</v>
      </c>
      <c r="L138" s="52" t="str">
        <f t="shared" si="71"/>
        <v/>
      </c>
      <c r="M138" s="111">
        <f t="shared" si="40"/>
        <v>63108.000000000015</v>
      </c>
      <c r="N138" s="114">
        <f t="shared" si="57"/>
        <v>69515.265623476414</v>
      </c>
      <c r="O138" s="115"/>
      <c r="P138" s="114">
        <f t="shared" si="41"/>
        <v>79100.253661430528</v>
      </c>
      <c r="Q138" s="115"/>
      <c r="R138" s="112">
        <f t="shared" si="42"/>
        <v>78558.89177847575</v>
      </c>
      <c r="S138" s="50"/>
      <c r="T138" s="53">
        <f t="shared" si="43"/>
        <v>0.17</v>
      </c>
      <c r="U138" s="50">
        <f t="shared" si="44"/>
        <v>343.78225327304199</v>
      </c>
      <c r="V138" s="50">
        <f t="shared" si="45"/>
        <v>82851.52303880312</v>
      </c>
      <c r="W138" s="53">
        <f t="shared" si="46"/>
        <v>0.32</v>
      </c>
      <c r="X138" s="50">
        <f t="shared" si="58"/>
        <v>0</v>
      </c>
      <c r="Y138" s="50">
        <f>IF(B138&lt;&gt;"",IF(MONTH(E138)=MONTH($F$14),SUMIF($C$22:C585,"="&amp;(C138-1),$G$22:G585),0)*T138,"")</f>
        <v>0</v>
      </c>
      <c r="Z138" s="50">
        <f>IF(B138&lt;&gt;"",SUM($Y$22:Y138),"")</f>
        <v>10728.359999999999</v>
      </c>
      <c r="AA138" s="51">
        <f t="shared" si="59"/>
        <v>0.05</v>
      </c>
      <c r="AB138" s="50">
        <f t="shared" si="60"/>
        <v>54.716290673519779</v>
      </c>
      <c r="AC138" s="50">
        <f t="shared" si="61"/>
        <v>10.396095227968758</v>
      </c>
      <c r="AD138" s="50">
        <f t="shared" si="62"/>
        <v>2447.8699570902959</v>
      </c>
      <c r="AE138" s="50">
        <f t="shared" si="63"/>
        <v>13176.229957090296</v>
      </c>
      <c r="AF138" s="50">
        <f>IFERROR($V138*(1-$W138)+SUM($X$22:$X138)+$AD138,"")</f>
        <v>69515.265623476414</v>
      </c>
      <c r="AG138" s="50" t="b">
        <f t="shared" si="64"/>
        <v>0</v>
      </c>
      <c r="AH138" s="50">
        <f>IF(B138&lt;&gt;"",
IF(AND(AG138=TRUE,D138&gt;=65),$V138*(1-10%)+SUM($X$22:$X138)+$AD138,AF138),
"")</f>
        <v>69515.265623476414</v>
      </c>
      <c r="AI138" s="50">
        <f t="shared" si="47"/>
        <v>343.78225327304199</v>
      </c>
      <c r="AJ138" s="50">
        <f t="shared" si="48"/>
        <v>82851.52303880312</v>
      </c>
      <c r="AK138" s="50">
        <f t="shared" si="49"/>
        <v>79100.253661430528</v>
      </c>
      <c r="AL138" s="50" t="b">
        <f t="shared" si="65"/>
        <v>0</v>
      </c>
      <c r="AM138" s="50">
        <f t="shared" si="50"/>
        <v>79100.253661430528</v>
      </c>
      <c r="AN138" s="50">
        <f t="shared" si="66"/>
        <v>326.22769726537837</v>
      </c>
      <c r="AO138" s="50">
        <f t="shared" si="67"/>
        <v>61.983262480421892</v>
      </c>
      <c r="AP138" s="50">
        <f t="shared" si="68"/>
        <v>15450.891778475736</v>
      </c>
      <c r="AQ138" s="50">
        <f t="shared" si="69"/>
        <v>78558.89177847575</v>
      </c>
    </row>
    <row r="139" spans="1:43" s="27" customFormat="1" x14ac:dyDescent="0.2">
      <c r="A139" s="47">
        <f t="shared" si="38"/>
        <v>118</v>
      </c>
      <c r="B139" s="47" t="str">
        <f>IF(E139&lt;=$F$10,VLOOKUP('KALKULATOR 2021'!A139,Robocze!$B$23:$C$102,2),"")</f>
        <v>10 rok</v>
      </c>
      <c r="C139" s="47">
        <f t="shared" si="51"/>
        <v>2031</v>
      </c>
      <c r="D139" s="48">
        <f t="shared" si="70"/>
        <v>39.833333333333528</v>
      </c>
      <c r="E139" s="54">
        <f t="shared" si="52"/>
        <v>48092</v>
      </c>
      <c r="F139" s="49">
        <f t="shared" si="53"/>
        <v>48121</v>
      </c>
      <c r="G139" s="50">
        <f>IF(F139&lt;&gt;"",
IF($F$6=Robocze!$B$3,$F$5/12,
IF(AND($F$6=Robocze!$B$4,MOD(A139,3)=1),$F$5/4,
IF(AND($F$6=Robocze!$B$5,MOD(A139,12)=1),$F$5,0))),
"")</f>
        <v>0</v>
      </c>
      <c r="H139" s="50">
        <f t="shared" si="54"/>
        <v>63108.000000000015</v>
      </c>
      <c r="I139" s="51">
        <f t="shared" si="39"/>
        <v>0.05</v>
      </c>
      <c r="J139" s="50">
        <f t="shared" si="55"/>
        <v>0</v>
      </c>
      <c r="K139" s="50">
        <f t="shared" si="56"/>
        <v>0</v>
      </c>
      <c r="L139" s="52" t="str">
        <f t="shared" si="71"/>
        <v/>
      </c>
      <c r="M139" s="111">
        <f t="shared" si="40"/>
        <v>63108.000000000015</v>
      </c>
      <c r="N139" s="114">
        <f t="shared" si="57"/>
        <v>69794.481381524864</v>
      </c>
      <c r="O139" s="115"/>
      <c r="P139" s="114">
        <f t="shared" si="41"/>
        <v>79379.877551686484</v>
      </c>
      <c r="Q139" s="115"/>
      <c r="R139" s="112">
        <f t="shared" si="42"/>
        <v>78824.028038228105</v>
      </c>
      <c r="S139" s="50"/>
      <c r="T139" s="53">
        <f t="shared" si="43"/>
        <v>0.17</v>
      </c>
      <c r="U139" s="50">
        <f t="shared" si="44"/>
        <v>345.21467932834634</v>
      </c>
      <c r="V139" s="50">
        <f t="shared" si="45"/>
        <v>83196.737718131466</v>
      </c>
      <c r="W139" s="53">
        <f t="shared" si="46"/>
        <v>0.32</v>
      </c>
      <c r="X139" s="50">
        <f t="shared" si="58"/>
        <v>0</v>
      </c>
      <c r="Y139" s="50">
        <f>IF(B139&lt;&gt;"",IF(MONTH(E139)=MONTH($F$14),SUMIF($C$22:C585,"="&amp;(C139-1),$G$22:G585),0)*T139,"")</f>
        <v>0</v>
      </c>
      <c r="Z139" s="50">
        <f>IF(B139&lt;&gt;"",SUM($Y$22:Y139),"")</f>
        <v>10728.359999999999</v>
      </c>
      <c r="AA139" s="51">
        <f t="shared" si="59"/>
        <v>0.05</v>
      </c>
      <c r="AB139" s="50">
        <f t="shared" si="60"/>
        <v>54.900958154542906</v>
      </c>
      <c r="AC139" s="50">
        <f t="shared" si="61"/>
        <v>10.431182049363152</v>
      </c>
      <c r="AD139" s="50">
        <f t="shared" si="62"/>
        <v>2492.3397331954757</v>
      </c>
      <c r="AE139" s="50">
        <f t="shared" si="63"/>
        <v>13220.699733195475</v>
      </c>
      <c r="AF139" s="50">
        <f>IFERROR($V139*(1-$W139)+SUM($X$22:$X139)+$AD139,"")</f>
        <v>69794.481381524864</v>
      </c>
      <c r="AG139" s="50" t="b">
        <f t="shared" si="64"/>
        <v>0</v>
      </c>
      <c r="AH139" s="50">
        <f>IF(B139&lt;&gt;"",
IF(AND(AG139=TRUE,D139&gt;=65),$V139*(1-10%)+SUM($X$22:$X139)+$AD139,AF139),
"")</f>
        <v>69794.481381524864</v>
      </c>
      <c r="AI139" s="50">
        <f t="shared" si="47"/>
        <v>345.21467932834634</v>
      </c>
      <c r="AJ139" s="50">
        <f t="shared" si="48"/>
        <v>83196.737718131466</v>
      </c>
      <c r="AK139" s="50">
        <f t="shared" si="49"/>
        <v>79379.877551686484</v>
      </c>
      <c r="AL139" s="50" t="b">
        <f t="shared" si="65"/>
        <v>0</v>
      </c>
      <c r="AM139" s="50">
        <f t="shared" si="50"/>
        <v>79379.877551686484</v>
      </c>
      <c r="AN139" s="50">
        <f t="shared" si="66"/>
        <v>327.32871574364896</v>
      </c>
      <c r="AO139" s="50">
        <f t="shared" si="67"/>
        <v>62.192455991293301</v>
      </c>
      <c r="AP139" s="50">
        <f t="shared" si="68"/>
        <v>15716.028038228091</v>
      </c>
      <c r="AQ139" s="50">
        <f t="shared" si="69"/>
        <v>78824.028038228105</v>
      </c>
    </row>
    <row r="140" spans="1:43" s="27" customFormat="1" x14ac:dyDescent="0.2">
      <c r="A140" s="47">
        <f t="shared" si="38"/>
        <v>119</v>
      </c>
      <c r="B140" s="47" t="str">
        <f>IF(E140&lt;=$F$10,VLOOKUP('KALKULATOR 2021'!A140,Robocze!$B$23:$C$102,2),"")</f>
        <v>10 rok</v>
      </c>
      <c r="C140" s="47">
        <f t="shared" si="51"/>
        <v>2031</v>
      </c>
      <c r="D140" s="48">
        <f t="shared" si="70"/>
        <v>39.916666666666863</v>
      </c>
      <c r="E140" s="54">
        <f t="shared" si="52"/>
        <v>48122</v>
      </c>
      <c r="F140" s="49">
        <f t="shared" si="53"/>
        <v>48152</v>
      </c>
      <c r="G140" s="50">
        <f>IF(F140&lt;&gt;"",
IF($F$6=Robocze!$B$3,$F$5/12,
IF(AND($F$6=Robocze!$B$4,MOD(A140,3)=1),$F$5/4,
IF(AND($F$6=Robocze!$B$5,MOD(A140,12)=1),$F$5,0))),
"")</f>
        <v>0</v>
      </c>
      <c r="H140" s="50">
        <f t="shared" si="54"/>
        <v>63108.000000000015</v>
      </c>
      <c r="I140" s="51">
        <f t="shared" si="39"/>
        <v>0.05</v>
      </c>
      <c r="J140" s="50">
        <f t="shared" si="55"/>
        <v>0</v>
      </c>
      <c r="K140" s="50">
        <f t="shared" si="56"/>
        <v>0</v>
      </c>
      <c r="L140" s="52" t="str">
        <f t="shared" si="71"/>
        <v/>
      </c>
      <c r="M140" s="111">
        <f t="shared" si="40"/>
        <v>63108.000000000015</v>
      </c>
      <c r="N140" s="114">
        <f t="shared" si="57"/>
        <v>70074.825333325774</v>
      </c>
      <c r="O140" s="115"/>
      <c r="P140" s="114">
        <f t="shared" si="41"/>
        <v>79660.666541485189</v>
      </c>
      <c r="Q140" s="115"/>
      <c r="R140" s="112">
        <f t="shared" si="42"/>
        <v>79090.059132857117</v>
      </c>
      <c r="S140" s="50"/>
      <c r="T140" s="53">
        <f t="shared" si="43"/>
        <v>0.17</v>
      </c>
      <c r="U140" s="50">
        <f t="shared" si="44"/>
        <v>346.65307382554778</v>
      </c>
      <c r="V140" s="50">
        <f t="shared" si="45"/>
        <v>83543.390791957019</v>
      </c>
      <c r="W140" s="53">
        <f t="shared" si="46"/>
        <v>0.32</v>
      </c>
      <c r="X140" s="50">
        <f t="shared" si="58"/>
        <v>0</v>
      </c>
      <c r="Y140" s="50">
        <f>IF(B140&lt;&gt;"",IF(MONTH(E140)=MONTH($F$14),SUMIF($C$22:C585,"="&amp;(C140-1),$G$22:G585),0)*T140,"")</f>
        <v>0</v>
      </c>
      <c r="Z140" s="50">
        <f>IF(B140&lt;&gt;"",SUM($Y$22:Y140),"")</f>
        <v>10728.359999999999</v>
      </c>
      <c r="AA140" s="51">
        <f t="shared" si="59"/>
        <v>0.05</v>
      </c>
      <c r="AB140" s="50">
        <f t="shared" si="60"/>
        <v>55.086248888314486</v>
      </c>
      <c r="AC140" s="50">
        <f t="shared" si="61"/>
        <v>10.466387288779753</v>
      </c>
      <c r="AD140" s="50">
        <f t="shared" si="62"/>
        <v>2536.9595947950102</v>
      </c>
      <c r="AE140" s="50">
        <f t="shared" si="63"/>
        <v>13265.31959479501</v>
      </c>
      <c r="AF140" s="50">
        <f>IFERROR($V140*(1-$W140)+SUM($X$22:$X140)+$AD140,"")</f>
        <v>70074.825333325774</v>
      </c>
      <c r="AG140" s="50" t="b">
        <f t="shared" si="64"/>
        <v>0</v>
      </c>
      <c r="AH140" s="50">
        <f>IF(B140&lt;&gt;"",
IF(AND(AG140=TRUE,D140&gt;=65),$V140*(1-10%)+SUM($X$22:$X140)+$AD140,AF140),
"")</f>
        <v>70074.825333325774</v>
      </c>
      <c r="AI140" s="50">
        <f t="shared" si="47"/>
        <v>346.65307382554778</v>
      </c>
      <c r="AJ140" s="50">
        <f t="shared" si="48"/>
        <v>83543.390791957019</v>
      </c>
      <c r="AK140" s="50">
        <f t="shared" si="49"/>
        <v>79660.666541485189</v>
      </c>
      <c r="AL140" s="50" t="b">
        <f t="shared" si="65"/>
        <v>0</v>
      </c>
      <c r="AM140" s="50">
        <f t="shared" si="50"/>
        <v>79660.666541485189</v>
      </c>
      <c r="AN140" s="50">
        <f t="shared" si="66"/>
        <v>328.43345015928378</v>
      </c>
      <c r="AO140" s="50">
        <f t="shared" si="67"/>
        <v>62.402355530263918</v>
      </c>
      <c r="AP140" s="50">
        <f t="shared" si="68"/>
        <v>15982.059132857103</v>
      </c>
      <c r="AQ140" s="50">
        <f t="shared" si="69"/>
        <v>79090.059132857117</v>
      </c>
    </row>
    <row r="141" spans="1:43" s="46" customFormat="1" x14ac:dyDescent="0.2">
      <c r="A141" s="55">
        <f t="shared" si="38"/>
        <v>120</v>
      </c>
      <c r="B141" s="55" t="str">
        <f>IF(E141&lt;=$F$10,VLOOKUP('KALKULATOR 2021'!A141,Robocze!$B$23:$C$102,2),"")</f>
        <v>10 rok</v>
      </c>
      <c r="C141" s="55">
        <f t="shared" si="51"/>
        <v>2031</v>
      </c>
      <c r="D141" s="56">
        <f t="shared" si="70"/>
        <v>40.000000000000199</v>
      </c>
      <c r="E141" s="57">
        <f t="shared" si="52"/>
        <v>48153</v>
      </c>
      <c r="F141" s="58">
        <f t="shared" si="53"/>
        <v>48182</v>
      </c>
      <c r="G141" s="59">
        <f>IF(F141&lt;&gt;"",
IF($F$6=Robocze!$B$3,$F$5/12,
IF(AND($F$6=Robocze!$B$4,MOD(A141,3)=1),$F$5/4,
IF(AND($F$6=Robocze!$B$5,MOD(A141,12)=1),$F$5,0))),
"")</f>
        <v>0</v>
      </c>
      <c r="H141" s="59">
        <f t="shared" si="54"/>
        <v>63108.000000000015</v>
      </c>
      <c r="I141" s="60">
        <f t="shared" si="39"/>
        <v>0.05</v>
      </c>
      <c r="J141" s="59">
        <f t="shared" si="55"/>
        <v>0</v>
      </c>
      <c r="K141" s="59">
        <f t="shared" si="56"/>
        <v>0</v>
      </c>
      <c r="L141" s="61">
        <f t="shared" si="71"/>
        <v>10</v>
      </c>
      <c r="M141" s="113">
        <f t="shared" si="40"/>
        <v>63108.000000000015</v>
      </c>
      <c r="N141" s="114">
        <f t="shared" si="57"/>
        <v>70356.302060868751</v>
      </c>
      <c r="O141" s="115"/>
      <c r="P141" s="114">
        <f t="shared" si="41"/>
        <v>79942.625485408047</v>
      </c>
      <c r="Q141" s="115"/>
      <c r="R141" s="112">
        <f t="shared" si="42"/>
        <v>79356.988082430515</v>
      </c>
      <c r="S141" s="59"/>
      <c r="T141" s="62">
        <f t="shared" si="43"/>
        <v>0.17</v>
      </c>
      <c r="U141" s="59">
        <f t="shared" si="44"/>
        <v>348.09746163315424</v>
      </c>
      <c r="V141" s="59">
        <f t="shared" si="45"/>
        <v>83891.488253590171</v>
      </c>
      <c r="W141" s="62">
        <f t="shared" si="46"/>
        <v>0.32</v>
      </c>
      <c r="X141" s="59">
        <f t="shared" si="58"/>
        <v>0</v>
      </c>
      <c r="Y141" s="59">
        <f>IF(B141&lt;&gt;"",IF(MONTH(E141)=MONTH($F$14),SUMIF($C$22:C609,"="&amp;(C141-1),$G$22:G609),0)*T141,"")</f>
        <v>0</v>
      </c>
      <c r="Z141" s="59">
        <f>IF(B141&lt;&gt;"",SUM($Y$22:Y141),"")</f>
        <v>10728.359999999999</v>
      </c>
      <c r="AA141" s="60">
        <f t="shared" si="59"/>
        <v>0.05</v>
      </c>
      <c r="AB141" s="59">
        <f t="shared" si="60"/>
        <v>55.272164978312539</v>
      </c>
      <c r="AC141" s="59">
        <f t="shared" si="61"/>
        <v>10.501711345879382</v>
      </c>
      <c r="AD141" s="59">
        <f t="shared" si="62"/>
        <v>2581.7300484274433</v>
      </c>
      <c r="AE141" s="59">
        <f t="shared" si="63"/>
        <v>13310.090048427443</v>
      </c>
      <c r="AF141" s="59">
        <f>IFERROR($V141*(1-$W141)+SUM($X$22:$X141)+$AD141,"")</f>
        <v>70356.302060868751</v>
      </c>
      <c r="AG141" s="59" t="b">
        <f t="shared" si="64"/>
        <v>0</v>
      </c>
      <c r="AH141" s="59">
        <f>IF(B141&lt;&gt;"",
IF(AND(AG141=TRUE,D141&gt;=65),$V141*(1-10%)+SUM($X$22:$X141)+$AD141,AF141),
"")</f>
        <v>70356.302060868751</v>
      </c>
      <c r="AI141" s="59">
        <f t="shared" si="47"/>
        <v>348.09746163315424</v>
      </c>
      <c r="AJ141" s="59">
        <f t="shared" si="48"/>
        <v>83891.488253590171</v>
      </c>
      <c r="AK141" s="59">
        <f t="shared" si="49"/>
        <v>79942.625485408047</v>
      </c>
      <c r="AL141" s="59" t="b">
        <f t="shared" si="65"/>
        <v>0</v>
      </c>
      <c r="AM141" s="59">
        <f t="shared" si="50"/>
        <v>79942.625485408047</v>
      </c>
      <c r="AN141" s="59">
        <f t="shared" si="66"/>
        <v>329.54191305357136</v>
      </c>
      <c r="AO141" s="59">
        <f t="shared" si="67"/>
        <v>62.612963480178557</v>
      </c>
      <c r="AP141" s="59">
        <f t="shared" si="68"/>
        <v>16248.9880824305</v>
      </c>
      <c r="AQ141" s="59">
        <f t="shared" si="69"/>
        <v>79356.988082430515</v>
      </c>
    </row>
    <row r="142" spans="1:43" s="27" customFormat="1" x14ac:dyDescent="0.2">
      <c r="A142" s="47">
        <f t="shared" si="38"/>
        <v>121</v>
      </c>
      <c r="B142" s="47" t="str">
        <f>IF(E142&lt;=$F$10,VLOOKUP('KALKULATOR 2021'!A142,Robocze!$B$23:$C$102,2),"")</f>
        <v>11 rok</v>
      </c>
      <c r="C142" s="47">
        <f t="shared" si="51"/>
        <v>2031</v>
      </c>
      <c r="D142" s="48">
        <f t="shared" si="70"/>
        <v>40.083333333333535</v>
      </c>
      <c r="E142" s="49">
        <f t="shared" si="52"/>
        <v>48183</v>
      </c>
      <c r="F142" s="49">
        <f t="shared" si="53"/>
        <v>48213</v>
      </c>
      <c r="G142" s="50">
        <f>IF(F142&lt;&gt;"",
IF($F$6=Robocze!$B$3,$F$5/12,
IF(AND($F$6=Robocze!$B$4,MOD(A142,3)=1),$F$5/4,
IF(AND($F$6=Robocze!$B$5,MOD(A142,12)=1),$F$5,0))),
"")</f>
        <v>6310.8</v>
      </c>
      <c r="H142" s="50">
        <f t="shared" si="54"/>
        <v>69418.800000000017</v>
      </c>
      <c r="I142" s="51">
        <f t="shared" si="39"/>
        <v>0.05</v>
      </c>
      <c r="J142" s="50">
        <f t="shared" si="55"/>
        <v>2E-3</v>
      </c>
      <c r="K142" s="50">
        <f t="shared" si="56"/>
        <v>6310.7979999999998</v>
      </c>
      <c r="L142" s="52" t="str">
        <f t="shared" si="71"/>
        <v/>
      </c>
      <c r="M142" s="111">
        <f t="shared" si="40"/>
        <v>69418.800000000017</v>
      </c>
      <c r="N142" s="114">
        <f t="shared" si="57"/>
        <v>76020.975399167364</v>
      </c>
      <c r="O142" s="115"/>
      <c r="P142" s="114">
        <f t="shared" si="41"/>
        <v>86557.856581513901</v>
      </c>
      <c r="Q142" s="115"/>
      <c r="R142" s="112">
        <f t="shared" si="42"/>
        <v>85956.916867208711</v>
      </c>
      <c r="S142" s="50"/>
      <c r="T142" s="53">
        <f t="shared" si="43"/>
        <v>0.17</v>
      </c>
      <c r="U142" s="50">
        <f t="shared" si="44"/>
        <v>375.84285938995902</v>
      </c>
      <c r="V142" s="50">
        <f t="shared" si="45"/>
        <v>90578.129112980125</v>
      </c>
      <c r="W142" s="53">
        <f t="shared" si="46"/>
        <v>0.32</v>
      </c>
      <c r="X142" s="50">
        <f t="shared" si="58"/>
        <v>1072.836</v>
      </c>
      <c r="Y142" s="50">
        <f>IF(B142&lt;&gt;"",IF(MONTH(E142)=MONTH($F$14),SUMIF($C$22:C597,"="&amp;(C142-1),$G$22:G597),0)*T142,"")</f>
        <v>0</v>
      </c>
      <c r="Z142" s="50">
        <f>IF(B142&lt;&gt;"",SUM($Y$22:Y142),"")</f>
        <v>10728.359999999999</v>
      </c>
      <c r="AA142" s="51">
        <f t="shared" si="59"/>
        <v>0.05</v>
      </c>
      <c r="AB142" s="50">
        <f t="shared" si="60"/>
        <v>55.458708535114347</v>
      </c>
      <c r="AC142" s="50">
        <f t="shared" si="61"/>
        <v>10.537154621671727</v>
      </c>
      <c r="AD142" s="50">
        <f t="shared" si="62"/>
        <v>2626.6516023408863</v>
      </c>
      <c r="AE142" s="50">
        <f t="shared" si="63"/>
        <v>13355.011602340885</v>
      </c>
      <c r="AF142" s="50">
        <f>IFERROR($V142*(1-$W142)+SUM($X$22:$X142)+$AD142,"")</f>
        <v>76020.975399167364</v>
      </c>
      <c r="AG142" s="50" t="b">
        <f t="shared" si="64"/>
        <v>0</v>
      </c>
      <c r="AH142" s="50">
        <f>IF(B142&lt;&gt;"",
IF(AND(AG142=TRUE,D142&gt;=65),$V142*(1-10%)+SUM($X$22:$X142)+$AD142,AF142),
"")</f>
        <v>76020.975399167364</v>
      </c>
      <c r="AI142" s="50">
        <f t="shared" si="47"/>
        <v>375.84285938995902</v>
      </c>
      <c r="AJ142" s="50">
        <f t="shared" si="48"/>
        <v>90578.129112980125</v>
      </c>
      <c r="AK142" s="50">
        <f t="shared" si="49"/>
        <v>86557.856581513901</v>
      </c>
      <c r="AL142" s="50" t="b">
        <f t="shared" si="65"/>
        <v>0</v>
      </c>
      <c r="AM142" s="50">
        <f t="shared" si="50"/>
        <v>86557.856581513901</v>
      </c>
      <c r="AN142" s="50">
        <f t="shared" si="66"/>
        <v>356.94911701012717</v>
      </c>
      <c r="AO142" s="50">
        <f t="shared" si="67"/>
        <v>67.820332231924169</v>
      </c>
      <c r="AP142" s="50">
        <f t="shared" si="68"/>
        <v>16538.116867208693</v>
      </c>
      <c r="AQ142" s="50">
        <f t="shared" si="69"/>
        <v>85956.916867208711</v>
      </c>
    </row>
    <row r="143" spans="1:43" s="27" customFormat="1" x14ac:dyDescent="0.2">
      <c r="A143" s="47">
        <f t="shared" si="38"/>
        <v>122</v>
      </c>
      <c r="B143" s="47" t="str">
        <f>IF(E143&lt;=$F$10,VLOOKUP('KALKULATOR 2021'!A143,Robocze!$B$23:$C$102,2),"")</f>
        <v>11 rok</v>
      </c>
      <c r="C143" s="47">
        <f t="shared" si="51"/>
        <v>2032</v>
      </c>
      <c r="D143" s="48">
        <f t="shared" si="70"/>
        <v>40.16666666666687</v>
      </c>
      <c r="E143" s="54">
        <f t="shared" si="52"/>
        <v>48214</v>
      </c>
      <c r="F143" s="49">
        <f t="shared" si="53"/>
        <v>48244</v>
      </c>
      <c r="G143" s="50">
        <f>IF(F143&lt;&gt;"",
IF($F$6=Robocze!$B$3,$F$5/12,
IF(AND($F$6=Robocze!$B$4,MOD(A143,3)=1),$F$5/4,
IF(AND($F$6=Robocze!$B$5,MOD(A143,12)=1),$F$5,0))),
"")</f>
        <v>0</v>
      </c>
      <c r="H143" s="50">
        <f t="shared" si="54"/>
        <v>69418.800000000017</v>
      </c>
      <c r="I143" s="51">
        <f t="shared" si="39"/>
        <v>0.05</v>
      </c>
      <c r="J143" s="50">
        <f t="shared" si="55"/>
        <v>0</v>
      </c>
      <c r="K143" s="50">
        <f t="shared" si="56"/>
        <v>0</v>
      </c>
      <c r="L143" s="52" t="str">
        <f t="shared" si="71"/>
        <v/>
      </c>
      <c r="M143" s="111">
        <f t="shared" si="40"/>
        <v>69418.800000000017</v>
      </c>
      <c r="N143" s="114">
        <f t="shared" si="57"/>
        <v>76322.686595812032</v>
      </c>
      <c r="O143" s="115"/>
      <c r="P143" s="114">
        <f t="shared" si="41"/>
        <v>86863.557767270206</v>
      </c>
      <c r="Q143" s="115"/>
      <c r="R143" s="112">
        <f t="shared" si="42"/>
        <v>86247.021461635537</v>
      </c>
      <c r="S143" s="50"/>
      <c r="T143" s="53">
        <f t="shared" si="43"/>
        <v>0.17</v>
      </c>
      <c r="U143" s="50">
        <f t="shared" si="44"/>
        <v>377.40887130408385</v>
      </c>
      <c r="V143" s="50">
        <f t="shared" si="45"/>
        <v>90955.537984284209</v>
      </c>
      <c r="W143" s="53">
        <f t="shared" si="46"/>
        <v>0.32</v>
      </c>
      <c r="X143" s="50">
        <f t="shared" si="58"/>
        <v>0</v>
      </c>
      <c r="Y143" s="50">
        <f>IF(B143&lt;&gt;"",IF(MONTH(E143)=MONTH($F$14),SUMIF($C$22:C597,"="&amp;(C143-1),$G$22:G597),0)*T143,"")</f>
        <v>0</v>
      </c>
      <c r="Z143" s="50">
        <f>IF(B143&lt;&gt;"",SUM($Y$22:Y143),"")</f>
        <v>10728.359999999999</v>
      </c>
      <c r="AA143" s="51">
        <f t="shared" si="59"/>
        <v>0.05</v>
      </c>
      <c r="AB143" s="50">
        <f t="shared" si="60"/>
        <v>55.645881676420352</v>
      </c>
      <c r="AC143" s="50">
        <f t="shared" si="61"/>
        <v>10.572717518519868</v>
      </c>
      <c r="AD143" s="50">
        <f t="shared" si="62"/>
        <v>2671.7247664987867</v>
      </c>
      <c r="AE143" s="50">
        <f t="shared" si="63"/>
        <v>13400.084766498785</v>
      </c>
      <c r="AF143" s="50">
        <f>IFERROR($V143*(1-$W143)+SUM($X$22:$X143)+$AD143,"")</f>
        <v>76322.686595812032</v>
      </c>
      <c r="AG143" s="50" t="b">
        <f t="shared" si="64"/>
        <v>0</v>
      </c>
      <c r="AH143" s="50">
        <f>IF(B143&lt;&gt;"",
IF(AND(AG143=TRUE,D143&gt;=65),$V143*(1-10%)+SUM($X$22:$X143)+$AD143,AF143),
"")</f>
        <v>76322.686595812032</v>
      </c>
      <c r="AI143" s="50">
        <f t="shared" si="47"/>
        <v>377.40887130408385</v>
      </c>
      <c r="AJ143" s="50">
        <f t="shared" si="48"/>
        <v>90955.537984284209</v>
      </c>
      <c r="AK143" s="50">
        <f t="shared" si="49"/>
        <v>86863.557767270206</v>
      </c>
      <c r="AL143" s="50" t="b">
        <f t="shared" si="65"/>
        <v>0</v>
      </c>
      <c r="AM143" s="50">
        <f t="shared" si="50"/>
        <v>86863.557767270206</v>
      </c>
      <c r="AN143" s="50">
        <f t="shared" si="66"/>
        <v>358.15382028003631</v>
      </c>
      <c r="AO143" s="50">
        <f t="shared" si="67"/>
        <v>68.049225853206906</v>
      </c>
      <c r="AP143" s="50">
        <f t="shared" si="68"/>
        <v>16828.22146163552</v>
      </c>
      <c r="AQ143" s="50">
        <f t="shared" si="69"/>
        <v>86247.021461635537</v>
      </c>
    </row>
    <row r="144" spans="1:43" s="27" customFormat="1" x14ac:dyDescent="0.2">
      <c r="A144" s="47">
        <f t="shared" si="38"/>
        <v>123</v>
      </c>
      <c r="B144" s="47" t="str">
        <f>IF(E144&lt;=$F$10,VLOOKUP('KALKULATOR 2021'!A144,Robocze!$B$23:$C$102,2),"")</f>
        <v>11 rok</v>
      </c>
      <c r="C144" s="47">
        <f t="shared" si="51"/>
        <v>2032</v>
      </c>
      <c r="D144" s="48">
        <f t="shared" si="70"/>
        <v>40.250000000000206</v>
      </c>
      <c r="E144" s="54">
        <f t="shared" si="52"/>
        <v>48245</v>
      </c>
      <c r="F144" s="49">
        <f t="shared" si="53"/>
        <v>48273</v>
      </c>
      <c r="G144" s="50">
        <f>IF(F144&lt;&gt;"",
IF($F$6=Robocze!$B$3,$F$5/12,
IF(AND($F$6=Robocze!$B$4,MOD(A144,3)=1),$F$5/4,
IF(AND($F$6=Robocze!$B$5,MOD(A144,12)=1),$F$5,0))),
"")</f>
        <v>0</v>
      </c>
      <c r="H144" s="50">
        <f t="shared" si="54"/>
        <v>69418.800000000017</v>
      </c>
      <c r="I144" s="51">
        <f t="shared" si="39"/>
        <v>0.05</v>
      </c>
      <c r="J144" s="50">
        <f t="shared" si="55"/>
        <v>0</v>
      </c>
      <c r="K144" s="50">
        <f t="shared" si="56"/>
        <v>0</v>
      </c>
      <c r="L144" s="52" t="str">
        <f t="shared" si="71"/>
        <v/>
      </c>
      <c r="M144" s="111">
        <f t="shared" si="40"/>
        <v>69418.800000000017</v>
      </c>
      <c r="N144" s="114">
        <f t="shared" si="57"/>
        <v>76625.619239521111</v>
      </c>
      <c r="O144" s="115"/>
      <c r="P144" s="114">
        <f t="shared" si="41"/>
        <v>87170.53270796717</v>
      </c>
      <c r="Q144" s="115"/>
      <c r="R144" s="112">
        <f t="shared" si="42"/>
        <v>86538.105159068567</v>
      </c>
      <c r="S144" s="50"/>
      <c r="T144" s="53">
        <f t="shared" si="43"/>
        <v>0.17</v>
      </c>
      <c r="U144" s="50">
        <f t="shared" si="44"/>
        <v>378.98140826785084</v>
      </c>
      <c r="V144" s="50">
        <f t="shared" si="45"/>
        <v>91334.519392552058</v>
      </c>
      <c r="W144" s="53">
        <f t="shared" si="46"/>
        <v>0.32</v>
      </c>
      <c r="X144" s="50">
        <f t="shared" si="58"/>
        <v>0</v>
      </c>
      <c r="Y144" s="50">
        <f>IF(B144&lt;&gt;"",IF(MONTH(E144)=MONTH($F$14),SUMIF($C$22:C597,"="&amp;(C144-1),$G$22:G597),0)*T144,"")</f>
        <v>0</v>
      </c>
      <c r="Z144" s="50">
        <f>IF(B144&lt;&gt;"",SUM($Y$22:Y144),"")</f>
        <v>10728.359999999999</v>
      </c>
      <c r="AA144" s="51">
        <f t="shared" si="59"/>
        <v>0.05</v>
      </c>
      <c r="AB144" s="50">
        <f t="shared" si="60"/>
        <v>55.833686527078271</v>
      </c>
      <c r="AC144" s="50">
        <f t="shared" si="61"/>
        <v>10.608400440144871</v>
      </c>
      <c r="AD144" s="50">
        <f t="shared" si="62"/>
        <v>2716.9500525857197</v>
      </c>
      <c r="AE144" s="50">
        <f t="shared" si="63"/>
        <v>13445.310052585717</v>
      </c>
      <c r="AF144" s="50">
        <f>IFERROR($V144*(1-$W144)+SUM($X$22:$X144)+$AD144,"")</f>
        <v>76625.619239521111</v>
      </c>
      <c r="AG144" s="50" t="b">
        <f t="shared" si="64"/>
        <v>0</v>
      </c>
      <c r="AH144" s="50">
        <f>IF(B144&lt;&gt;"",
IF(AND(AG144=TRUE,D144&gt;=65),$V144*(1-10%)+SUM($X$22:$X144)+$AD144,AF144),
"")</f>
        <v>76625.619239521111</v>
      </c>
      <c r="AI144" s="50">
        <f t="shared" si="47"/>
        <v>378.98140826785084</v>
      </c>
      <c r="AJ144" s="50">
        <f t="shared" si="48"/>
        <v>91334.519392552058</v>
      </c>
      <c r="AK144" s="50">
        <f t="shared" si="49"/>
        <v>87170.53270796717</v>
      </c>
      <c r="AL144" s="50" t="b">
        <f t="shared" si="65"/>
        <v>0</v>
      </c>
      <c r="AM144" s="50">
        <f t="shared" si="50"/>
        <v>87170.53270796717</v>
      </c>
      <c r="AN144" s="50">
        <f t="shared" si="66"/>
        <v>359.36258942348144</v>
      </c>
      <c r="AO144" s="50">
        <f t="shared" si="67"/>
        <v>68.278891990461474</v>
      </c>
      <c r="AP144" s="50">
        <f t="shared" si="68"/>
        <v>17119.30515906855</v>
      </c>
      <c r="AQ144" s="50">
        <f t="shared" si="69"/>
        <v>86538.105159068567</v>
      </c>
    </row>
    <row r="145" spans="1:43" s="27" customFormat="1" x14ac:dyDescent="0.2">
      <c r="A145" s="47">
        <f t="shared" si="38"/>
        <v>124</v>
      </c>
      <c r="B145" s="47" t="str">
        <f>IF(E145&lt;=$F$10,VLOOKUP('KALKULATOR 2021'!A145,Robocze!$B$23:$C$102,2),"")</f>
        <v>11 rok</v>
      </c>
      <c r="C145" s="47">
        <f t="shared" si="51"/>
        <v>2032</v>
      </c>
      <c r="D145" s="48">
        <f t="shared" si="70"/>
        <v>40.333333333333542</v>
      </c>
      <c r="E145" s="54">
        <f t="shared" si="52"/>
        <v>48274</v>
      </c>
      <c r="F145" s="49">
        <f t="shared" si="53"/>
        <v>48304</v>
      </c>
      <c r="G145" s="50">
        <f>IF(F145&lt;&gt;"",
IF($F$6=Robocze!$B$3,$F$5/12,
IF(AND($F$6=Robocze!$B$4,MOD(A145,3)=1),$F$5/4,
IF(AND($F$6=Robocze!$B$5,MOD(A145,12)=1),$F$5,0))),
"")</f>
        <v>0</v>
      </c>
      <c r="H145" s="50">
        <f t="shared" si="54"/>
        <v>69418.800000000017</v>
      </c>
      <c r="I145" s="51">
        <f t="shared" si="39"/>
        <v>0.05</v>
      </c>
      <c r="J145" s="50">
        <f t="shared" si="55"/>
        <v>0</v>
      </c>
      <c r="K145" s="50">
        <f t="shared" si="56"/>
        <v>0</v>
      </c>
      <c r="L145" s="52" t="str">
        <f t="shared" si="71"/>
        <v/>
      </c>
      <c r="M145" s="111">
        <f t="shared" si="40"/>
        <v>69418.800000000017</v>
      </c>
      <c r="N145" s="114">
        <f t="shared" si="57"/>
        <v>76929.778299227488</v>
      </c>
      <c r="O145" s="115"/>
      <c r="P145" s="114">
        <f t="shared" si="41"/>
        <v>87478.786710917033</v>
      </c>
      <c r="Q145" s="115"/>
      <c r="R145" s="112">
        <f t="shared" si="42"/>
        <v>86830.171263980432</v>
      </c>
      <c r="S145" s="50"/>
      <c r="T145" s="53">
        <f t="shared" si="43"/>
        <v>0.17</v>
      </c>
      <c r="U145" s="50">
        <f t="shared" si="44"/>
        <v>380.5604974689669</v>
      </c>
      <c r="V145" s="50">
        <f t="shared" si="45"/>
        <v>91715.079890021021</v>
      </c>
      <c r="W145" s="53">
        <f t="shared" si="46"/>
        <v>0.32</v>
      </c>
      <c r="X145" s="50">
        <f t="shared" si="58"/>
        <v>0</v>
      </c>
      <c r="Y145" s="50">
        <f>IF(B145&lt;&gt;"",IF(MONTH(E145)=MONTH($F$14),SUMIF($C$22:C597,"="&amp;(C145-1),$G$22:G597),0)*T145,"")</f>
        <v>0</v>
      </c>
      <c r="Z145" s="50">
        <f>IF(B145&lt;&gt;"",SUM($Y$22:Y145),"")</f>
        <v>10728.359999999999</v>
      </c>
      <c r="AA145" s="51">
        <f t="shared" si="59"/>
        <v>0.05</v>
      </c>
      <c r="AB145" s="50">
        <f t="shared" si="60"/>
        <v>56.02212521910716</v>
      </c>
      <c r="AC145" s="50">
        <f t="shared" si="61"/>
        <v>10.64420379163036</v>
      </c>
      <c r="AD145" s="50">
        <f t="shared" si="62"/>
        <v>2762.3279740131966</v>
      </c>
      <c r="AE145" s="50">
        <f t="shared" si="63"/>
        <v>13490.687974013195</v>
      </c>
      <c r="AF145" s="50">
        <f>IFERROR($V145*(1-$W145)+SUM($X$22:$X145)+$AD145,"")</f>
        <v>76929.778299227488</v>
      </c>
      <c r="AG145" s="50" t="b">
        <f t="shared" si="64"/>
        <v>0</v>
      </c>
      <c r="AH145" s="50">
        <f>IF(B145&lt;&gt;"",
IF(AND(AG145=TRUE,D145&gt;=65),$V145*(1-10%)+SUM($X$22:$X145)+$AD145,AF145),
"")</f>
        <v>76929.778299227488</v>
      </c>
      <c r="AI145" s="50">
        <f t="shared" si="47"/>
        <v>380.5604974689669</v>
      </c>
      <c r="AJ145" s="50">
        <f t="shared" si="48"/>
        <v>91715.079890021021</v>
      </c>
      <c r="AK145" s="50">
        <f t="shared" si="49"/>
        <v>87478.786710917033</v>
      </c>
      <c r="AL145" s="50" t="b">
        <f t="shared" si="65"/>
        <v>0</v>
      </c>
      <c r="AM145" s="50">
        <f t="shared" si="50"/>
        <v>87478.786710917033</v>
      </c>
      <c r="AN145" s="50">
        <f t="shared" si="66"/>
        <v>360.5754381627857</v>
      </c>
      <c r="AO145" s="50">
        <f t="shared" si="67"/>
        <v>68.509333250929288</v>
      </c>
      <c r="AP145" s="50">
        <f t="shared" si="68"/>
        <v>17411.371263980414</v>
      </c>
      <c r="AQ145" s="50">
        <f t="shared" si="69"/>
        <v>86830.171263980432</v>
      </c>
    </row>
    <row r="146" spans="1:43" s="27" customFormat="1" x14ac:dyDescent="0.2">
      <c r="A146" s="47">
        <f t="shared" si="38"/>
        <v>125</v>
      </c>
      <c r="B146" s="47" t="str">
        <f>IF(E146&lt;=$F$10,VLOOKUP('KALKULATOR 2021'!A146,Robocze!$B$23:$C$102,2),"")</f>
        <v>11 rok</v>
      </c>
      <c r="C146" s="47">
        <f t="shared" si="51"/>
        <v>2032</v>
      </c>
      <c r="D146" s="48">
        <f t="shared" si="70"/>
        <v>40.416666666666877</v>
      </c>
      <c r="E146" s="54">
        <f t="shared" si="52"/>
        <v>48305</v>
      </c>
      <c r="F146" s="49">
        <f t="shared" si="53"/>
        <v>48334</v>
      </c>
      <c r="G146" s="50">
        <f>IF(F146&lt;&gt;"",
IF($F$6=Robocze!$B$3,$F$5/12,
IF(AND($F$6=Robocze!$B$4,MOD(A146,3)=1),$F$5/4,
IF(AND($F$6=Robocze!$B$5,MOD(A146,12)=1),$F$5,0))),
"")</f>
        <v>0</v>
      </c>
      <c r="H146" s="50">
        <f t="shared" si="54"/>
        <v>69418.800000000017</v>
      </c>
      <c r="I146" s="51">
        <f t="shared" si="39"/>
        <v>0.05</v>
      </c>
      <c r="J146" s="50">
        <f t="shared" si="55"/>
        <v>0</v>
      </c>
      <c r="K146" s="50">
        <f t="shared" si="56"/>
        <v>0</v>
      </c>
      <c r="L146" s="52" t="str">
        <f t="shared" si="71"/>
        <v/>
      </c>
      <c r="M146" s="111">
        <f t="shared" si="40"/>
        <v>69418.800000000017</v>
      </c>
      <c r="N146" s="114">
        <f t="shared" si="57"/>
        <v>77238.789585661492</v>
      </c>
      <c r="O146" s="115"/>
      <c r="P146" s="114">
        <f t="shared" si="41"/>
        <v>87788.325105545853</v>
      </c>
      <c r="Q146" s="115"/>
      <c r="R146" s="112">
        <f t="shared" si="42"/>
        <v>87123.223091996377</v>
      </c>
      <c r="S146" s="50"/>
      <c r="T146" s="53">
        <f t="shared" si="43"/>
        <v>0.17</v>
      </c>
      <c r="U146" s="50">
        <f t="shared" si="44"/>
        <v>382.14616620842094</v>
      </c>
      <c r="V146" s="50">
        <f t="shared" si="45"/>
        <v>92097.22605622944</v>
      </c>
      <c r="W146" s="53">
        <f t="shared" si="46"/>
        <v>0.32</v>
      </c>
      <c r="X146" s="50">
        <f t="shared" si="58"/>
        <v>0</v>
      </c>
      <c r="Y146" s="50">
        <f>IF(B146&lt;&gt;"",IF(MONTH(E146)=MONTH($F$14),SUMIF($C$22:C597,"="&amp;(C146-1),$G$22:G597),0)*T146,"")</f>
        <v>1072.836</v>
      </c>
      <c r="Z146" s="50">
        <f>IF(B146&lt;&gt;"",SUM($Y$22:Y146),"")</f>
        <v>11801.195999999998</v>
      </c>
      <c r="AA146" s="51">
        <f t="shared" si="59"/>
        <v>0.05</v>
      </c>
      <c r="AB146" s="50">
        <f t="shared" si="60"/>
        <v>60.681349891721652</v>
      </c>
      <c r="AC146" s="50">
        <f t="shared" si="61"/>
        <v>11.529456479427115</v>
      </c>
      <c r="AD146" s="50">
        <f t="shared" si="62"/>
        <v>2811.4798674254912</v>
      </c>
      <c r="AE146" s="50">
        <f t="shared" si="63"/>
        <v>14612.675867425489</v>
      </c>
      <c r="AF146" s="50">
        <f>IFERROR($V146*(1-$W146)+SUM($X$22:$X146)+$AD146,"")</f>
        <v>77238.789585661492</v>
      </c>
      <c r="AG146" s="50" t="b">
        <f t="shared" si="64"/>
        <v>0</v>
      </c>
      <c r="AH146" s="50">
        <f>IF(B146&lt;&gt;"",
IF(AND(AG146=TRUE,D146&gt;=65),$V146*(1-10%)+SUM($X$22:$X146)+$AD146,AF146),
"")</f>
        <v>77238.789585661492</v>
      </c>
      <c r="AI146" s="50">
        <f t="shared" si="47"/>
        <v>382.14616620842094</v>
      </c>
      <c r="AJ146" s="50">
        <f t="shared" si="48"/>
        <v>92097.22605622944</v>
      </c>
      <c r="AK146" s="50">
        <f t="shared" si="49"/>
        <v>87788.325105545853</v>
      </c>
      <c r="AL146" s="50" t="b">
        <f t="shared" si="65"/>
        <v>0</v>
      </c>
      <c r="AM146" s="50">
        <f t="shared" si="50"/>
        <v>87788.325105545853</v>
      </c>
      <c r="AN146" s="50">
        <f t="shared" si="66"/>
        <v>361.7923802665851</v>
      </c>
      <c r="AO146" s="50">
        <f t="shared" si="67"/>
        <v>68.740552250651163</v>
      </c>
      <c r="AP146" s="50">
        <f t="shared" si="68"/>
        <v>17704.423091996359</v>
      </c>
      <c r="AQ146" s="50">
        <f t="shared" si="69"/>
        <v>87123.223091996377</v>
      </c>
    </row>
    <row r="147" spans="1:43" s="27" customFormat="1" x14ac:dyDescent="0.2">
      <c r="A147" s="47">
        <f t="shared" si="38"/>
        <v>126</v>
      </c>
      <c r="B147" s="47" t="str">
        <f>IF(E147&lt;=$F$10,VLOOKUP('KALKULATOR 2021'!A147,Robocze!$B$23:$C$102,2),"")</f>
        <v>11 rok</v>
      </c>
      <c r="C147" s="47">
        <f t="shared" si="51"/>
        <v>2032</v>
      </c>
      <c r="D147" s="48">
        <f t="shared" si="70"/>
        <v>40.500000000000213</v>
      </c>
      <c r="E147" s="54">
        <f t="shared" si="52"/>
        <v>48335</v>
      </c>
      <c r="F147" s="49">
        <f t="shared" si="53"/>
        <v>48365</v>
      </c>
      <c r="G147" s="50">
        <f>IF(F147&lt;&gt;"",
IF($F$6=Robocze!$B$3,$F$5/12,
IF(AND($F$6=Robocze!$B$4,MOD(A147,3)=1),$F$5/4,
IF(AND($F$6=Robocze!$B$5,MOD(A147,12)=1),$F$5,0))),
"")</f>
        <v>0</v>
      </c>
      <c r="H147" s="50">
        <f t="shared" si="54"/>
        <v>69418.800000000017</v>
      </c>
      <c r="I147" s="51">
        <f t="shared" si="39"/>
        <v>0.05</v>
      </c>
      <c r="J147" s="50">
        <f t="shared" si="55"/>
        <v>0</v>
      </c>
      <c r="K147" s="50">
        <f t="shared" si="56"/>
        <v>0</v>
      </c>
      <c r="L147" s="52" t="str">
        <f t="shared" si="71"/>
        <v/>
      </c>
      <c r="M147" s="111">
        <f t="shared" si="40"/>
        <v>69418.800000000017</v>
      </c>
      <c r="N147" s="114">
        <f t="shared" si="57"/>
        <v>77549.049507206713</v>
      </c>
      <c r="O147" s="115"/>
      <c r="P147" s="114">
        <f t="shared" si="41"/>
        <v>88099.153243485634</v>
      </c>
      <c r="Q147" s="115"/>
      <c r="R147" s="112">
        <f t="shared" si="42"/>
        <v>87417.263969931868</v>
      </c>
      <c r="S147" s="50"/>
      <c r="T147" s="53">
        <f t="shared" si="43"/>
        <v>0.17</v>
      </c>
      <c r="U147" s="50">
        <f t="shared" si="44"/>
        <v>383.73844190095599</v>
      </c>
      <c r="V147" s="50">
        <f t="shared" si="45"/>
        <v>92480.964498130401</v>
      </c>
      <c r="W147" s="53">
        <f t="shared" si="46"/>
        <v>0.32</v>
      </c>
      <c r="X147" s="50">
        <f t="shared" si="58"/>
        <v>0</v>
      </c>
      <c r="Y147" s="50">
        <f>IF(B147&lt;&gt;"",IF(MONTH(E147)=MONTH($F$14),SUMIF($C$22:C597,"="&amp;(C147-1),$G$22:G597),0)*T147,"")</f>
        <v>0</v>
      </c>
      <c r="Z147" s="50">
        <f>IF(B147&lt;&gt;"",SUM($Y$22:Y147),"")</f>
        <v>11801.195999999998</v>
      </c>
      <c r="AA147" s="51">
        <f t="shared" si="59"/>
        <v>0.05</v>
      </c>
      <c r="AB147" s="50">
        <f t="shared" si="60"/>
        <v>60.886149447606208</v>
      </c>
      <c r="AC147" s="50">
        <f t="shared" si="61"/>
        <v>11.56836839504518</v>
      </c>
      <c r="AD147" s="50">
        <f t="shared" si="62"/>
        <v>2860.7976484780525</v>
      </c>
      <c r="AE147" s="50">
        <f t="shared" si="63"/>
        <v>14661.99364847805</v>
      </c>
      <c r="AF147" s="50">
        <f>IFERROR($V147*(1-$W147)+SUM($X$22:$X147)+$AD147,"")</f>
        <v>77549.049507206713</v>
      </c>
      <c r="AG147" s="50" t="b">
        <f t="shared" si="64"/>
        <v>0</v>
      </c>
      <c r="AH147" s="50">
        <f>IF(B147&lt;&gt;"",
IF(AND(AG147=TRUE,D147&gt;=65),$V147*(1-10%)+SUM($X$22:$X147)+$AD147,AF147),
"")</f>
        <v>77549.049507206713</v>
      </c>
      <c r="AI147" s="50">
        <f t="shared" si="47"/>
        <v>383.73844190095599</v>
      </c>
      <c r="AJ147" s="50">
        <f t="shared" si="48"/>
        <v>92480.964498130401</v>
      </c>
      <c r="AK147" s="50">
        <f t="shared" si="49"/>
        <v>88099.153243485634</v>
      </c>
      <c r="AL147" s="50" t="b">
        <f t="shared" si="65"/>
        <v>0</v>
      </c>
      <c r="AM147" s="50">
        <f t="shared" si="50"/>
        <v>88099.153243485634</v>
      </c>
      <c r="AN147" s="50">
        <f t="shared" si="66"/>
        <v>363.01342954998495</v>
      </c>
      <c r="AO147" s="50">
        <f t="shared" si="67"/>
        <v>68.972551614497135</v>
      </c>
      <c r="AP147" s="50">
        <f t="shared" si="68"/>
        <v>17998.46396993185</v>
      </c>
      <c r="AQ147" s="50">
        <f t="shared" si="69"/>
        <v>87417.263969931868</v>
      </c>
    </row>
    <row r="148" spans="1:43" s="27" customFormat="1" x14ac:dyDescent="0.2">
      <c r="A148" s="47">
        <f t="shared" si="38"/>
        <v>127</v>
      </c>
      <c r="B148" s="47" t="str">
        <f>IF(E148&lt;=$F$10,VLOOKUP('KALKULATOR 2021'!A148,Robocze!$B$23:$C$102,2),"")</f>
        <v>11 rok</v>
      </c>
      <c r="C148" s="47">
        <f t="shared" si="51"/>
        <v>2032</v>
      </c>
      <c r="D148" s="48">
        <f t="shared" si="70"/>
        <v>40.583333333333549</v>
      </c>
      <c r="E148" s="54">
        <f t="shared" si="52"/>
        <v>48366</v>
      </c>
      <c r="F148" s="49">
        <f t="shared" si="53"/>
        <v>48395</v>
      </c>
      <c r="G148" s="50">
        <f>IF(F148&lt;&gt;"",
IF($F$6=Robocze!$B$3,$F$5/12,
IF(AND($F$6=Robocze!$B$4,MOD(A148,3)=1),$F$5/4,
IF(AND($F$6=Robocze!$B$5,MOD(A148,12)=1),$F$5,0))),
"")</f>
        <v>0</v>
      </c>
      <c r="H148" s="50">
        <f t="shared" si="54"/>
        <v>69418.800000000017</v>
      </c>
      <c r="I148" s="51">
        <f t="shared" si="39"/>
        <v>0.05</v>
      </c>
      <c r="J148" s="50">
        <f t="shared" si="55"/>
        <v>0</v>
      </c>
      <c r="K148" s="50">
        <f t="shared" si="56"/>
        <v>0</v>
      </c>
      <c r="L148" s="52" t="str">
        <f t="shared" si="71"/>
        <v/>
      </c>
      <c r="M148" s="111">
        <f t="shared" si="40"/>
        <v>69418.800000000017</v>
      </c>
      <c r="N148" s="114">
        <f t="shared" si="57"/>
        <v>77860.563135181699</v>
      </c>
      <c r="O148" s="115"/>
      <c r="P148" s="114">
        <f t="shared" si="41"/>
        <v>88411.276498666819</v>
      </c>
      <c r="Q148" s="115"/>
      <c r="R148" s="112">
        <f t="shared" si="42"/>
        <v>87712.297235830396</v>
      </c>
      <c r="S148" s="50"/>
      <c r="T148" s="53">
        <f t="shared" si="43"/>
        <v>0.17</v>
      </c>
      <c r="U148" s="50">
        <f t="shared" si="44"/>
        <v>385.33735207554332</v>
      </c>
      <c r="V148" s="50">
        <f t="shared" si="45"/>
        <v>92866.301850205942</v>
      </c>
      <c r="W148" s="53">
        <f t="shared" si="46"/>
        <v>0.32</v>
      </c>
      <c r="X148" s="50">
        <f t="shared" si="58"/>
        <v>0</v>
      </c>
      <c r="Y148" s="50">
        <f>IF(B148&lt;&gt;"",IF(MONTH(E148)=MONTH($F$14),SUMIF($C$22:C597,"="&amp;(C148-1),$G$22:G597),0)*T148,"")</f>
        <v>0</v>
      </c>
      <c r="Z148" s="50">
        <f>IF(B148&lt;&gt;"",SUM($Y$22:Y148),"")</f>
        <v>11801.195999999998</v>
      </c>
      <c r="AA148" s="51">
        <f t="shared" si="59"/>
        <v>0.05</v>
      </c>
      <c r="AB148" s="50">
        <f t="shared" si="60"/>
        <v>61.091640201991879</v>
      </c>
      <c r="AC148" s="50">
        <f t="shared" si="61"/>
        <v>11.607411638378457</v>
      </c>
      <c r="AD148" s="50">
        <f t="shared" si="62"/>
        <v>2910.2818770416661</v>
      </c>
      <c r="AE148" s="50">
        <f t="shared" si="63"/>
        <v>14711.477877041663</v>
      </c>
      <c r="AF148" s="50">
        <f>IFERROR($V148*(1-$W148)+SUM($X$22:$X148)+$AD148,"")</f>
        <v>77860.563135181699</v>
      </c>
      <c r="AG148" s="50" t="b">
        <f t="shared" si="64"/>
        <v>0</v>
      </c>
      <c r="AH148" s="50">
        <f>IF(B148&lt;&gt;"",
IF(AND(AG148=TRUE,D148&gt;=65),$V148*(1-10%)+SUM($X$22:$X148)+$AD148,AF148),
"")</f>
        <v>77860.563135181699</v>
      </c>
      <c r="AI148" s="50">
        <f t="shared" si="47"/>
        <v>385.33735207554332</v>
      </c>
      <c r="AJ148" s="50">
        <f t="shared" si="48"/>
        <v>92866.301850205942</v>
      </c>
      <c r="AK148" s="50">
        <f t="shared" si="49"/>
        <v>88411.276498666819</v>
      </c>
      <c r="AL148" s="50" t="b">
        <f t="shared" si="65"/>
        <v>0</v>
      </c>
      <c r="AM148" s="50">
        <f t="shared" si="50"/>
        <v>88411.276498666819</v>
      </c>
      <c r="AN148" s="50">
        <f t="shared" si="66"/>
        <v>364.2385998747161</v>
      </c>
      <c r="AO148" s="50">
        <f t="shared" si="67"/>
        <v>69.205333976196059</v>
      </c>
      <c r="AP148" s="50">
        <f t="shared" si="68"/>
        <v>18293.497235830378</v>
      </c>
      <c r="AQ148" s="50">
        <f t="shared" si="69"/>
        <v>87712.297235830396</v>
      </c>
    </row>
    <row r="149" spans="1:43" s="27" customFormat="1" x14ac:dyDescent="0.2">
      <c r="A149" s="47">
        <f t="shared" si="38"/>
        <v>128</v>
      </c>
      <c r="B149" s="47" t="str">
        <f>IF(E149&lt;=$F$10,VLOOKUP('KALKULATOR 2021'!A149,Robocze!$B$23:$C$102,2),"")</f>
        <v>11 rok</v>
      </c>
      <c r="C149" s="47">
        <f t="shared" si="51"/>
        <v>2032</v>
      </c>
      <c r="D149" s="48">
        <f t="shared" si="70"/>
        <v>40.666666666666885</v>
      </c>
      <c r="E149" s="54">
        <f t="shared" si="52"/>
        <v>48396</v>
      </c>
      <c r="F149" s="49">
        <f t="shared" si="53"/>
        <v>48426</v>
      </c>
      <c r="G149" s="50">
        <f>IF(F149&lt;&gt;"",
IF($F$6=Robocze!$B$3,$F$5/12,
IF(AND($F$6=Robocze!$B$4,MOD(A149,3)=1),$F$5/4,
IF(AND($F$6=Robocze!$B$5,MOD(A149,12)=1),$F$5,0))),
"")</f>
        <v>0</v>
      </c>
      <c r="H149" s="50">
        <f t="shared" si="54"/>
        <v>69418.800000000017</v>
      </c>
      <c r="I149" s="51">
        <f t="shared" si="39"/>
        <v>0.05</v>
      </c>
      <c r="J149" s="50">
        <f t="shared" si="55"/>
        <v>0</v>
      </c>
      <c r="K149" s="50">
        <f t="shared" si="56"/>
        <v>0</v>
      </c>
      <c r="L149" s="52" t="str">
        <f t="shared" si="71"/>
        <v/>
      </c>
      <c r="M149" s="111">
        <f t="shared" si="40"/>
        <v>69418.800000000017</v>
      </c>
      <c r="N149" s="114">
        <f t="shared" si="57"/>
        <v>78173.335561592306</v>
      </c>
      <c r="O149" s="115"/>
      <c r="P149" s="114">
        <f t="shared" si="41"/>
        <v>88724.700267411274</v>
      </c>
      <c r="Q149" s="115"/>
      <c r="R149" s="112">
        <f t="shared" si="42"/>
        <v>88008.326239001326</v>
      </c>
      <c r="S149" s="50"/>
      <c r="T149" s="53">
        <f t="shared" si="43"/>
        <v>0.17</v>
      </c>
      <c r="U149" s="50">
        <f t="shared" si="44"/>
        <v>386.94292437585807</v>
      </c>
      <c r="V149" s="50">
        <f t="shared" si="45"/>
        <v>93253.244774581806</v>
      </c>
      <c r="W149" s="53">
        <f t="shared" si="46"/>
        <v>0.32</v>
      </c>
      <c r="X149" s="50">
        <f t="shared" si="58"/>
        <v>0</v>
      </c>
      <c r="Y149" s="50">
        <f>IF(B149&lt;&gt;"",IF(MONTH(E149)=MONTH($F$14),SUMIF($C$22:C597,"="&amp;(C149-1),$G$22:G597),0)*T149,"")</f>
        <v>0</v>
      </c>
      <c r="Z149" s="50">
        <f>IF(B149&lt;&gt;"",SUM($Y$22:Y149),"")</f>
        <v>11801.195999999998</v>
      </c>
      <c r="AA149" s="51">
        <f t="shared" si="59"/>
        <v>0.05</v>
      </c>
      <c r="AB149" s="50">
        <f t="shared" si="60"/>
        <v>61.297824487673601</v>
      </c>
      <c r="AC149" s="50">
        <f t="shared" si="61"/>
        <v>11.646586652657984</v>
      </c>
      <c r="AD149" s="50">
        <f t="shared" si="62"/>
        <v>2959.9331148766819</v>
      </c>
      <c r="AE149" s="50">
        <f t="shared" si="63"/>
        <v>14761.12911487668</v>
      </c>
      <c r="AF149" s="50">
        <f>IFERROR($V149*(1-$W149)+SUM($X$22:$X149)+$AD149,"")</f>
        <v>78173.335561592306</v>
      </c>
      <c r="AG149" s="50" t="b">
        <f t="shared" si="64"/>
        <v>0</v>
      </c>
      <c r="AH149" s="50">
        <f>IF(B149&lt;&gt;"",
IF(AND(AG149=TRUE,D149&gt;=65),$V149*(1-10%)+SUM($X$22:$X149)+$AD149,AF149),
"")</f>
        <v>78173.335561592306</v>
      </c>
      <c r="AI149" s="50">
        <f t="shared" si="47"/>
        <v>386.94292437585807</v>
      </c>
      <c r="AJ149" s="50">
        <f t="shared" si="48"/>
        <v>93253.244774581806</v>
      </c>
      <c r="AK149" s="50">
        <f t="shared" si="49"/>
        <v>88724.700267411274</v>
      </c>
      <c r="AL149" s="50" t="b">
        <f t="shared" si="65"/>
        <v>0</v>
      </c>
      <c r="AM149" s="50">
        <f t="shared" si="50"/>
        <v>88724.700267411274</v>
      </c>
      <c r="AN149" s="50">
        <f t="shared" si="66"/>
        <v>365.4679051492933</v>
      </c>
      <c r="AO149" s="50">
        <f t="shared" si="67"/>
        <v>69.438901978365735</v>
      </c>
      <c r="AP149" s="50">
        <f t="shared" si="68"/>
        <v>18589.526239001309</v>
      </c>
      <c r="AQ149" s="50">
        <f t="shared" si="69"/>
        <v>88008.326239001326</v>
      </c>
    </row>
    <row r="150" spans="1:43" s="27" customFormat="1" x14ac:dyDescent="0.2">
      <c r="A150" s="47">
        <f t="shared" ref="A150:A213" si="72">IFERROR(IF((A149+1)&lt;=$F$8*12,A149+1,""),"")</f>
        <v>129</v>
      </c>
      <c r="B150" s="47" t="str">
        <f>IF(E150&lt;=$F$10,VLOOKUP('KALKULATOR 2021'!A150,Robocze!$B$23:$C$102,2),"")</f>
        <v>11 rok</v>
      </c>
      <c r="C150" s="47">
        <f t="shared" si="51"/>
        <v>2032</v>
      </c>
      <c r="D150" s="48">
        <f t="shared" si="70"/>
        <v>40.75000000000022</v>
      </c>
      <c r="E150" s="54">
        <f t="shared" si="52"/>
        <v>48427</v>
      </c>
      <c r="F150" s="49">
        <f t="shared" si="53"/>
        <v>48457</v>
      </c>
      <c r="G150" s="50">
        <f>IF(F150&lt;&gt;"",
IF($F$6=Robocze!$B$3,$F$5/12,
IF(AND($F$6=Robocze!$B$4,MOD(A150,3)=1),$F$5/4,
IF(AND($F$6=Robocze!$B$5,MOD(A150,12)=1),$F$5,0))),
"")</f>
        <v>0</v>
      </c>
      <c r="H150" s="50">
        <f t="shared" si="54"/>
        <v>69418.800000000017</v>
      </c>
      <c r="I150" s="51">
        <f t="shared" ref="I150:I213" si="73">IF(E150&lt;=$F$10,$F$2,"")</f>
        <v>0.05</v>
      </c>
      <c r="J150" s="50">
        <f t="shared" si="55"/>
        <v>0</v>
      </c>
      <c r="K150" s="50">
        <f t="shared" si="56"/>
        <v>0</v>
      </c>
      <c r="L150" s="52" t="str">
        <f t="shared" si="71"/>
        <v/>
      </c>
      <c r="M150" s="111">
        <f t="shared" ref="M150:M213" si="74">H150</f>
        <v>69418.800000000017</v>
      </c>
      <c r="N150" s="114">
        <f t="shared" si="57"/>
        <v>78487.371899216319</v>
      </c>
      <c r="O150" s="115"/>
      <c r="P150" s="114">
        <f t="shared" ref="P150:P213" si="75">IF(AL150=FALSE,AK150,AM150)</f>
        <v>89039.429968525481</v>
      </c>
      <c r="Q150" s="115"/>
      <c r="R150" s="112">
        <f t="shared" ref="R150:R213" si="76">AQ150</f>
        <v>88305.354340057966</v>
      </c>
      <c r="S150" s="50"/>
      <c r="T150" s="53">
        <f t="shared" ref="T150:T213" si="77">IF(B150&lt;&gt;"",$F$12,"")</f>
        <v>0.17</v>
      </c>
      <c r="U150" s="50">
        <f t="shared" ref="U150:U213" si="78">IF(B150&lt;&gt;"",(K150+V149)*(I150/12),"")</f>
        <v>388.55518656075753</v>
      </c>
      <c r="V150" s="50">
        <f t="shared" ref="V150:V213" si="79">IF(B150&lt;&gt;"",V149+U150+K150,"")</f>
        <v>93641.799961142562</v>
      </c>
      <c r="W150" s="53">
        <f t="shared" ref="W150:W213" si="80">IF(B150&lt;&gt;"",$F$13,"")</f>
        <v>0.32</v>
      </c>
      <c r="X150" s="50">
        <f t="shared" si="58"/>
        <v>0</v>
      </c>
      <c r="Y150" s="50">
        <f>IF(B150&lt;&gt;"",IF(MONTH(E150)=MONTH($F$14),SUMIF($C$22:C597,"="&amp;(C150-1),$G$22:G597),0)*T150,"")</f>
        <v>0</v>
      </c>
      <c r="Z150" s="50">
        <f>IF(B150&lt;&gt;"",SUM($Y$22:Y150),"")</f>
        <v>11801.195999999998</v>
      </c>
      <c r="AA150" s="51">
        <f t="shared" si="59"/>
        <v>0.05</v>
      </c>
      <c r="AB150" s="50">
        <f t="shared" si="60"/>
        <v>61.504704645319499</v>
      </c>
      <c r="AC150" s="50">
        <f t="shared" si="61"/>
        <v>11.685893882610705</v>
      </c>
      <c r="AD150" s="50">
        <f t="shared" si="62"/>
        <v>3009.7519256393907</v>
      </c>
      <c r="AE150" s="50">
        <f t="shared" si="63"/>
        <v>14810.94792563939</v>
      </c>
      <c r="AF150" s="50">
        <f>IFERROR($V150*(1-$W150)+SUM($X$22:$X150)+$AD150,"")</f>
        <v>78487.371899216319</v>
      </c>
      <c r="AG150" s="50" t="b">
        <f t="shared" si="64"/>
        <v>0</v>
      </c>
      <c r="AH150" s="50">
        <f>IF(B150&lt;&gt;"",
IF(AND(AG150=TRUE,D150&gt;=65),$V150*(1-10%)+SUM($X$22:$X150)+$AD150,AF150),
"")</f>
        <v>78487.371899216319</v>
      </c>
      <c r="AI150" s="50">
        <f t="shared" ref="AI150:AI213" si="81">IF(B150&lt;&gt;"",(K150+AJ149)*(I150/12),"")</f>
        <v>388.55518656075753</v>
      </c>
      <c r="AJ150" s="50">
        <f t="shared" ref="AJ150:AJ213" si="82">IF(B150&lt;&gt;"",AJ149+AI150+K150,"")</f>
        <v>93641.799961142562</v>
      </c>
      <c r="AK150" s="50">
        <f t="shared" ref="AK150:AK213" si="83">IF(B150&lt;&gt;"",IF(AJ150&gt;H150,AJ150-(AJ150-H150)*$F$15,AJ150),"")</f>
        <v>89039.429968525481</v>
      </c>
      <c r="AL150" s="50" t="b">
        <f t="shared" si="65"/>
        <v>0</v>
      </c>
      <c r="AM150" s="50">
        <f t="shared" ref="AM150:AM213" si="84">IF(AL150=TRUE,AJ150,AK150)</f>
        <v>89039.429968525481</v>
      </c>
      <c r="AN150" s="50">
        <f t="shared" si="66"/>
        <v>366.70135932917219</v>
      </c>
      <c r="AO150" s="50">
        <f t="shared" si="67"/>
        <v>69.673258272542711</v>
      </c>
      <c r="AP150" s="50">
        <f t="shared" si="68"/>
        <v>18886.554340057948</v>
      </c>
      <c r="AQ150" s="50">
        <f t="shared" si="69"/>
        <v>88305.354340057966</v>
      </c>
    </row>
    <row r="151" spans="1:43" s="27" customFormat="1" x14ac:dyDescent="0.2">
      <c r="A151" s="47">
        <f t="shared" si="72"/>
        <v>130</v>
      </c>
      <c r="B151" s="47" t="str">
        <f>IF(E151&lt;=$F$10,VLOOKUP('KALKULATOR 2021'!A151,Robocze!$B$23:$C$102,2),"")</f>
        <v>11 rok</v>
      </c>
      <c r="C151" s="47">
        <f t="shared" ref="C151:C214" si="85">IF(B151="","",YEAR(E151))</f>
        <v>2032</v>
      </c>
      <c r="D151" s="48">
        <f t="shared" si="70"/>
        <v>40.833333333333556</v>
      </c>
      <c r="E151" s="54">
        <f t="shared" ref="E151:E214" si="86">IF(OR(B150="",E150&gt;$F$10,A151=""),"",EDATE(E150,1))</f>
        <v>48458</v>
      </c>
      <c r="F151" s="49">
        <f t="shared" ref="F151:F214" si="87">IFERROR(EOMONTH(E151,0),"")</f>
        <v>48487</v>
      </c>
      <c r="G151" s="50">
        <f>IF(F151&lt;&gt;"",
IF($F$6=Robocze!$B$3,$F$5/12,
IF(AND($F$6=Robocze!$B$4,MOD(A151,3)=1),$F$5/4,
IF(AND($F$6=Robocze!$B$5,MOD(A151,12)=1),$F$5,0))),
"")</f>
        <v>0</v>
      </c>
      <c r="H151" s="50">
        <f t="shared" ref="H151:H214" si="88">IFERROR(H150+G151,"")</f>
        <v>69418.800000000017</v>
      </c>
      <c r="I151" s="51">
        <f t="shared" si="73"/>
        <v>0.05</v>
      </c>
      <c r="J151" s="50">
        <f t="shared" ref="J151:J214" si="89">IF(I151&lt;&gt;"",
IFERROR(IF(MONTH($F$9)=MONTH(E151),$F$16,0),"")+ IF(A151=1,$F$17,0),
"")</f>
        <v>0</v>
      </c>
      <c r="K151" s="50">
        <f t="shared" ref="K151:K214" si="90">IF(I151&lt;&gt;"",
G151-J151,
"")</f>
        <v>0</v>
      </c>
      <c r="L151" s="52" t="str">
        <f t="shared" si="71"/>
        <v/>
      </c>
      <c r="M151" s="111">
        <f t="shared" si="74"/>
        <v>69418.800000000017</v>
      </c>
      <c r="N151" s="114">
        <f t="shared" ref="N151:N214" si="91">IF(AG151=FALSE,AF151,AH151)</f>
        <v>78802.677281688593</v>
      </c>
      <c r="O151" s="115"/>
      <c r="P151" s="114">
        <f t="shared" si="75"/>
        <v>89355.47104339434</v>
      </c>
      <c r="Q151" s="115"/>
      <c r="R151" s="112">
        <f t="shared" si="76"/>
        <v>88603.384910955661</v>
      </c>
      <c r="S151" s="50"/>
      <c r="T151" s="53">
        <f t="shared" si="77"/>
        <v>0.17</v>
      </c>
      <c r="U151" s="50">
        <f t="shared" si="78"/>
        <v>390.17416650476065</v>
      </c>
      <c r="V151" s="50">
        <f t="shared" si="79"/>
        <v>94031.974127647321</v>
      </c>
      <c r="W151" s="53">
        <f t="shared" si="80"/>
        <v>0.32</v>
      </c>
      <c r="X151" s="50">
        <f t="shared" ref="X151:X214" si="92">IF(B151&lt;&gt;"",G151*T151,"")</f>
        <v>0</v>
      </c>
      <c r="Y151" s="50">
        <f>IF(B151&lt;&gt;"",IF(MONTH(E151)=MONTH($F$14),SUMIF($C$22:C597,"="&amp;(C151-1),$G$22:G597),0)*T151,"")</f>
        <v>0</v>
      </c>
      <c r="Z151" s="50">
        <f>IF(B151&lt;&gt;"",SUM($Y$22:Y151),"")</f>
        <v>11801.195999999998</v>
      </c>
      <c r="AA151" s="51">
        <f t="shared" ref="AA151:AA214" si="93">IF(W151&lt;=$F$10,$F$3,"")</f>
        <v>0.05</v>
      </c>
      <c r="AB151" s="50">
        <f t="shared" ref="AB151:AB214" si="94">IF(AA151&lt;&gt;"",
(AE150+Y151)*AA151/12,
"")</f>
        <v>61.712283023497463</v>
      </c>
      <c r="AC151" s="50">
        <f t="shared" ref="AC151:AC214" si="95">IF(B151&lt;&gt;"",MAX(0,AB151*$F$15),"")</f>
        <v>11.725333774464518</v>
      </c>
      <c r="AD151" s="50">
        <f t="shared" ref="AD151:AD214" si="96">IF(B151&lt;&gt;"",AD150+AB151-AC151,"")</f>
        <v>3059.7388748884237</v>
      </c>
      <c r="AE151" s="50">
        <f t="shared" ref="AE151:AE214" si="97">IF(B151&lt;&gt;"",AE150+AB151-AC151+Y151,"")</f>
        <v>14860.934874888422</v>
      </c>
      <c r="AF151" s="50">
        <f>IFERROR($V151*(1-$W151)+SUM($X$22:$X151)+$AD151,"")</f>
        <v>78802.677281688593</v>
      </c>
      <c r="AG151" s="50" t="b">
        <f t="shared" ref="AG151:AG214" si="98">IF(B151&lt;&gt;"",
IFERROR(IF(AG150=TRUE,AG150,AND(YEAR(E151)-YEAR($F$9)&gt;=5,D151&gt;=65)),""),
"")</f>
        <v>0</v>
      </c>
      <c r="AH151" s="50">
        <f>IF(B151&lt;&gt;"",
IF(AND(AG151=TRUE,D151&gt;=65),$V151*(1-10%)+SUM($X$22:$X151)+$AD151,AF151),
"")</f>
        <v>78802.677281688593</v>
      </c>
      <c r="AI151" s="50">
        <f t="shared" si="81"/>
        <v>390.17416650476065</v>
      </c>
      <c r="AJ151" s="50">
        <f t="shared" si="82"/>
        <v>94031.974127647321</v>
      </c>
      <c r="AK151" s="50">
        <f t="shared" si="83"/>
        <v>89355.47104339434</v>
      </c>
      <c r="AL151" s="50" t="b">
        <f t="shared" ref="AL151:AL214" si="99">IF(B151&lt;&gt;"",
IFERROR(IF(AL150=TRUE,AL150,AND(YEAR(E151)-YEAR($F$9)&gt;=5,D151&gt;=55,OR(D151&gt;=60,D151&gt;=$F$11))),""),
"")</f>
        <v>0</v>
      </c>
      <c r="AM151" s="50">
        <f t="shared" si="84"/>
        <v>89355.47104339434</v>
      </c>
      <c r="AN151" s="50">
        <f t="shared" ref="AN151:AN214" si="100">IF(B151&lt;&gt;"",(AQ150+G151)*I151/12,"")</f>
        <v>367.93897641690819</v>
      </c>
      <c r="AO151" s="50">
        <f t="shared" ref="AO151:AO214" si="101">IF(B151&lt;&gt;"",MAX(0,AN151*$F$15),"")</f>
        <v>69.90840551921255</v>
      </c>
      <c r="AP151" s="50">
        <f t="shared" ref="AP151:AP214" si="102">IF(B151&lt;&gt;"",AQ151-H151,"")</f>
        <v>19184.584910955644</v>
      </c>
      <c r="AQ151" s="50">
        <f t="shared" ref="AQ151:AQ214" si="103">IF(B151&lt;&gt;"",AQ150+G151+AN151-AO151,"")</f>
        <v>88603.384910955661</v>
      </c>
    </row>
    <row r="152" spans="1:43" s="27" customFormat="1" x14ac:dyDescent="0.2">
      <c r="A152" s="47">
        <f t="shared" si="72"/>
        <v>131</v>
      </c>
      <c r="B152" s="47" t="str">
        <f>IF(E152&lt;=$F$10,VLOOKUP('KALKULATOR 2021'!A152,Robocze!$B$23:$C$102,2),"")</f>
        <v>11 rok</v>
      </c>
      <c r="C152" s="47">
        <f t="shared" si="85"/>
        <v>2032</v>
      </c>
      <c r="D152" s="48">
        <f t="shared" ref="D152:D215" si="104">IF(B152="","",D151+1/12)</f>
        <v>40.916666666666892</v>
      </c>
      <c r="E152" s="54">
        <f t="shared" si="86"/>
        <v>48488</v>
      </c>
      <c r="F152" s="49">
        <f t="shared" si="87"/>
        <v>48518</v>
      </c>
      <c r="G152" s="50">
        <f>IF(F152&lt;&gt;"",
IF($F$6=Robocze!$B$3,$F$5/12,
IF(AND($F$6=Robocze!$B$4,MOD(A152,3)=1),$F$5/4,
IF(AND($F$6=Robocze!$B$5,MOD(A152,12)=1),$F$5,0))),
"")</f>
        <v>0</v>
      </c>
      <c r="H152" s="50">
        <f t="shared" si="88"/>
        <v>69418.800000000017</v>
      </c>
      <c r="I152" s="51">
        <f t="shared" si="73"/>
        <v>0.05</v>
      </c>
      <c r="J152" s="50">
        <f t="shared" si="89"/>
        <v>0</v>
      </c>
      <c r="K152" s="50">
        <f t="shared" si="90"/>
        <v>0</v>
      </c>
      <c r="L152" s="52" t="str">
        <f t="shared" si="71"/>
        <v/>
      </c>
      <c r="M152" s="111">
        <f t="shared" si="74"/>
        <v>69418.800000000017</v>
      </c>
      <c r="N152" s="114">
        <f t="shared" si="91"/>
        <v>79119.256863586343</v>
      </c>
      <c r="O152" s="115"/>
      <c r="P152" s="114">
        <f t="shared" si="75"/>
        <v>89672.828956075144</v>
      </c>
      <c r="Q152" s="115"/>
      <c r="R152" s="112">
        <f t="shared" si="76"/>
        <v>88902.421335030143</v>
      </c>
      <c r="S152" s="50"/>
      <c r="T152" s="53">
        <f t="shared" si="77"/>
        <v>0.17</v>
      </c>
      <c r="U152" s="50">
        <f t="shared" si="78"/>
        <v>391.79989219853053</v>
      </c>
      <c r="V152" s="50">
        <f t="shared" si="79"/>
        <v>94423.774019845849</v>
      </c>
      <c r="W152" s="53">
        <f t="shared" si="80"/>
        <v>0.32</v>
      </c>
      <c r="X152" s="50">
        <f t="shared" si="92"/>
        <v>0</v>
      </c>
      <c r="Y152" s="50">
        <f>IF(B152&lt;&gt;"",IF(MONTH(E152)=MONTH($F$14),SUMIF($C$22:C597,"="&amp;(C152-1),$G$22:G597),0)*T152,"")</f>
        <v>0</v>
      </c>
      <c r="Z152" s="50">
        <f>IF(B152&lt;&gt;"",SUM($Y$22:Y152),"")</f>
        <v>11801.195999999998</v>
      </c>
      <c r="AA152" s="51">
        <f t="shared" si="93"/>
        <v>0.05</v>
      </c>
      <c r="AB152" s="50">
        <f t="shared" si="94"/>
        <v>61.920561978701762</v>
      </c>
      <c r="AC152" s="50">
        <f t="shared" si="95"/>
        <v>11.764906775953335</v>
      </c>
      <c r="AD152" s="50">
        <f t="shared" si="96"/>
        <v>3109.8945300911719</v>
      </c>
      <c r="AE152" s="50">
        <f t="shared" si="97"/>
        <v>14911.090530091171</v>
      </c>
      <c r="AF152" s="50">
        <f>IFERROR($V152*(1-$W152)+SUM($X$22:$X152)+$AD152,"")</f>
        <v>79119.256863586343</v>
      </c>
      <c r="AG152" s="50" t="b">
        <f t="shared" si="98"/>
        <v>0</v>
      </c>
      <c r="AH152" s="50">
        <f>IF(B152&lt;&gt;"",
IF(AND(AG152=TRUE,D152&gt;=65),$V152*(1-10%)+SUM($X$22:$X152)+$AD152,AF152),
"")</f>
        <v>79119.256863586343</v>
      </c>
      <c r="AI152" s="50">
        <f t="shared" si="81"/>
        <v>391.79989219853053</v>
      </c>
      <c r="AJ152" s="50">
        <f t="shared" si="82"/>
        <v>94423.774019845849</v>
      </c>
      <c r="AK152" s="50">
        <f t="shared" si="83"/>
        <v>89672.828956075144</v>
      </c>
      <c r="AL152" s="50" t="b">
        <f t="shared" si="99"/>
        <v>0</v>
      </c>
      <c r="AM152" s="50">
        <f t="shared" si="84"/>
        <v>89672.828956075144</v>
      </c>
      <c r="AN152" s="50">
        <f t="shared" si="100"/>
        <v>369.18077046231525</v>
      </c>
      <c r="AO152" s="50">
        <f t="shared" si="101"/>
        <v>70.144346387839903</v>
      </c>
      <c r="AP152" s="50">
        <f t="shared" si="102"/>
        <v>19483.621335030126</v>
      </c>
      <c r="AQ152" s="50">
        <f t="shared" si="103"/>
        <v>88902.421335030143</v>
      </c>
    </row>
    <row r="153" spans="1:43" s="46" customFormat="1" x14ac:dyDescent="0.2">
      <c r="A153" s="55">
        <f t="shared" si="72"/>
        <v>132</v>
      </c>
      <c r="B153" s="55" t="str">
        <f>IF(E153&lt;=$F$10,VLOOKUP('KALKULATOR 2021'!A153,Robocze!$B$23:$C$102,2),"")</f>
        <v>11 rok</v>
      </c>
      <c r="C153" s="55">
        <f t="shared" si="85"/>
        <v>2032</v>
      </c>
      <c r="D153" s="56">
        <f t="shared" si="104"/>
        <v>41.000000000000227</v>
      </c>
      <c r="E153" s="57">
        <f t="shared" si="86"/>
        <v>48519</v>
      </c>
      <c r="F153" s="58">
        <f t="shared" si="87"/>
        <v>48548</v>
      </c>
      <c r="G153" s="59">
        <f>IF(F153&lt;&gt;"",
IF($F$6=Robocze!$B$3,$F$5/12,
IF(AND($F$6=Robocze!$B$4,MOD(A153,3)=1),$F$5/4,
IF(AND($F$6=Robocze!$B$5,MOD(A153,12)=1),$F$5,0))),
"")</f>
        <v>0</v>
      </c>
      <c r="H153" s="59">
        <f t="shared" si="88"/>
        <v>69418.800000000017</v>
      </c>
      <c r="I153" s="60">
        <f t="shared" si="73"/>
        <v>0.05</v>
      </c>
      <c r="J153" s="59">
        <f t="shared" si="89"/>
        <v>0</v>
      </c>
      <c r="K153" s="59">
        <f t="shared" si="90"/>
        <v>0</v>
      </c>
      <c r="L153" s="61">
        <f t="shared" ref="L153:L216" si="105">IFERROR(IF(AND(MOD(A153,12)=0,A153&lt;&gt;""),A153/12,""),"")</f>
        <v>11</v>
      </c>
      <c r="M153" s="113">
        <f t="shared" si="74"/>
        <v>69418.800000000017</v>
      </c>
      <c r="N153" s="114">
        <f t="shared" si="91"/>
        <v>79437.11582051497</v>
      </c>
      <c r="O153" s="115"/>
      <c r="P153" s="114">
        <f t="shared" si="75"/>
        <v>89991.509193392121</v>
      </c>
      <c r="Q153" s="115"/>
      <c r="R153" s="112">
        <f t="shared" si="76"/>
        <v>89202.46700703587</v>
      </c>
      <c r="S153" s="59"/>
      <c r="T153" s="62">
        <f t="shared" si="77"/>
        <v>0.17</v>
      </c>
      <c r="U153" s="59">
        <f t="shared" si="78"/>
        <v>393.43239174935769</v>
      </c>
      <c r="V153" s="59">
        <f t="shared" si="79"/>
        <v>94817.206411595209</v>
      </c>
      <c r="W153" s="62">
        <f t="shared" si="80"/>
        <v>0.32</v>
      </c>
      <c r="X153" s="59">
        <f t="shared" si="92"/>
        <v>0</v>
      </c>
      <c r="Y153" s="59">
        <f>IF(B153&lt;&gt;"",IF(MONTH(E153)=MONTH($F$14),SUMIF($C$22:C621,"="&amp;(C153-1),$G$22:G621),0)*T153,"")</f>
        <v>0</v>
      </c>
      <c r="Z153" s="59">
        <f>IF(B153&lt;&gt;"",SUM($Y$22:Y153),"")</f>
        <v>11801.195999999998</v>
      </c>
      <c r="AA153" s="60">
        <f t="shared" si="93"/>
        <v>0.05</v>
      </c>
      <c r="AB153" s="59">
        <f t="shared" si="94"/>
        <v>62.129543875379881</v>
      </c>
      <c r="AC153" s="59">
        <f t="shared" si="95"/>
        <v>11.804613336322177</v>
      </c>
      <c r="AD153" s="59">
        <f t="shared" si="96"/>
        <v>3160.2194606302296</v>
      </c>
      <c r="AE153" s="59">
        <f t="shared" si="97"/>
        <v>14961.415460630229</v>
      </c>
      <c r="AF153" s="59">
        <f>IFERROR($V153*(1-$W153)+SUM($X$22:$X153)+$AD153,"")</f>
        <v>79437.11582051497</v>
      </c>
      <c r="AG153" s="59" t="b">
        <f t="shared" si="98"/>
        <v>0</v>
      </c>
      <c r="AH153" s="59">
        <f>IF(B153&lt;&gt;"",
IF(AND(AG153=TRUE,D153&gt;=65),$V153*(1-10%)+SUM($X$22:$X153)+$AD153,AF153),
"")</f>
        <v>79437.11582051497</v>
      </c>
      <c r="AI153" s="59">
        <f t="shared" si="81"/>
        <v>393.43239174935769</v>
      </c>
      <c r="AJ153" s="59">
        <f t="shared" si="82"/>
        <v>94817.206411595209</v>
      </c>
      <c r="AK153" s="59">
        <f t="shared" si="83"/>
        <v>89991.509193392121</v>
      </c>
      <c r="AL153" s="59" t="b">
        <f t="shared" si="99"/>
        <v>0</v>
      </c>
      <c r="AM153" s="59">
        <f t="shared" si="84"/>
        <v>89991.509193392121</v>
      </c>
      <c r="AN153" s="59">
        <f t="shared" si="100"/>
        <v>370.4267555626256</v>
      </c>
      <c r="AO153" s="59">
        <f t="shared" si="101"/>
        <v>70.381083556898858</v>
      </c>
      <c r="AP153" s="59">
        <f t="shared" si="102"/>
        <v>19783.667007035852</v>
      </c>
      <c r="AQ153" s="59">
        <f t="shared" si="103"/>
        <v>89202.46700703587</v>
      </c>
    </row>
    <row r="154" spans="1:43" s="27" customFormat="1" x14ac:dyDescent="0.2">
      <c r="A154" s="47">
        <f t="shared" si="72"/>
        <v>133</v>
      </c>
      <c r="B154" s="47" t="str">
        <f>IF(E154&lt;=$F$10,VLOOKUP('KALKULATOR 2021'!A154,Robocze!$B$23:$C$102,2),"")</f>
        <v>12 rok</v>
      </c>
      <c r="C154" s="47">
        <f t="shared" si="85"/>
        <v>2032</v>
      </c>
      <c r="D154" s="48">
        <f t="shared" si="104"/>
        <v>41.083333333333563</v>
      </c>
      <c r="E154" s="49">
        <f t="shared" si="86"/>
        <v>48549</v>
      </c>
      <c r="F154" s="49">
        <f t="shared" si="87"/>
        <v>48579</v>
      </c>
      <c r="G154" s="50">
        <f>IF(F154&lt;&gt;"",
IF($F$6=Robocze!$B$3,$F$5/12,
IF(AND($F$6=Robocze!$B$4,MOD(A154,3)=1),$F$5/4,
IF(AND($F$6=Robocze!$B$5,MOD(A154,12)=1),$F$5,0))),
"")</f>
        <v>6310.8</v>
      </c>
      <c r="H154" s="50">
        <f t="shared" si="88"/>
        <v>75729.60000000002</v>
      </c>
      <c r="I154" s="51">
        <f t="shared" si="73"/>
        <v>0.05</v>
      </c>
      <c r="J154" s="50">
        <f t="shared" si="89"/>
        <v>2E-3</v>
      </c>
      <c r="K154" s="50">
        <f t="shared" si="90"/>
        <v>6310.7979999999998</v>
      </c>
      <c r="L154" s="52" t="str">
        <f t="shared" si="105"/>
        <v/>
      </c>
      <c r="M154" s="111">
        <f t="shared" si="74"/>
        <v>75729.60000000002</v>
      </c>
      <c r="N154" s="114">
        <f t="shared" si="91"/>
        <v>85138.318583527434</v>
      </c>
      <c r="O154" s="115"/>
      <c r="P154" s="114">
        <f t="shared" si="75"/>
        <v>96643.614588281256</v>
      </c>
      <c r="Q154" s="115"/>
      <c r="R154" s="112">
        <f t="shared" si="76"/>
        <v>95835.624283184618</v>
      </c>
      <c r="S154" s="50"/>
      <c r="T154" s="53">
        <f t="shared" si="77"/>
        <v>0.17</v>
      </c>
      <c r="U154" s="50">
        <f t="shared" si="78"/>
        <v>421.36668504831334</v>
      </c>
      <c r="V154" s="50">
        <f t="shared" si="79"/>
        <v>101549.37109664352</v>
      </c>
      <c r="W154" s="53">
        <f t="shared" si="80"/>
        <v>0.32</v>
      </c>
      <c r="X154" s="50">
        <f t="shared" si="92"/>
        <v>1072.836</v>
      </c>
      <c r="Y154" s="50">
        <f>IF(B154&lt;&gt;"",IF(MONTH(E154)=MONTH($F$14),SUMIF($C$22:C609,"="&amp;(C154-1),$G$22:G609),0)*T154,"")</f>
        <v>0</v>
      </c>
      <c r="Z154" s="50">
        <f>IF(B154&lt;&gt;"",SUM($Y$22:Y154),"")</f>
        <v>11801.195999999998</v>
      </c>
      <c r="AA154" s="51">
        <f t="shared" si="93"/>
        <v>0.05</v>
      </c>
      <c r="AB154" s="50">
        <f t="shared" si="94"/>
        <v>62.339231085959291</v>
      </c>
      <c r="AC154" s="50">
        <f t="shared" si="95"/>
        <v>11.844453906332266</v>
      </c>
      <c r="AD154" s="50">
        <f t="shared" si="96"/>
        <v>3210.714237809857</v>
      </c>
      <c r="AE154" s="50">
        <f t="shared" si="97"/>
        <v>15011.910237809856</v>
      </c>
      <c r="AF154" s="50">
        <f>IFERROR($V154*(1-$W154)+SUM($X$22:$X154)+$AD154,"")</f>
        <v>85138.318583527434</v>
      </c>
      <c r="AG154" s="50" t="b">
        <f t="shared" si="98"/>
        <v>0</v>
      </c>
      <c r="AH154" s="50">
        <f>IF(B154&lt;&gt;"",
IF(AND(AG154=TRUE,D154&gt;=65),$V154*(1-10%)+SUM($X$22:$X154)+$AD154,AF154),
"")</f>
        <v>85138.318583527434</v>
      </c>
      <c r="AI154" s="50">
        <f t="shared" si="81"/>
        <v>421.36668504831334</v>
      </c>
      <c r="AJ154" s="50">
        <f t="shared" si="82"/>
        <v>101549.37109664352</v>
      </c>
      <c r="AK154" s="50">
        <f t="shared" si="83"/>
        <v>96643.614588281256</v>
      </c>
      <c r="AL154" s="50" t="b">
        <f t="shared" si="99"/>
        <v>0</v>
      </c>
      <c r="AM154" s="50">
        <f t="shared" si="84"/>
        <v>96643.614588281256</v>
      </c>
      <c r="AN154" s="50">
        <f t="shared" si="100"/>
        <v>397.97194586264953</v>
      </c>
      <c r="AO154" s="50">
        <f t="shared" si="101"/>
        <v>75.61466971390341</v>
      </c>
      <c r="AP154" s="50">
        <f t="shared" si="102"/>
        <v>20106.024283184597</v>
      </c>
      <c r="AQ154" s="50">
        <f t="shared" si="103"/>
        <v>95835.624283184618</v>
      </c>
    </row>
    <row r="155" spans="1:43" s="27" customFormat="1" x14ac:dyDescent="0.2">
      <c r="A155" s="47">
        <f t="shared" si="72"/>
        <v>134</v>
      </c>
      <c r="B155" s="47" t="str">
        <f>IF(E155&lt;=$F$10,VLOOKUP('KALKULATOR 2021'!A155,Robocze!$B$23:$C$102,2),"")</f>
        <v>12 rok</v>
      </c>
      <c r="C155" s="47">
        <f t="shared" si="85"/>
        <v>2033</v>
      </c>
      <c r="D155" s="48">
        <f t="shared" si="104"/>
        <v>41.166666666666899</v>
      </c>
      <c r="E155" s="54">
        <f t="shared" si="86"/>
        <v>48580</v>
      </c>
      <c r="F155" s="49">
        <f t="shared" si="87"/>
        <v>48610</v>
      </c>
      <c r="G155" s="50">
        <f>IF(F155&lt;&gt;"",
IF($F$6=Robocze!$B$3,$F$5/12,
IF(AND($F$6=Robocze!$B$4,MOD(A155,3)=1),$F$5/4,
IF(AND($F$6=Robocze!$B$5,MOD(A155,12)=1),$F$5,0))),
"")</f>
        <v>0</v>
      </c>
      <c r="H155" s="50">
        <f t="shared" si="88"/>
        <v>75729.60000000002</v>
      </c>
      <c r="I155" s="51">
        <f t="shared" si="73"/>
        <v>0.05</v>
      </c>
      <c r="J155" s="50">
        <f t="shared" si="89"/>
        <v>0</v>
      </c>
      <c r="K155" s="50">
        <f t="shared" si="90"/>
        <v>0</v>
      </c>
      <c r="L155" s="52" t="str">
        <f t="shared" si="105"/>
        <v/>
      </c>
      <c r="M155" s="111">
        <f t="shared" si="74"/>
        <v>75729.60000000002</v>
      </c>
      <c r="N155" s="114">
        <f t="shared" si="91"/>
        <v>85476.706998687208</v>
      </c>
      <c r="O155" s="115"/>
      <c r="P155" s="114">
        <f t="shared" si="75"/>
        <v>96986.343715732422</v>
      </c>
      <c r="Q155" s="115"/>
      <c r="R155" s="112">
        <f t="shared" si="76"/>
        <v>96159.069515140363</v>
      </c>
      <c r="S155" s="50"/>
      <c r="T155" s="53">
        <f t="shared" si="77"/>
        <v>0.17</v>
      </c>
      <c r="U155" s="50">
        <f t="shared" si="78"/>
        <v>423.12237956934797</v>
      </c>
      <c r="V155" s="50">
        <f t="shared" si="79"/>
        <v>101972.49347621287</v>
      </c>
      <c r="W155" s="53">
        <f t="shared" si="80"/>
        <v>0.32</v>
      </c>
      <c r="X155" s="50">
        <f t="shared" si="92"/>
        <v>0</v>
      </c>
      <c r="Y155" s="50">
        <f>IF(B155&lt;&gt;"",IF(MONTH(E155)=MONTH($F$14),SUMIF($C$22:C609,"="&amp;(C155-1),$G$22:G609),0)*T155,"")</f>
        <v>0</v>
      </c>
      <c r="Z155" s="50">
        <f>IF(B155&lt;&gt;"",SUM($Y$22:Y155),"")</f>
        <v>11801.195999999998</v>
      </c>
      <c r="AA155" s="51">
        <f t="shared" si="93"/>
        <v>0.05</v>
      </c>
      <c r="AB155" s="50">
        <f t="shared" si="94"/>
        <v>62.549625990874404</v>
      </c>
      <c r="AC155" s="50">
        <f t="shared" si="95"/>
        <v>11.884428938266137</v>
      </c>
      <c r="AD155" s="50">
        <f t="shared" si="96"/>
        <v>3261.3794348624656</v>
      </c>
      <c r="AE155" s="50">
        <f t="shared" si="97"/>
        <v>15062.575434862463</v>
      </c>
      <c r="AF155" s="50">
        <f>IFERROR($V155*(1-$W155)+SUM($X$22:$X155)+$AD155,"")</f>
        <v>85476.706998687208</v>
      </c>
      <c r="AG155" s="50" t="b">
        <f t="shared" si="98"/>
        <v>0</v>
      </c>
      <c r="AH155" s="50">
        <f>IF(B155&lt;&gt;"",
IF(AND(AG155=TRUE,D155&gt;=65),$V155*(1-10%)+SUM($X$22:$X155)+$AD155,AF155),
"")</f>
        <v>85476.706998687208</v>
      </c>
      <c r="AI155" s="50">
        <f t="shared" si="81"/>
        <v>423.12237956934797</v>
      </c>
      <c r="AJ155" s="50">
        <f t="shared" si="82"/>
        <v>101972.49347621287</v>
      </c>
      <c r="AK155" s="50">
        <f t="shared" si="83"/>
        <v>96986.343715732422</v>
      </c>
      <c r="AL155" s="50" t="b">
        <f t="shared" si="99"/>
        <v>0</v>
      </c>
      <c r="AM155" s="50">
        <f t="shared" si="84"/>
        <v>96986.343715732422</v>
      </c>
      <c r="AN155" s="50">
        <f t="shared" si="100"/>
        <v>399.31510117993594</v>
      </c>
      <c r="AO155" s="50">
        <f t="shared" si="101"/>
        <v>75.869869224187823</v>
      </c>
      <c r="AP155" s="50">
        <f t="shared" si="102"/>
        <v>20429.469515140343</v>
      </c>
      <c r="AQ155" s="50">
        <f t="shared" si="103"/>
        <v>96159.069515140363</v>
      </c>
    </row>
    <row r="156" spans="1:43" s="27" customFormat="1" x14ac:dyDescent="0.2">
      <c r="A156" s="47">
        <f t="shared" si="72"/>
        <v>135</v>
      </c>
      <c r="B156" s="47" t="str">
        <f>IF(E156&lt;=$F$10,VLOOKUP('KALKULATOR 2021'!A156,Robocze!$B$23:$C$102,2),"")</f>
        <v>12 rok</v>
      </c>
      <c r="C156" s="47">
        <f t="shared" si="85"/>
        <v>2033</v>
      </c>
      <c r="D156" s="48">
        <f t="shared" si="104"/>
        <v>41.250000000000234</v>
      </c>
      <c r="E156" s="54">
        <f t="shared" si="86"/>
        <v>48611</v>
      </c>
      <c r="F156" s="49">
        <f t="shared" si="87"/>
        <v>48638</v>
      </c>
      <c r="G156" s="50">
        <f>IF(F156&lt;&gt;"",
IF($F$6=Robocze!$B$3,$F$5/12,
IF(AND($F$6=Robocze!$B$4,MOD(A156,3)=1),$F$5/4,
IF(AND($F$6=Robocze!$B$5,MOD(A156,12)=1),$F$5,0))),
"")</f>
        <v>0</v>
      </c>
      <c r="H156" s="50">
        <f t="shared" si="88"/>
        <v>75729.60000000002</v>
      </c>
      <c r="I156" s="51">
        <f t="shared" si="73"/>
        <v>0.05</v>
      </c>
      <c r="J156" s="50">
        <f t="shared" si="89"/>
        <v>0</v>
      </c>
      <c r="K156" s="50">
        <f t="shared" si="90"/>
        <v>0</v>
      </c>
      <c r="L156" s="52" t="str">
        <f t="shared" si="105"/>
        <v/>
      </c>
      <c r="M156" s="111">
        <f t="shared" si="74"/>
        <v>75729.60000000002</v>
      </c>
      <c r="N156" s="114">
        <f t="shared" si="91"/>
        <v>85816.465255629126</v>
      </c>
      <c r="O156" s="115"/>
      <c r="P156" s="114">
        <f t="shared" si="75"/>
        <v>97330.500881214641</v>
      </c>
      <c r="Q156" s="115"/>
      <c r="R156" s="112">
        <f t="shared" si="76"/>
        <v>96483.606374753959</v>
      </c>
      <c r="S156" s="50"/>
      <c r="T156" s="53">
        <f t="shared" si="77"/>
        <v>0.17</v>
      </c>
      <c r="U156" s="50">
        <f t="shared" si="78"/>
        <v>424.8853894842203</v>
      </c>
      <c r="V156" s="50">
        <f t="shared" si="79"/>
        <v>102397.37886569709</v>
      </c>
      <c r="W156" s="53">
        <f t="shared" si="80"/>
        <v>0.32</v>
      </c>
      <c r="X156" s="50">
        <f t="shared" si="92"/>
        <v>0</v>
      </c>
      <c r="Y156" s="50">
        <f>IF(B156&lt;&gt;"",IF(MONTH(E156)=MONTH($F$14),SUMIF($C$22:C609,"="&amp;(C156-1),$G$22:G609),0)*T156,"")</f>
        <v>0</v>
      </c>
      <c r="Z156" s="50">
        <f>IF(B156&lt;&gt;"",SUM($Y$22:Y156),"")</f>
        <v>11801.195999999998</v>
      </c>
      <c r="AA156" s="51">
        <f t="shared" si="93"/>
        <v>0.05</v>
      </c>
      <c r="AB156" s="50">
        <f t="shared" si="94"/>
        <v>62.760730978593607</v>
      </c>
      <c r="AC156" s="50">
        <f t="shared" si="95"/>
        <v>11.924538885932785</v>
      </c>
      <c r="AD156" s="50">
        <f t="shared" si="96"/>
        <v>3312.2156269551265</v>
      </c>
      <c r="AE156" s="50">
        <f t="shared" si="97"/>
        <v>15113.411626955125</v>
      </c>
      <c r="AF156" s="50">
        <f>IFERROR($V156*(1-$W156)+SUM($X$22:$X156)+$AD156,"")</f>
        <v>85816.465255629126</v>
      </c>
      <c r="AG156" s="50" t="b">
        <f t="shared" si="98"/>
        <v>0</v>
      </c>
      <c r="AH156" s="50">
        <f>IF(B156&lt;&gt;"",
IF(AND(AG156=TRUE,D156&gt;=65),$V156*(1-10%)+SUM($X$22:$X156)+$AD156,AF156),
"")</f>
        <v>85816.465255629126</v>
      </c>
      <c r="AI156" s="50">
        <f t="shared" si="81"/>
        <v>424.8853894842203</v>
      </c>
      <c r="AJ156" s="50">
        <f t="shared" si="82"/>
        <v>102397.37886569709</v>
      </c>
      <c r="AK156" s="50">
        <f t="shared" si="83"/>
        <v>97330.500881214641</v>
      </c>
      <c r="AL156" s="50" t="b">
        <f t="shared" si="99"/>
        <v>0</v>
      </c>
      <c r="AM156" s="50">
        <f t="shared" si="84"/>
        <v>97330.500881214641</v>
      </c>
      <c r="AN156" s="50">
        <f t="shared" si="100"/>
        <v>400.66278964641816</v>
      </c>
      <c r="AO156" s="50">
        <f t="shared" si="101"/>
        <v>76.125930032819454</v>
      </c>
      <c r="AP156" s="50">
        <f t="shared" si="102"/>
        <v>20754.006374753939</v>
      </c>
      <c r="AQ156" s="50">
        <f t="shared" si="103"/>
        <v>96483.606374753959</v>
      </c>
    </row>
    <row r="157" spans="1:43" s="27" customFormat="1" x14ac:dyDescent="0.2">
      <c r="A157" s="47">
        <f t="shared" si="72"/>
        <v>136</v>
      </c>
      <c r="B157" s="47" t="str">
        <f>IF(E157&lt;=$F$10,VLOOKUP('KALKULATOR 2021'!A157,Robocze!$B$23:$C$102,2),"")</f>
        <v>12 rok</v>
      </c>
      <c r="C157" s="47">
        <f t="shared" si="85"/>
        <v>2033</v>
      </c>
      <c r="D157" s="48">
        <f t="shared" si="104"/>
        <v>41.33333333333357</v>
      </c>
      <c r="E157" s="54">
        <f t="shared" si="86"/>
        <v>48639</v>
      </c>
      <c r="F157" s="49">
        <f t="shared" si="87"/>
        <v>48669</v>
      </c>
      <c r="G157" s="50">
        <f>IF(F157&lt;&gt;"",
IF($F$6=Robocze!$B$3,$F$5/12,
IF(AND($F$6=Robocze!$B$4,MOD(A157,3)=1),$F$5/4,
IF(AND($F$6=Robocze!$B$5,MOD(A157,12)=1),$F$5,0))),
"")</f>
        <v>0</v>
      </c>
      <c r="H157" s="50">
        <f t="shared" si="88"/>
        <v>75729.60000000002</v>
      </c>
      <c r="I157" s="51">
        <f t="shared" si="73"/>
        <v>0.05</v>
      </c>
      <c r="J157" s="50">
        <f t="shared" si="89"/>
        <v>0</v>
      </c>
      <c r="K157" s="50">
        <f t="shared" si="90"/>
        <v>0</v>
      </c>
      <c r="L157" s="52" t="str">
        <f t="shared" si="105"/>
        <v/>
      </c>
      <c r="M157" s="111">
        <f t="shared" si="74"/>
        <v>75729.60000000002</v>
      </c>
      <c r="N157" s="114">
        <f t="shared" si="91"/>
        <v>86157.598926656239</v>
      </c>
      <c r="O157" s="115"/>
      <c r="P157" s="114">
        <f t="shared" si="75"/>
        <v>97676.092034886373</v>
      </c>
      <c r="Q157" s="115"/>
      <c r="R157" s="112">
        <f t="shared" si="76"/>
        <v>96809.238546268753</v>
      </c>
      <c r="S157" s="50"/>
      <c r="T157" s="53">
        <f t="shared" si="77"/>
        <v>0.17</v>
      </c>
      <c r="U157" s="50">
        <f t="shared" si="78"/>
        <v>426.65574527373786</v>
      </c>
      <c r="V157" s="50">
        <f t="shared" si="79"/>
        <v>102824.03461097082</v>
      </c>
      <c r="W157" s="53">
        <f t="shared" si="80"/>
        <v>0.32</v>
      </c>
      <c r="X157" s="50">
        <f t="shared" si="92"/>
        <v>0</v>
      </c>
      <c r="Y157" s="50">
        <f>IF(B157&lt;&gt;"",IF(MONTH(E157)=MONTH($F$14),SUMIF($C$22:C609,"="&amp;(C157-1),$G$22:G609),0)*T157,"")</f>
        <v>0</v>
      </c>
      <c r="Z157" s="50">
        <f>IF(B157&lt;&gt;"",SUM($Y$22:Y157),"")</f>
        <v>11801.195999999998</v>
      </c>
      <c r="AA157" s="51">
        <f t="shared" si="93"/>
        <v>0.05</v>
      </c>
      <c r="AB157" s="50">
        <f t="shared" si="94"/>
        <v>62.97254844564636</v>
      </c>
      <c r="AC157" s="50">
        <f t="shared" si="95"/>
        <v>11.964784204672808</v>
      </c>
      <c r="AD157" s="50">
        <f t="shared" si="96"/>
        <v>3363.2233911960998</v>
      </c>
      <c r="AE157" s="50">
        <f t="shared" si="97"/>
        <v>15164.419391196099</v>
      </c>
      <c r="AF157" s="50">
        <f>IFERROR($V157*(1-$W157)+SUM($X$22:$X157)+$AD157,"")</f>
        <v>86157.598926656239</v>
      </c>
      <c r="AG157" s="50" t="b">
        <f t="shared" si="98"/>
        <v>0</v>
      </c>
      <c r="AH157" s="50">
        <f>IF(B157&lt;&gt;"",
IF(AND(AG157=TRUE,D157&gt;=65),$V157*(1-10%)+SUM($X$22:$X157)+$AD157,AF157),
"")</f>
        <v>86157.598926656239</v>
      </c>
      <c r="AI157" s="50">
        <f t="shared" si="81"/>
        <v>426.65574527373786</v>
      </c>
      <c r="AJ157" s="50">
        <f t="shared" si="82"/>
        <v>102824.03461097082</v>
      </c>
      <c r="AK157" s="50">
        <f t="shared" si="83"/>
        <v>97676.092034886373</v>
      </c>
      <c r="AL157" s="50" t="b">
        <f t="shared" si="99"/>
        <v>0</v>
      </c>
      <c r="AM157" s="50">
        <f t="shared" si="84"/>
        <v>97676.092034886373</v>
      </c>
      <c r="AN157" s="50">
        <f t="shared" si="100"/>
        <v>402.01502656147483</v>
      </c>
      <c r="AO157" s="50">
        <f t="shared" si="101"/>
        <v>76.38285504668022</v>
      </c>
      <c r="AP157" s="50">
        <f t="shared" si="102"/>
        <v>21079.638546268732</v>
      </c>
      <c r="AQ157" s="50">
        <f t="shared" si="103"/>
        <v>96809.238546268753</v>
      </c>
    </row>
    <row r="158" spans="1:43" s="27" customFormat="1" x14ac:dyDescent="0.2">
      <c r="A158" s="47">
        <f t="shared" si="72"/>
        <v>137</v>
      </c>
      <c r="B158" s="47" t="str">
        <f>IF(E158&lt;=$F$10,VLOOKUP('KALKULATOR 2021'!A158,Robocze!$B$23:$C$102,2),"")</f>
        <v>12 rok</v>
      </c>
      <c r="C158" s="47">
        <f t="shared" si="85"/>
        <v>2033</v>
      </c>
      <c r="D158" s="48">
        <f t="shared" si="104"/>
        <v>41.416666666666906</v>
      </c>
      <c r="E158" s="54">
        <f t="shared" si="86"/>
        <v>48670</v>
      </c>
      <c r="F158" s="49">
        <f t="shared" si="87"/>
        <v>48699</v>
      </c>
      <c r="G158" s="50">
        <f>IF(F158&lt;&gt;"",
IF($F$6=Robocze!$B$3,$F$5/12,
IF(AND($F$6=Robocze!$B$4,MOD(A158,3)=1),$F$5/4,
IF(AND($F$6=Robocze!$B$5,MOD(A158,12)=1),$F$5,0))),
"")</f>
        <v>0</v>
      </c>
      <c r="H158" s="50">
        <f t="shared" si="88"/>
        <v>75729.60000000002</v>
      </c>
      <c r="I158" s="51">
        <f t="shared" si="73"/>
        <v>0.05</v>
      </c>
      <c r="J158" s="50">
        <f t="shared" si="89"/>
        <v>0</v>
      </c>
      <c r="K158" s="50">
        <f t="shared" si="90"/>
        <v>0</v>
      </c>
      <c r="L158" s="52" t="str">
        <f t="shared" si="105"/>
        <v/>
      </c>
      <c r="M158" s="111">
        <f t="shared" si="74"/>
        <v>75729.60000000002</v>
      </c>
      <c r="N158" s="114">
        <f t="shared" si="91"/>
        <v>86503.734428332609</v>
      </c>
      <c r="O158" s="115"/>
      <c r="P158" s="114">
        <f t="shared" si="75"/>
        <v>98023.123151698397</v>
      </c>
      <c r="Q158" s="115"/>
      <c r="R158" s="112">
        <f t="shared" si="76"/>
        <v>97135.969726362411</v>
      </c>
      <c r="S158" s="50"/>
      <c r="T158" s="53">
        <f t="shared" si="77"/>
        <v>0.17</v>
      </c>
      <c r="U158" s="50">
        <f t="shared" si="78"/>
        <v>428.43347754571175</v>
      </c>
      <c r="V158" s="50">
        <f t="shared" si="79"/>
        <v>103252.46808851653</v>
      </c>
      <c r="W158" s="53">
        <f t="shared" si="80"/>
        <v>0.32</v>
      </c>
      <c r="X158" s="50">
        <f t="shared" si="92"/>
        <v>0</v>
      </c>
      <c r="Y158" s="50">
        <f>IF(B158&lt;&gt;"",IF(MONTH(E158)=MONTH($F$14),SUMIF($C$22:C609,"="&amp;(C158-1),$G$22:G609),0)*T158,"")</f>
        <v>1072.836</v>
      </c>
      <c r="Z158" s="50">
        <f>IF(B158&lt;&gt;"",SUM($Y$22:Y158),"")</f>
        <v>12874.031999999997</v>
      </c>
      <c r="AA158" s="51">
        <f t="shared" si="93"/>
        <v>0.05</v>
      </c>
      <c r="AB158" s="50">
        <f t="shared" si="94"/>
        <v>67.655230796650415</v>
      </c>
      <c r="AC158" s="50">
        <f t="shared" si="95"/>
        <v>12.854493851363578</v>
      </c>
      <c r="AD158" s="50">
        <f t="shared" si="96"/>
        <v>3418.0241281413864</v>
      </c>
      <c r="AE158" s="50">
        <f t="shared" si="97"/>
        <v>16292.056128141385</v>
      </c>
      <c r="AF158" s="50">
        <f>IFERROR($V158*(1-$W158)+SUM($X$22:$X158)+$AD158,"")</f>
        <v>86503.734428332609</v>
      </c>
      <c r="AG158" s="50" t="b">
        <f t="shared" si="98"/>
        <v>0</v>
      </c>
      <c r="AH158" s="50">
        <f>IF(B158&lt;&gt;"",
IF(AND(AG158=TRUE,D158&gt;=65),$V158*(1-10%)+SUM($X$22:$X158)+$AD158,AF158),
"")</f>
        <v>86503.734428332609</v>
      </c>
      <c r="AI158" s="50">
        <f t="shared" si="81"/>
        <v>428.43347754571175</v>
      </c>
      <c r="AJ158" s="50">
        <f t="shared" si="82"/>
        <v>103252.46808851653</v>
      </c>
      <c r="AK158" s="50">
        <f t="shared" si="83"/>
        <v>98023.123151698397</v>
      </c>
      <c r="AL158" s="50" t="b">
        <f t="shared" si="99"/>
        <v>0</v>
      </c>
      <c r="AM158" s="50">
        <f t="shared" si="84"/>
        <v>98023.123151698397</v>
      </c>
      <c r="AN158" s="50">
        <f t="shared" si="100"/>
        <v>403.3718272761198</v>
      </c>
      <c r="AO158" s="50">
        <f t="shared" si="101"/>
        <v>76.640647182462757</v>
      </c>
      <c r="AP158" s="50">
        <f t="shared" si="102"/>
        <v>21406.369726362391</v>
      </c>
      <c r="AQ158" s="50">
        <f t="shared" si="103"/>
        <v>97135.969726362411</v>
      </c>
    </row>
    <row r="159" spans="1:43" s="27" customFormat="1" x14ac:dyDescent="0.2">
      <c r="A159" s="47">
        <f t="shared" si="72"/>
        <v>138</v>
      </c>
      <c r="B159" s="47" t="str">
        <f>IF(E159&lt;=$F$10,VLOOKUP('KALKULATOR 2021'!A159,Robocze!$B$23:$C$102,2),"")</f>
        <v>12 rok</v>
      </c>
      <c r="C159" s="47">
        <f t="shared" si="85"/>
        <v>2033</v>
      </c>
      <c r="D159" s="48">
        <f t="shared" si="104"/>
        <v>41.500000000000242</v>
      </c>
      <c r="E159" s="54">
        <f t="shared" si="86"/>
        <v>48700</v>
      </c>
      <c r="F159" s="49">
        <f t="shared" si="87"/>
        <v>48730</v>
      </c>
      <c r="G159" s="50">
        <f>IF(F159&lt;&gt;"",
IF($F$6=Robocze!$B$3,$F$5/12,
IF(AND($F$6=Robocze!$B$4,MOD(A159,3)=1),$F$5/4,
IF(AND($F$6=Robocze!$B$5,MOD(A159,12)=1),$F$5,0))),
"")</f>
        <v>0</v>
      </c>
      <c r="H159" s="50">
        <f t="shared" si="88"/>
        <v>75729.60000000002</v>
      </c>
      <c r="I159" s="51">
        <f t="shared" si="73"/>
        <v>0.05</v>
      </c>
      <c r="J159" s="50">
        <f t="shared" si="89"/>
        <v>0</v>
      </c>
      <c r="K159" s="50">
        <f t="shared" si="90"/>
        <v>0</v>
      </c>
      <c r="L159" s="52" t="str">
        <f t="shared" si="105"/>
        <v/>
      </c>
      <c r="M159" s="111">
        <f t="shared" si="74"/>
        <v>75729.60000000002</v>
      </c>
      <c r="N159" s="114">
        <f t="shared" si="91"/>
        <v>86851.268777349222</v>
      </c>
      <c r="O159" s="115"/>
      <c r="P159" s="114">
        <f t="shared" si="75"/>
        <v>98371.600231497141</v>
      </c>
      <c r="Q159" s="115"/>
      <c r="R159" s="112">
        <f t="shared" si="76"/>
        <v>97463.803624188877</v>
      </c>
      <c r="S159" s="50"/>
      <c r="T159" s="53">
        <f t="shared" si="77"/>
        <v>0.17</v>
      </c>
      <c r="U159" s="50">
        <f t="shared" si="78"/>
        <v>430.21861703548552</v>
      </c>
      <c r="V159" s="50">
        <f t="shared" si="79"/>
        <v>103682.68670555201</v>
      </c>
      <c r="W159" s="53">
        <f t="shared" si="80"/>
        <v>0.32</v>
      </c>
      <c r="X159" s="50">
        <f t="shared" si="92"/>
        <v>0</v>
      </c>
      <c r="Y159" s="50">
        <f>IF(B159&lt;&gt;"",IF(MONTH(E159)=MONTH($F$14),SUMIF($C$22:C609,"="&amp;(C159-1),$G$22:G609),0)*T159,"")</f>
        <v>0</v>
      </c>
      <c r="Z159" s="50">
        <f>IF(B159&lt;&gt;"",SUM($Y$22:Y159),"")</f>
        <v>12874.031999999997</v>
      </c>
      <c r="AA159" s="51">
        <f t="shared" si="93"/>
        <v>0.05</v>
      </c>
      <c r="AB159" s="50">
        <f t="shared" si="94"/>
        <v>67.883567200589098</v>
      </c>
      <c r="AC159" s="50">
        <f t="shared" si="95"/>
        <v>12.897877768111929</v>
      </c>
      <c r="AD159" s="50">
        <f t="shared" si="96"/>
        <v>3473.0098175738635</v>
      </c>
      <c r="AE159" s="50">
        <f t="shared" si="97"/>
        <v>16347.041817573863</v>
      </c>
      <c r="AF159" s="50">
        <f>IFERROR($V159*(1-$W159)+SUM($X$22:$X159)+$AD159,"")</f>
        <v>86851.268777349222</v>
      </c>
      <c r="AG159" s="50" t="b">
        <f t="shared" si="98"/>
        <v>0</v>
      </c>
      <c r="AH159" s="50">
        <f>IF(B159&lt;&gt;"",
IF(AND(AG159=TRUE,D159&gt;=65),$V159*(1-10%)+SUM($X$22:$X159)+$AD159,AF159),
"")</f>
        <v>86851.268777349222</v>
      </c>
      <c r="AI159" s="50">
        <f t="shared" si="81"/>
        <v>430.21861703548552</v>
      </c>
      <c r="AJ159" s="50">
        <f t="shared" si="82"/>
        <v>103682.68670555201</v>
      </c>
      <c r="AK159" s="50">
        <f t="shared" si="83"/>
        <v>98371.600231497141</v>
      </c>
      <c r="AL159" s="50" t="b">
        <f t="shared" si="99"/>
        <v>0</v>
      </c>
      <c r="AM159" s="50">
        <f t="shared" si="84"/>
        <v>98371.600231497141</v>
      </c>
      <c r="AN159" s="50">
        <f t="shared" si="100"/>
        <v>404.73320719317672</v>
      </c>
      <c r="AO159" s="50">
        <f t="shared" si="101"/>
        <v>76.899309366703577</v>
      </c>
      <c r="AP159" s="50">
        <f t="shared" si="102"/>
        <v>21734.203624188856</v>
      </c>
      <c r="AQ159" s="50">
        <f t="shared" si="103"/>
        <v>97463.803624188877</v>
      </c>
    </row>
    <row r="160" spans="1:43" s="27" customFormat="1" x14ac:dyDescent="0.2">
      <c r="A160" s="47">
        <f t="shared" si="72"/>
        <v>139</v>
      </c>
      <c r="B160" s="47" t="str">
        <f>IF(E160&lt;=$F$10,VLOOKUP('KALKULATOR 2021'!A160,Robocze!$B$23:$C$102,2),"")</f>
        <v>12 rok</v>
      </c>
      <c r="C160" s="47">
        <f t="shared" si="85"/>
        <v>2033</v>
      </c>
      <c r="D160" s="48">
        <f t="shared" si="104"/>
        <v>41.583333333333577</v>
      </c>
      <c r="E160" s="54">
        <f t="shared" si="86"/>
        <v>48731</v>
      </c>
      <c r="F160" s="49">
        <f t="shared" si="87"/>
        <v>48760</v>
      </c>
      <c r="G160" s="50">
        <f>IF(F160&lt;&gt;"",
IF($F$6=Robocze!$B$3,$F$5/12,
IF(AND($F$6=Robocze!$B$4,MOD(A160,3)=1),$F$5/4,
IF(AND($F$6=Robocze!$B$5,MOD(A160,12)=1),$F$5,0))),
"")</f>
        <v>0</v>
      </c>
      <c r="H160" s="50">
        <f t="shared" si="88"/>
        <v>75729.60000000002</v>
      </c>
      <c r="I160" s="51">
        <f t="shared" si="73"/>
        <v>0.05</v>
      </c>
      <c r="J160" s="50">
        <f t="shared" si="89"/>
        <v>0</v>
      </c>
      <c r="K160" s="50">
        <f t="shared" si="90"/>
        <v>0</v>
      </c>
      <c r="L160" s="52" t="str">
        <f t="shared" si="105"/>
        <v/>
      </c>
      <c r="M160" s="111">
        <f t="shared" si="74"/>
        <v>75729.60000000002</v>
      </c>
      <c r="N160" s="114">
        <f t="shared" si="91"/>
        <v>87200.207655815932</v>
      </c>
      <c r="O160" s="115"/>
      <c r="P160" s="114">
        <f t="shared" si="75"/>
        <v>98721.529299128379</v>
      </c>
      <c r="Q160" s="115"/>
      <c r="R160" s="112">
        <f t="shared" si="76"/>
        <v>97792.743961420507</v>
      </c>
      <c r="S160" s="50"/>
      <c r="T160" s="53">
        <f t="shared" si="77"/>
        <v>0.17</v>
      </c>
      <c r="U160" s="50">
        <f t="shared" si="78"/>
        <v>432.01119460646669</v>
      </c>
      <c r="V160" s="50">
        <f t="shared" si="79"/>
        <v>104114.69790015848</v>
      </c>
      <c r="W160" s="53">
        <f t="shared" si="80"/>
        <v>0.32</v>
      </c>
      <c r="X160" s="50">
        <f t="shared" si="92"/>
        <v>0</v>
      </c>
      <c r="Y160" s="50">
        <f>IF(B160&lt;&gt;"",IF(MONTH(E160)=MONTH($F$14),SUMIF($C$22:C609,"="&amp;(C160-1),$G$22:G609),0)*T160,"")</f>
        <v>0</v>
      </c>
      <c r="Z160" s="50">
        <f>IF(B160&lt;&gt;"",SUM($Y$22:Y160),"")</f>
        <v>12874.031999999997</v>
      </c>
      <c r="AA160" s="51">
        <f t="shared" si="93"/>
        <v>0.05</v>
      </c>
      <c r="AB160" s="50">
        <f t="shared" si="94"/>
        <v>68.112674239891092</v>
      </c>
      <c r="AC160" s="50">
        <f t="shared" si="95"/>
        <v>12.941408105579308</v>
      </c>
      <c r="AD160" s="50">
        <f t="shared" si="96"/>
        <v>3528.1810837081753</v>
      </c>
      <c r="AE160" s="50">
        <f t="shared" si="97"/>
        <v>16402.213083708175</v>
      </c>
      <c r="AF160" s="50">
        <f>IFERROR($V160*(1-$W160)+SUM($X$22:$X160)+$AD160,"")</f>
        <v>87200.207655815932</v>
      </c>
      <c r="AG160" s="50" t="b">
        <f t="shared" si="98"/>
        <v>0</v>
      </c>
      <c r="AH160" s="50">
        <f>IF(B160&lt;&gt;"",
IF(AND(AG160=TRUE,D160&gt;=65),$V160*(1-10%)+SUM($X$22:$X160)+$AD160,AF160),
"")</f>
        <v>87200.207655815932</v>
      </c>
      <c r="AI160" s="50">
        <f t="shared" si="81"/>
        <v>432.01119460646669</v>
      </c>
      <c r="AJ160" s="50">
        <f t="shared" si="82"/>
        <v>104114.69790015848</v>
      </c>
      <c r="AK160" s="50">
        <f t="shared" si="83"/>
        <v>98721.529299128379</v>
      </c>
      <c r="AL160" s="50" t="b">
        <f t="shared" si="99"/>
        <v>0</v>
      </c>
      <c r="AM160" s="50">
        <f t="shared" si="84"/>
        <v>98721.529299128379</v>
      </c>
      <c r="AN160" s="50">
        <f t="shared" si="100"/>
        <v>406.09918176745367</v>
      </c>
      <c r="AO160" s="50">
        <f t="shared" si="101"/>
        <v>77.158844535816201</v>
      </c>
      <c r="AP160" s="50">
        <f t="shared" si="102"/>
        <v>22063.143961420486</v>
      </c>
      <c r="AQ160" s="50">
        <f t="shared" si="103"/>
        <v>97792.743961420507</v>
      </c>
    </row>
    <row r="161" spans="1:43" s="27" customFormat="1" x14ac:dyDescent="0.2">
      <c r="A161" s="47">
        <f t="shared" si="72"/>
        <v>140</v>
      </c>
      <c r="B161" s="47" t="str">
        <f>IF(E161&lt;=$F$10,VLOOKUP('KALKULATOR 2021'!A161,Robocze!$B$23:$C$102,2),"")</f>
        <v>12 rok</v>
      </c>
      <c r="C161" s="47">
        <f t="shared" si="85"/>
        <v>2033</v>
      </c>
      <c r="D161" s="48">
        <f t="shared" si="104"/>
        <v>41.666666666666913</v>
      </c>
      <c r="E161" s="54">
        <f t="shared" si="86"/>
        <v>48761</v>
      </c>
      <c r="F161" s="49">
        <f t="shared" si="87"/>
        <v>48791</v>
      </c>
      <c r="G161" s="50">
        <f>IF(F161&lt;&gt;"",
IF($F$6=Robocze!$B$3,$F$5/12,
IF(AND($F$6=Robocze!$B$4,MOD(A161,3)=1),$F$5/4,
IF(AND($F$6=Robocze!$B$5,MOD(A161,12)=1),$F$5,0))),
"")</f>
        <v>0</v>
      </c>
      <c r="H161" s="50">
        <f t="shared" si="88"/>
        <v>75729.60000000002</v>
      </c>
      <c r="I161" s="51">
        <f t="shared" si="73"/>
        <v>0.05</v>
      </c>
      <c r="J161" s="50">
        <f t="shared" si="89"/>
        <v>0</v>
      </c>
      <c r="K161" s="50">
        <f t="shared" si="90"/>
        <v>0</v>
      </c>
      <c r="L161" s="52" t="str">
        <f t="shared" si="105"/>
        <v/>
      </c>
      <c r="M161" s="111">
        <f t="shared" si="74"/>
        <v>75729.60000000002</v>
      </c>
      <c r="N161" s="114">
        <f t="shared" si="91"/>
        <v>87550.556769023897</v>
      </c>
      <c r="O161" s="115"/>
      <c r="P161" s="114">
        <f t="shared" si="75"/>
        <v>99072.916404541407</v>
      </c>
      <c r="Q161" s="115"/>
      <c r="R161" s="112">
        <f t="shared" si="76"/>
        <v>98122.794472290305</v>
      </c>
      <c r="S161" s="50"/>
      <c r="T161" s="53">
        <f t="shared" si="77"/>
        <v>0.17</v>
      </c>
      <c r="U161" s="50">
        <f t="shared" si="78"/>
        <v>433.81124125066032</v>
      </c>
      <c r="V161" s="50">
        <f t="shared" si="79"/>
        <v>104548.50914140914</v>
      </c>
      <c r="W161" s="53">
        <f t="shared" si="80"/>
        <v>0.32</v>
      </c>
      <c r="X161" s="50">
        <f t="shared" si="92"/>
        <v>0</v>
      </c>
      <c r="Y161" s="50">
        <f>IF(B161&lt;&gt;"",IF(MONTH(E161)=MONTH($F$14),SUMIF($C$22:C609,"="&amp;(C161-1),$G$22:G609),0)*T161,"")</f>
        <v>0</v>
      </c>
      <c r="Z161" s="50">
        <f>IF(B161&lt;&gt;"",SUM($Y$22:Y161),"")</f>
        <v>12874.031999999997</v>
      </c>
      <c r="AA161" s="51">
        <f t="shared" si="93"/>
        <v>0.05</v>
      </c>
      <c r="AB161" s="50">
        <f t="shared" si="94"/>
        <v>68.342554515450729</v>
      </c>
      <c r="AC161" s="50">
        <f t="shared" si="95"/>
        <v>12.985085357935638</v>
      </c>
      <c r="AD161" s="50">
        <f t="shared" si="96"/>
        <v>3583.5385528656907</v>
      </c>
      <c r="AE161" s="50">
        <f t="shared" si="97"/>
        <v>16457.570552865687</v>
      </c>
      <c r="AF161" s="50">
        <f>IFERROR($V161*(1-$W161)+SUM($X$22:$X161)+$AD161,"")</f>
        <v>87550.556769023897</v>
      </c>
      <c r="AG161" s="50" t="b">
        <f t="shared" si="98"/>
        <v>0</v>
      </c>
      <c r="AH161" s="50">
        <f>IF(B161&lt;&gt;"",
IF(AND(AG161=TRUE,D161&gt;=65),$V161*(1-10%)+SUM($X$22:$X161)+$AD161,AF161),
"")</f>
        <v>87550.556769023897</v>
      </c>
      <c r="AI161" s="50">
        <f t="shared" si="81"/>
        <v>433.81124125066032</v>
      </c>
      <c r="AJ161" s="50">
        <f t="shared" si="82"/>
        <v>104548.50914140914</v>
      </c>
      <c r="AK161" s="50">
        <f t="shared" si="83"/>
        <v>99072.916404541407</v>
      </c>
      <c r="AL161" s="50" t="b">
        <f t="shared" si="99"/>
        <v>0</v>
      </c>
      <c r="AM161" s="50">
        <f t="shared" si="84"/>
        <v>99072.916404541407</v>
      </c>
      <c r="AN161" s="50">
        <f t="shared" si="100"/>
        <v>407.46976650591881</v>
      </c>
      <c r="AO161" s="50">
        <f t="shared" si="101"/>
        <v>77.419255636124575</v>
      </c>
      <c r="AP161" s="50">
        <f t="shared" si="102"/>
        <v>22393.194472290284</v>
      </c>
      <c r="AQ161" s="50">
        <f t="shared" si="103"/>
        <v>98122.794472290305</v>
      </c>
    </row>
    <row r="162" spans="1:43" s="27" customFormat="1" x14ac:dyDescent="0.2">
      <c r="A162" s="47">
        <f t="shared" si="72"/>
        <v>141</v>
      </c>
      <c r="B162" s="47" t="str">
        <f>IF(E162&lt;=$F$10,VLOOKUP('KALKULATOR 2021'!A162,Robocze!$B$23:$C$102,2),"")</f>
        <v>12 rok</v>
      </c>
      <c r="C162" s="47">
        <f t="shared" si="85"/>
        <v>2033</v>
      </c>
      <c r="D162" s="48">
        <f t="shared" si="104"/>
        <v>41.750000000000249</v>
      </c>
      <c r="E162" s="54">
        <f t="shared" si="86"/>
        <v>48792</v>
      </c>
      <c r="F162" s="49">
        <f t="shared" si="87"/>
        <v>48822</v>
      </c>
      <c r="G162" s="50">
        <f>IF(F162&lt;&gt;"",
IF($F$6=Robocze!$B$3,$F$5/12,
IF(AND($F$6=Robocze!$B$4,MOD(A162,3)=1),$F$5/4,
IF(AND($F$6=Robocze!$B$5,MOD(A162,12)=1),$F$5,0))),
"")</f>
        <v>0</v>
      </c>
      <c r="H162" s="50">
        <f t="shared" si="88"/>
        <v>75729.60000000002</v>
      </c>
      <c r="I162" s="51">
        <f t="shared" si="73"/>
        <v>0.05</v>
      </c>
      <c r="J162" s="50">
        <f t="shared" si="89"/>
        <v>0</v>
      </c>
      <c r="K162" s="50">
        <f t="shared" si="90"/>
        <v>0</v>
      </c>
      <c r="L162" s="52" t="str">
        <f t="shared" si="105"/>
        <v/>
      </c>
      <c r="M162" s="111">
        <f t="shared" si="74"/>
        <v>75729.60000000002</v>
      </c>
      <c r="N162" s="114">
        <f t="shared" si="91"/>
        <v>87902.321845540471</v>
      </c>
      <c r="O162" s="115"/>
      <c r="P162" s="114">
        <f t="shared" si="75"/>
        <v>99425.767622893676</v>
      </c>
      <c r="Q162" s="115"/>
      <c r="R162" s="112">
        <f t="shared" si="76"/>
        <v>98453.95890363428</v>
      </c>
      <c r="S162" s="50"/>
      <c r="T162" s="53">
        <f t="shared" si="77"/>
        <v>0.17</v>
      </c>
      <c r="U162" s="50">
        <f t="shared" si="78"/>
        <v>435.61878808920477</v>
      </c>
      <c r="V162" s="50">
        <f t="shared" si="79"/>
        <v>104984.12792949835</v>
      </c>
      <c r="W162" s="53">
        <f t="shared" si="80"/>
        <v>0.32</v>
      </c>
      <c r="X162" s="50">
        <f t="shared" si="92"/>
        <v>0</v>
      </c>
      <c r="Y162" s="50">
        <f>IF(B162&lt;&gt;"",IF(MONTH(E162)=MONTH($F$14),SUMIF($C$22:C609,"="&amp;(C162-1),$G$22:G609),0)*T162,"")</f>
        <v>0</v>
      </c>
      <c r="Z162" s="50">
        <f>IF(B162&lt;&gt;"",SUM($Y$22:Y162),"")</f>
        <v>12874.031999999997</v>
      </c>
      <c r="AA162" s="51">
        <f t="shared" si="93"/>
        <v>0.05</v>
      </c>
      <c r="AB162" s="50">
        <f t="shared" si="94"/>
        <v>68.573210636940374</v>
      </c>
      <c r="AC162" s="50">
        <f t="shared" si="95"/>
        <v>13.028910021018671</v>
      </c>
      <c r="AD162" s="50">
        <f t="shared" si="96"/>
        <v>3639.0828534816123</v>
      </c>
      <c r="AE162" s="50">
        <f t="shared" si="97"/>
        <v>16513.114853481609</v>
      </c>
      <c r="AF162" s="50">
        <f>IFERROR($V162*(1-$W162)+SUM($X$22:$X162)+$AD162,"")</f>
        <v>87902.321845540471</v>
      </c>
      <c r="AG162" s="50" t="b">
        <f t="shared" si="98"/>
        <v>0</v>
      </c>
      <c r="AH162" s="50">
        <f>IF(B162&lt;&gt;"",
IF(AND(AG162=TRUE,D162&gt;=65),$V162*(1-10%)+SUM($X$22:$X162)+$AD162,AF162),
"")</f>
        <v>87902.321845540471</v>
      </c>
      <c r="AI162" s="50">
        <f t="shared" si="81"/>
        <v>435.61878808920477</v>
      </c>
      <c r="AJ162" s="50">
        <f t="shared" si="82"/>
        <v>104984.12792949835</v>
      </c>
      <c r="AK162" s="50">
        <f t="shared" si="83"/>
        <v>99425.767622893676</v>
      </c>
      <c r="AL162" s="50" t="b">
        <f t="shared" si="99"/>
        <v>0</v>
      </c>
      <c r="AM162" s="50">
        <f t="shared" si="84"/>
        <v>99425.767622893676</v>
      </c>
      <c r="AN162" s="50">
        <f t="shared" si="100"/>
        <v>408.84497696787633</v>
      </c>
      <c r="AO162" s="50">
        <f t="shared" si="101"/>
        <v>77.680545623896506</v>
      </c>
      <c r="AP162" s="50">
        <f t="shared" si="102"/>
        <v>22724.35890363426</v>
      </c>
      <c r="AQ162" s="50">
        <f t="shared" si="103"/>
        <v>98453.95890363428</v>
      </c>
    </row>
    <row r="163" spans="1:43" s="27" customFormat="1" x14ac:dyDescent="0.2">
      <c r="A163" s="47">
        <f t="shared" si="72"/>
        <v>142</v>
      </c>
      <c r="B163" s="47" t="str">
        <f>IF(E163&lt;=$F$10,VLOOKUP('KALKULATOR 2021'!A163,Robocze!$B$23:$C$102,2),"")</f>
        <v>12 rok</v>
      </c>
      <c r="C163" s="47">
        <f t="shared" si="85"/>
        <v>2033</v>
      </c>
      <c r="D163" s="48">
        <f t="shared" si="104"/>
        <v>41.833333333333584</v>
      </c>
      <c r="E163" s="54">
        <f t="shared" si="86"/>
        <v>48823</v>
      </c>
      <c r="F163" s="49">
        <f t="shared" si="87"/>
        <v>48852</v>
      </c>
      <c r="G163" s="50">
        <f>IF(F163&lt;&gt;"",
IF($F$6=Robocze!$B$3,$F$5/12,
IF(AND($F$6=Robocze!$B$4,MOD(A163,3)=1),$F$5/4,
IF(AND($F$6=Robocze!$B$5,MOD(A163,12)=1),$F$5,0))),
"")</f>
        <v>0</v>
      </c>
      <c r="H163" s="50">
        <f t="shared" si="88"/>
        <v>75729.60000000002</v>
      </c>
      <c r="I163" s="51">
        <f t="shared" si="73"/>
        <v>0.05</v>
      </c>
      <c r="J163" s="50">
        <f t="shared" si="89"/>
        <v>0</v>
      </c>
      <c r="K163" s="50">
        <f t="shared" si="90"/>
        <v>0</v>
      </c>
      <c r="L163" s="52" t="str">
        <f t="shared" si="105"/>
        <v/>
      </c>
      <c r="M163" s="111">
        <f t="shared" si="74"/>
        <v>75729.60000000002</v>
      </c>
      <c r="N163" s="114">
        <f t="shared" si="91"/>
        <v>88255.508637304563</v>
      </c>
      <c r="O163" s="115"/>
      <c r="P163" s="114">
        <f t="shared" si="75"/>
        <v>99780.089054655735</v>
      </c>
      <c r="Q163" s="115"/>
      <c r="R163" s="112">
        <f t="shared" si="76"/>
        <v>98786.241014934043</v>
      </c>
      <c r="S163" s="50"/>
      <c r="T163" s="53">
        <f t="shared" si="77"/>
        <v>0.17</v>
      </c>
      <c r="U163" s="50">
        <f t="shared" si="78"/>
        <v>437.43386637290979</v>
      </c>
      <c r="V163" s="50">
        <f t="shared" si="79"/>
        <v>105421.56179587127</v>
      </c>
      <c r="W163" s="53">
        <f t="shared" si="80"/>
        <v>0.32</v>
      </c>
      <c r="X163" s="50">
        <f t="shared" si="92"/>
        <v>0</v>
      </c>
      <c r="Y163" s="50">
        <f>IF(B163&lt;&gt;"",IF(MONTH(E163)=MONTH($F$14),SUMIF($C$22:C609,"="&amp;(C163-1),$G$22:G609),0)*T163,"")</f>
        <v>0</v>
      </c>
      <c r="Z163" s="50">
        <f>IF(B163&lt;&gt;"",SUM($Y$22:Y163),"")</f>
        <v>12874.031999999997</v>
      </c>
      <c r="AA163" s="51">
        <f t="shared" si="93"/>
        <v>0.05</v>
      </c>
      <c r="AB163" s="50">
        <f t="shared" si="94"/>
        <v>68.804645222840051</v>
      </c>
      <c r="AC163" s="50">
        <f t="shared" si="95"/>
        <v>13.07288259233961</v>
      </c>
      <c r="AD163" s="50">
        <f t="shared" si="96"/>
        <v>3694.8146161121126</v>
      </c>
      <c r="AE163" s="50">
        <f t="shared" si="97"/>
        <v>16568.84661611211</v>
      </c>
      <c r="AF163" s="50">
        <f>IFERROR($V163*(1-$W163)+SUM($X$22:$X163)+$AD163,"")</f>
        <v>88255.508637304563</v>
      </c>
      <c r="AG163" s="50" t="b">
        <f t="shared" si="98"/>
        <v>0</v>
      </c>
      <c r="AH163" s="50">
        <f>IF(B163&lt;&gt;"",
IF(AND(AG163=TRUE,D163&gt;=65),$V163*(1-10%)+SUM($X$22:$X163)+$AD163,AF163),
"")</f>
        <v>88255.508637304563</v>
      </c>
      <c r="AI163" s="50">
        <f t="shared" si="81"/>
        <v>437.43386637290979</v>
      </c>
      <c r="AJ163" s="50">
        <f t="shared" si="82"/>
        <v>105421.56179587127</v>
      </c>
      <c r="AK163" s="50">
        <f t="shared" si="83"/>
        <v>99780.089054655735</v>
      </c>
      <c r="AL163" s="50" t="b">
        <f t="shared" si="99"/>
        <v>0</v>
      </c>
      <c r="AM163" s="50">
        <f t="shared" si="84"/>
        <v>99780.089054655735</v>
      </c>
      <c r="AN163" s="50">
        <f t="shared" si="100"/>
        <v>410.22482876514283</v>
      </c>
      <c r="AO163" s="50">
        <f t="shared" si="101"/>
        <v>77.942717465377143</v>
      </c>
      <c r="AP163" s="50">
        <f t="shared" si="102"/>
        <v>23056.641014934023</v>
      </c>
      <c r="AQ163" s="50">
        <f t="shared" si="103"/>
        <v>98786.241014934043</v>
      </c>
    </row>
    <row r="164" spans="1:43" s="27" customFormat="1" x14ac:dyDescent="0.2">
      <c r="A164" s="47">
        <f t="shared" si="72"/>
        <v>143</v>
      </c>
      <c r="B164" s="47" t="str">
        <f>IF(E164&lt;=$F$10,VLOOKUP('KALKULATOR 2021'!A164,Robocze!$B$23:$C$102,2),"")</f>
        <v>12 rok</v>
      </c>
      <c r="C164" s="47">
        <f t="shared" si="85"/>
        <v>2033</v>
      </c>
      <c r="D164" s="48">
        <f t="shared" si="104"/>
        <v>41.91666666666692</v>
      </c>
      <c r="E164" s="54">
        <f t="shared" si="86"/>
        <v>48853</v>
      </c>
      <c r="F164" s="49">
        <f t="shared" si="87"/>
        <v>48883</v>
      </c>
      <c r="G164" s="50">
        <f>IF(F164&lt;&gt;"",
IF($F$6=Robocze!$B$3,$F$5/12,
IF(AND($F$6=Robocze!$B$4,MOD(A164,3)=1),$F$5/4,
IF(AND($F$6=Robocze!$B$5,MOD(A164,12)=1),$F$5,0))),
"")</f>
        <v>0</v>
      </c>
      <c r="H164" s="50">
        <f t="shared" si="88"/>
        <v>75729.60000000002</v>
      </c>
      <c r="I164" s="51">
        <f t="shared" si="73"/>
        <v>0.05</v>
      </c>
      <c r="J164" s="50">
        <f t="shared" si="89"/>
        <v>0</v>
      </c>
      <c r="K164" s="50">
        <f t="shared" si="90"/>
        <v>0</v>
      </c>
      <c r="L164" s="52" t="str">
        <f t="shared" si="105"/>
        <v/>
      </c>
      <c r="M164" s="111">
        <f t="shared" si="74"/>
        <v>75729.60000000002</v>
      </c>
      <c r="N164" s="114">
        <f t="shared" si="91"/>
        <v>88610.122919722242</v>
      </c>
      <c r="O164" s="115"/>
      <c r="P164" s="114">
        <f t="shared" si="75"/>
        <v>100135.88682571681</v>
      </c>
      <c r="Q164" s="115"/>
      <c r="R164" s="112">
        <f t="shared" si="76"/>
        <v>99119.644578359454</v>
      </c>
      <c r="S164" s="50"/>
      <c r="T164" s="53">
        <f t="shared" si="77"/>
        <v>0.17</v>
      </c>
      <c r="U164" s="50">
        <f t="shared" si="78"/>
        <v>439.25650748279696</v>
      </c>
      <c r="V164" s="50">
        <f t="shared" si="79"/>
        <v>105860.81830335407</v>
      </c>
      <c r="W164" s="53">
        <f t="shared" si="80"/>
        <v>0.32</v>
      </c>
      <c r="X164" s="50">
        <f t="shared" si="92"/>
        <v>0</v>
      </c>
      <c r="Y164" s="50">
        <f>IF(B164&lt;&gt;"",IF(MONTH(E164)=MONTH($F$14),SUMIF($C$22:C609,"="&amp;(C164-1),$G$22:G609),0)*T164,"")</f>
        <v>0</v>
      </c>
      <c r="Z164" s="50">
        <f>IF(B164&lt;&gt;"",SUM($Y$22:Y164),"")</f>
        <v>12874.031999999997</v>
      </c>
      <c r="AA164" s="51">
        <f t="shared" si="93"/>
        <v>0.05</v>
      </c>
      <c r="AB164" s="50">
        <f t="shared" si="94"/>
        <v>69.036860900467133</v>
      </c>
      <c r="AC164" s="50">
        <f t="shared" si="95"/>
        <v>13.117003571088755</v>
      </c>
      <c r="AD164" s="50">
        <f t="shared" si="96"/>
        <v>3750.734473441491</v>
      </c>
      <c r="AE164" s="50">
        <f t="shared" si="97"/>
        <v>16624.766473441487</v>
      </c>
      <c r="AF164" s="50">
        <f>IFERROR($V164*(1-$W164)+SUM($X$22:$X164)+$AD164,"")</f>
        <v>88610.122919722242</v>
      </c>
      <c r="AG164" s="50" t="b">
        <f t="shared" si="98"/>
        <v>0</v>
      </c>
      <c r="AH164" s="50">
        <f>IF(B164&lt;&gt;"",
IF(AND(AG164=TRUE,D164&gt;=65),$V164*(1-10%)+SUM($X$22:$X164)+$AD164,AF164),
"")</f>
        <v>88610.122919722242</v>
      </c>
      <c r="AI164" s="50">
        <f t="shared" si="81"/>
        <v>439.25650748279696</v>
      </c>
      <c r="AJ164" s="50">
        <f t="shared" si="82"/>
        <v>105860.81830335407</v>
      </c>
      <c r="AK164" s="50">
        <f t="shared" si="83"/>
        <v>100135.88682571681</v>
      </c>
      <c r="AL164" s="50" t="b">
        <f t="shared" si="99"/>
        <v>0</v>
      </c>
      <c r="AM164" s="50">
        <f t="shared" si="84"/>
        <v>100135.88682571681</v>
      </c>
      <c r="AN164" s="50">
        <f t="shared" si="100"/>
        <v>411.60933756222522</v>
      </c>
      <c r="AO164" s="50">
        <f t="shared" si="101"/>
        <v>78.205774136822797</v>
      </c>
      <c r="AP164" s="50">
        <f t="shared" si="102"/>
        <v>23390.044578359433</v>
      </c>
      <c r="AQ164" s="50">
        <f t="shared" si="103"/>
        <v>99119.644578359454</v>
      </c>
    </row>
    <row r="165" spans="1:43" s="46" customFormat="1" x14ac:dyDescent="0.2">
      <c r="A165" s="55">
        <f t="shared" si="72"/>
        <v>144</v>
      </c>
      <c r="B165" s="55" t="str">
        <f>IF(E165&lt;=$F$10,VLOOKUP('KALKULATOR 2021'!A165,Robocze!$B$23:$C$102,2),"")</f>
        <v>12 rok</v>
      </c>
      <c r="C165" s="55">
        <f t="shared" si="85"/>
        <v>2033</v>
      </c>
      <c r="D165" s="56">
        <f t="shared" si="104"/>
        <v>42.000000000000256</v>
      </c>
      <c r="E165" s="57">
        <f t="shared" si="86"/>
        <v>48884</v>
      </c>
      <c r="F165" s="58">
        <f t="shared" si="87"/>
        <v>48913</v>
      </c>
      <c r="G165" s="59">
        <f>IF(F165&lt;&gt;"",
IF($F$6=Robocze!$B$3,$F$5/12,
IF(AND($F$6=Robocze!$B$4,MOD(A165,3)=1),$F$5/4,
IF(AND($F$6=Robocze!$B$5,MOD(A165,12)=1),$F$5,0))),
"")</f>
        <v>0</v>
      </c>
      <c r="H165" s="59">
        <f t="shared" si="88"/>
        <v>75729.60000000002</v>
      </c>
      <c r="I165" s="60">
        <f t="shared" si="73"/>
        <v>0.05</v>
      </c>
      <c r="J165" s="59">
        <f t="shared" si="89"/>
        <v>0</v>
      </c>
      <c r="K165" s="59">
        <f t="shared" si="90"/>
        <v>0</v>
      </c>
      <c r="L165" s="61">
        <f t="shared" si="105"/>
        <v>12</v>
      </c>
      <c r="M165" s="113">
        <f t="shared" si="74"/>
        <v>75729.60000000002</v>
      </c>
      <c r="N165" s="114">
        <f t="shared" si="91"/>
        <v>88966.170491762939</v>
      </c>
      <c r="O165" s="115"/>
      <c r="P165" s="114">
        <f t="shared" si="75"/>
        <v>100493.16708749061</v>
      </c>
      <c r="Q165" s="115"/>
      <c r="R165" s="112">
        <f t="shared" si="76"/>
        <v>99454.173378811422</v>
      </c>
      <c r="S165" s="59"/>
      <c r="T165" s="62">
        <f t="shared" si="77"/>
        <v>0.17</v>
      </c>
      <c r="U165" s="59">
        <f t="shared" si="78"/>
        <v>441.08674293064195</v>
      </c>
      <c r="V165" s="59">
        <f t="shared" si="79"/>
        <v>106301.90504628471</v>
      </c>
      <c r="W165" s="62">
        <f t="shared" si="80"/>
        <v>0.32</v>
      </c>
      <c r="X165" s="59">
        <f t="shared" si="92"/>
        <v>0</v>
      </c>
      <c r="Y165" s="59">
        <f>IF(B165&lt;&gt;"",IF(MONTH(E165)=MONTH($F$14),SUMIF($C$22:C633,"="&amp;(C165-1),$G$22:G633),0)*T165,"")</f>
        <v>0</v>
      </c>
      <c r="Z165" s="59">
        <f>IF(B165&lt;&gt;"",SUM($Y$22:Y165),"")</f>
        <v>12874.031999999997</v>
      </c>
      <c r="AA165" s="60">
        <f t="shared" si="93"/>
        <v>0.05</v>
      </c>
      <c r="AB165" s="59">
        <f t="shared" si="94"/>
        <v>69.269860306006194</v>
      </c>
      <c r="AC165" s="59">
        <f t="shared" si="95"/>
        <v>13.161273458141178</v>
      </c>
      <c r="AD165" s="59">
        <f t="shared" si="96"/>
        <v>3806.8430602893559</v>
      </c>
      <c r="AE165" s="59">
        <f t="shared" si="97"/>
        <v>16680.875060289352</v>
      </c>
      <c r="AF165" s="59">
        <f>IFERROR($V165*(1-$W165)+SUM($X$22:$X165)+$AD165,"")</f>
        <v>88966.170491762939</v>
      </c>
      <c r="AG165" s="59" t="b">
        <f t="shared" si="98"/>
        <v>0</v>
      </c>
      <c r="AH165" s="59">
        <f>IF(B165&lt;&gt;"",
IF(AND(AG165=TRUE,D165&gt;=65),$V165*(1-10%)+SUM($X$22:$X165)+$AD165,AF165),
"")</f>
        <v>88966.170491762939</v>
      </c>
      <c r="AI165" s="59">
        <f t="shared" si="81"/>
        <v>441.08674293064195</v>
      </c>
      <c r="AJ165" s="59">
        <f t="shared" si="82"/>
        <v>106301.90504628471</v>
      </c>
      <c r="AK165" s="59">
        <f t="shared" si="83"/>
        <v>100493.16708749061</v>
      </c>
      <c r="AL165" s="59" t="b">
        <f t="shared" si="99"/>
        <v>0</v>
      </c>
      <c r="AM165" s="59">
        <f t="shared" si="84"/>
        <v>100493.16708749061</v>
      </c>
      <c r="AN165" s="59">
        <f t="shared" si="100"/>
        <v>412.99851907649776</v>
      </c>
      <c r="AO165" s="59">
        <f t="shared" si="101"/>
        <v>78.469718624534579</v>
      </c>
      <c r="AP165" s="59">
        <f t="shared" si="102"/>
        <v>23724.573378811401</v>
      </c>
      <c r="AQ165" s="59">
        <f t="shared" si="103"/>
        <v>99454.173378811422</v>
      </c>
    </row>
    <row r="166" spans="1:43" s="27" customFormat="1" x14ac:dyDescent="0.2">
      <c r="A166" s="47">
        <f t="shared" si="72"/>
        <v>145</v>
      </c>
      <c r="B166" s="47" t="str">
        <f>IF(E166&lt;=$F$10,VLOOKUP('KALKULATOR 2021'!A166,Robocze!$B$23:$C$102,2),"")</f>
        <v>13 rok</v>
      </c>
      <c r="C166" s="47">
        <f t="shared" si="85"/>
        <v>2033</v>
      </c>
      <c r="D166" s="48">
        <f t="shared" si="104"/>
        <v>42.083333333333591</v>
      </c>
      <c r="E166" s="49">
        <f t="shared" si="86"/>
        <v>48914</v>
      </c>
      <c r="F166" s="49">
        <f t="shared" si="87"/>
        <v>48944</v>
      </c>
      <c r="G166" s="50">
        <f>IF(F166&lt;&gt;"",
IF($F$6=Robocze!$B$3,$F$5/12,
IF(AND($F$6=Robocze!$B$4,MOD(A166,3)=1),$F$5/4,
IF(AND($F$6=Robocze!$B$5,MOD(A166,12)=1),$F$5,0))),
"")</f>
        <v>6310.8</v>
      </c>
      <c r="H166" s="50">
        <f t="shared" si="88"/>
        <v>82040.400000000023</v>
      </c>
      <c r="I166" s="51">
        <f t="shared" si="73"/>
        <v>0.05</v>
      </c>
      <c r="J166" s="50">
        <f t="shared" si="89"/>
        <v>2E-3</v>
      </c>
      <c r="K166" s="50">
        <f t="shared" si="90"/>
        <v>6310.7979999999998</v>
      </c>
      <c r="L166" s="52" t="str">
        <f t="shared" si="105"/>
        <v/>
      </c>
      <c r="M166" s="111">
        <f t="shared" si="74"/>
        <v>82040.400000000023</v>
      </c>
      <c r="N166" s="114">
        <f t="shared" si="91"/>
        <v>94705.716410389228</v>
      </c>
      <c r="O166" s="115"/>
      <c r="P166" s="114">
        <f t="shared" si="75"/>
        <v>107184.03334027182</v>
      </c>
      <c r="Q166" s="115"/>
      <c r="R166" s="112">
        <f t="shared" si="76"/>
        <v>106121.93016396491</v>
      </c>
      <c r="S166" s="50"/>
      <c r="T166" s="53">
        <f t="shared" si="77"/>
        <v>0.17</v>
      </c>
      <c r="U166" s="50">
        <f t="shared" si="78"/>
        <v>469.21959602618625</v>
      </c>
      <c r="V166" s="50">
        <f t="shared" si="79"/>
        <v>113081.92264231089</v>
      </c>
      <c r="W166" s="53">
        <f t="shared" si="80"/>
        <v>0.32</v>
      </c>
      <c r="X166" s="50">
        <f t="shared" si="92"/>
        <v>1072.836</v>
      </c>
      <c r="Y166" s="50">
        <f>IF(B166&lt;&gt;"",IF(MONTH(E166)=MONTH($F$14),SUMIF($C$22:C621,"="&amp;(C166-1),$G$22:G621),0)*T166,"")</f>
        <v>0</v>
      </c>
      <c r="Z166" s="50">
        <f>IF(B166&lt;&gt;"",SUM($Y$22:Y166),"")</f>
        <v>12874.031999999997</v>
      </c>
      <c r="AA166" s="51">
        <f t="shared" si="93"/>
        <v>0.05</v>
      </c>
      <c r="AB166" s="50">
        <f t="shared" si="94"/>
        <v>69.503646084538971</v>
      </c>
      <c r="AC166" s="50">
        <f t="shared" si="95"/>
        <v>13.205692756062405</v>
      </c>
      <c r="AD166" s="50">
        <f t="shared" si="96"/>
        <v>3863.1410136178324</v>
      </c>
      <c r="AE166" s="50">
        <f t="shared" si="97"/>
        <v>16737.17301361783</v>
      </c>
      <c r="AF166" s="50">
        <f>IFERROR($V166*(1-$W166)+SUM($X$22:$X166)+$AD166,"")</f>
        <v>94705.716410389228</v>
      </c>
      <c r="AG166" s="50" t="b">
        <f t="shared" si="98"/>
        <v>0</v>
      </c>
      <c r="AH166" s="50">
        <f>IF(B166&lt;&gt;"",
IF(AND(AG166=TRUE,D166&gt;=65),$V166*(1-10%)+SUM($X$22:$X166)+$AD166,AF166),
"")</f>
        <v>94705.716410389228</v>
      </c>
      <c r="AI166" s="50">
        <f t="shared" si="81"/>
        <v>469.21959602618625</v>
      </c>
      <c r="AJ166" s="50">
        <f t="shared" si="82"/>
        <v>113081.92264231089</v>
      </c>
      <c r="AK166" s="50">
        <f t="shared" si="83"/>
        <v>107184.03334027182</v>
      </c>
      <c r="AL166" s="50" t="b">
        <f t="shared" si="99"/>
        <v>0</v>
      </c>
      <c r="AM166" s="50">
        <f t="shared" si="84"/>
        <v>107184.03334027182</v>
      </c>
      <c r="AN166" s="50">
        <f t="shared" si="100"/>
        <v>440.68738907838093</v>
      </c>
      <c r="AO166" s="50">
        <f t="shared" si="101"/>
        <v>83.730603924892378</v>
      </c>
      <c r="AP166" s="50">
        <f t="shared" si="102"/>
        <v>24081.530163964882</v>
      </c>
      <c r="AQ166" s="50">
        <f t="shared" si="103"/>
        <v>106121.93016396491</v>
      </c>
    </row>
    <row r="167" spans="1:43" s="27" customFormat="1" x14ac:dyDescent="0.2">
      <c r="A167" s="47">
        <f t="shared" si="72"/>
        <v>146</v>
      </c>
      <c r="B167" s="47" t="str">
        <f>IF(E167&lt;=$F$10,VLOOKUP('KALKULATOR 2021'!A167,Robocze!$B$23:$C$102,2),"")</f>
        <v>13 rok</v>
      </c>
      <c r="C167" s="47">
        <f t="shared" si="85"/>
        <v>2034</v>
      </c>
      <c r="D167" s="48">
        <f t="shared" si="104"/>
        <v>42.166666666666927</v>
      </c>
      <c r="E167" s="54">
        <f t="shared" si="86"/>
        <v>48945</v>
      </c>
      <c r="F167" s="49">
        <f t="shared" si="87"/>
        <v>48975</v>
      </c>
      <c r="G167" s="50">
        <f>IF(F167&lt;&gt;"",
IF($F$6=Robocze!$B$3,$F$5/12,
IF(AND($F$6=Robocze!$B$4,MOD(A167,3)=1),$F$5/4,
IF(AND($F$6=Robocze!$B$5,MOD(A167,12)=1),$F$5,0))),
"")</f>
        <v>0</v>
      </c>
      <c r="H167" s="50">
        <f t="shared" si="88"/>
        <v>82040.400000000023</v>
      </c>
      <c r="I167" s="51">
        <f t="shared" si="73"/>
        <v>0.05</v>
      </c>
      <c r="J167" s="50">
        <f t="shared" si="89"/>
        <v>0</v>
      </c>
      <c r="K167" s="50">
        <f t="shared" si="90"/>
        <v>0</v>
      </c>
      <c r="L167" s="52" t="str">
        <f t="shared" si="105"/>
        <v/>
      </c>
      <c r="M167" s="111">
        <f t="shared" si="74"/>
        <v>82040.400000000023</v>
      </c>
      <c r="N167" s="114">
        <f t="shared" si="91"/>
        <v>95082.603150130075</v>
      </c>
      <c r="O167" s="115"/>
      <c r="P167" s="114">
        <f t="shared" si="75"/>
        <v>107565.68482918962</v>
      </c>
      <c r="Q167" s="115"/>
      <c r="R167" s="112">
        <f t="shared" si="76"/>
        <v>106480.09167826828</v>
      </c>
      <c r="S167" s="50"/>
      <c r="T167" s="53">
        <f t="shared" si="77"/>
        <v>0.17</v>
      </c>
      <c r="U167" s="50">
        <f t="shared" si="78"/>
        <v>471.1746776762954</v>
      </c>
      <c r="V167" s="50">
        <f t="shared" si="79"/>
        <v>113553.09731998718</v>
      </c>
      <c r="W167" s="53">
        <f t="shared" si="80"/>
        <v>0.32</v>
      </c>
      <c r="X167" s="50">
        <f t="shared" si="92"/>
        <v>0</v>
      </c>
      <c r="Y167" s="50">
        <f>IF(B167&lt;&gt;"",IF(MONTH(E167)=MONTH($F$14),SUMIF($C$22:C621,"="&amp;(C167-1),$G$22:G621),0)*T167,"")</f>
        <v>0</v>
      </c>
      <c r="Z167" s="50">
        <f>IF(B167&lt;&gt;"",SUM($Y$22:Y167),"")</f>
        <v>12874.031999999997</v>
      </c>
      <c r="AA167" s="51">
        <f t="shared" si="93"/>
        <v>0.05</v>
      </c>
      <c r="AB167" s="50">
        <f t="shared" si="94"/>
        <v>69.738220890074288</v>
      </c>
      <c r="AC167" s="50">
        <f t="shared" si="95"/>
        <v>13.250261969114115</v>
      </c>
      <c r="AD167" s="50">
        <f t="shared" si="96"/>
        <v>3919.6289725387928</v>
      </c>
      <c r="AE167" s="50">
        <f t="shared" si="97"/>
        <v>16793.66097253879</v>
      </c>
      <c r="AF167" s="50">
        <f>IFERROR($V167*(1-$W167)+SUM($X$22:$X167)+$AD167,"")</f>
        <v>95082.603150130075</v>
      </c>
      <c r="AG167" s="50" t="b">
        <f t="shared" si="98"/>
        <v>0</v>
      </c>
      <c r="AH167" s="50">
        <f>IF(B167&lt;&gt;"",
IF(AND(AG167=TRUE,D167&gt;=65),$V167*(1-10%)+SUM($X$22:$X167)+$AD167,AF167),
"")</f>
        <v>95082.603150130075</v>
      </c>
      <c r="AI167" s="50">
        <f t="shared" si="81"/>
        <v>471.1746776762954</v>
      </c>
      <c r="AJ167" s="50">
        <f t="shared" si="82"/>
        <v>113553.09731998718</v>
      </c>
      <c r="AK167" s="50">
        <f t="shared" si="83"/>
        <v>107565.68482918962</v>
      </c>
      <c r="AL167" s="50" t="b">
        <f t="shared" si="99"/>
        <v>0</v>
      </c>
      <c r="AM167" s="50">
        <f t="shared" si="84"/>
        <v>107565.68482918962</v>
      </c>
      <c r="AN167" s="50">
        <f t="shared" si="100"/>
        <v>442.17470901652047</v>
      </c>
      <c r="AO167" s="50">
        <f t="shared" si="101"/>
        <v>84.013194713138887</v>
      </c>
      <c r="AP167" s="50">
        <f t="shared" si="102"/>
        <v>24439.691678268253</v>
      </c>
      <c r="AQ167" s="50">
        <f t="shared" si="103"/>
        <v>106480.09167826828</v>
      </c>
    </row>
    <row r="168" spans="1:43" s="27" customFormat="1" x14ac:dyDescent="0.2">
      <c r="A168" s="47">
        <f t="shared" si="72"/>
        <v>147</v>
      </c>
      <c r="B168" s="47" t="str">
        <f>IF(E168&lt;=$F$10,VLOOKUP('KALKULATOR 2021'!A168,Robocze!$B$23:$C$102,2),"")</f>
        <v>13 rok</v>
      </c>
      <c r="C168" s="47">
        <f t="shared" si="85"/>
        <v>2034</v>
      </c>
      <c r="D168" s="48">
        <f t="shared" si="104"/>
        <v>42.250000000000263</v>
      </c>
      <c r="E168" s="54">
        <f t="shared" si="86"/>
        <v>48976</v>
      </c>
      <c r="F168" s="49">
        <f t="shared" si="87"/>
        <v>49003</v>
      </c>
      <c r="G168" s="50">
        <f>IF(F168&lt;&gt;"",
IF($F$6=Robocze!$B$3,$F$5/12,
IF(AND($F$6=Robocze!$B$4,MOD(A168,3)=1),$F$5/4,
IF(AND($F$6=Robocze!$B$5,MOD(A168,12)=1),$F$5,0))),
"")</f>
        <v>0</v>
      </c>
      <c r="H168" s="50">
        <f t="shared" si="88"/>
        <v>82040.400000000023</v>
      </c>
      <c r="I168" s="51">
        <f t="shared" si="73"/>
        <v>0.05</v>
      </c>
      <c r="J168" s="50">
        <f t="shared" si="89"/>
        <v>0</v>
      </c>
      <c r="K168" s="50">
        <f t="shared" si="90"/>
        <v>0</v>
      </c>
      <c r="L168" s="52" t="str">
        <f t="shared" si="105"/>
        <v/>
      </c>
      <c r="M168" s="111">
        <f t="shared" si="74"/>
        <v>82040.400000000023</v>
      </c>
      <c r="N168" s="114">
        <f t="shared" si="91"/>
        <v>95461.015531652345</v>
      </c>
      <c r="O168" s="115"/>
      <c r="P168" s="114">
        <f t="shared" si="75"/>
        <v>107948.92653264457</v>
      </c>
      <c r="Q168" s="115"/>
      <c r="R168" s="112">
        <f t="shared" si="76"/>
        <v>106839.46198768243</v>
      </c>
      <c r="S168" s="50"/>
      <c r="T168" s="53">
        <f t="shared" si="77"/>
        <v>0.17</v>
      </c>
      <c r="U168" s="50">
        <f t="shared" si="78"/>
        <v>473.13790549994656</v>
      </c>
      <c r="V168" s="50">
        <f t="shared" si="79"/>
        <v>114026.23522548712</v>
      </c>
      <c r="W168" s="53">
        <f t="shared" si="80"/>
        <v>0.32</v>
      </c>
      <c r="X168" s="50">
        <f t="shared" si="92"/>
        <v>0</v>
      </c>
      <c r="Y168" s="50">
        <f>IF(B168&lt;&gt;"",IF(MONTH(E168)=MONTH($F$14),SUMIF($C$22:C621,"="&amp;(C168-1),$G$22:G621),0)*T168,"")</f>
        <v>0</v>
      </c>
      <c r="Z168" s="50">
        <f>IF(B168&lt;&gt;"",SUM($Y$22:Y168),"")</f>
        <v>12874.031999999997</v>
      </c>
      <c r="AA168" s="51">
        <f t="shared" si="93"/>
        <v>0.05</v>
      </c>
      <c r="AB168" s="50">
        <f t="shared" si="94"/>
        <v>69.973587385578298</v>
      </c>
      <c r="AC168" s="50">
        <f t="shared" si="95"/>
        <v>13.294981603259878</v>
      </c>
      <c r="AD168" s="50">
        <f t="shared" si="96"/>
        <v>3976.3075783211116</v>
      </c>
      <c r="AE168" s="50">
        <f t="shared" si="97"/>
        <v>16850.339578321109</v>
      </c>
      <c r="AF168" s="50">
        <f>IFERROR($V168*(1-$W168)+SUM($X$22:$X168)+$AD168,"")</f>
        <v>95461.015531652345</v>
      </c>
      <c r="AG168" s="50" t="b">
        <f t="shared" si="98"/>
        <v>0</v>
      </c>
      <c r="AH168" s="50">
        <f>IF(B168&lt;&gt;"",
IF(AND(AG168=TRUE,D168&gt;=65),$V168*(1-10%)+SUM($X$22:$X168)+$AD168,AF168),
"")</f>
        <v>95461.015531652345</v>
      </c>
      <c r="AI168" s="50">
        <f t="shared" si="81"/>
        <v>473.13790549994656</v>
      </c>
      <c r="AJ168" s="50">
        <f t="shared" si="82"/>
        <v>114026.23522548712</v>
      </c>
      <c r="AK168" s="50">
        <f t="shared" si="83"/>
        <v>107948.92653264457</v>
      </c>
      <c r="AL168" s="50" t="b">
        <f t="shared" si="99"/>
        <v>0</v>
      </c>
      <c r="AM168" s="50">
        <f t="shared" si="84"/>
        <v>107948.92653264457</v>
      </c>
      <c r="AN168" s="50">
        <f t="shared" si="100"/>
        <v>443.66704865945121</v>
      </c>
      <c r="AO168" s="50">
        <f t="shared" si="101"/>
        <v>84.296739245295726</v>
      </c>
      <c r="AP168" s="50">
        <f t="shared" si="102"/>
        <v>24799.061987682406</v>
      </c>
      <c r="AQ168" s="50">
        <f t="shared" si="103"/>
        <v>106839.46198768243</v>
      </c>
    </row>
    <row r="169" spans="1:43" s="27" customFormat="1" x14ac:dyDescent="0.2">
      <c r="A169" s="47">
        <f t="shared" si="72"/>
        <v>148</v>
      </c>
      <c r="B169" s="47" t="str">
        <f>IF(E169&lt;=$F$10,VLOOKUP('KALKULATOR 2021'!A169,Robocze!$B$23:$C$102,2),"")</f>
        <v>13 rok</v>
      </c>
      <c r="C169" s="47">
        <f t="shared" si="85"/>
        <v>2034</v>
      </c>
      <c r="D169" s="48">
        <f t="shared" si="104"/>
        <v>42.333333333333599</v>
      </c>
      <c r="E169" s="54">
        <f t="shared" si="86"/>
        <v>49004</v>
      </c>
      <c r="F169" s="49">
        <f t="shared" si="87"/>
        <v>49034</v>
      </c>
      <c r="G169" s="50">
        <f>IF(F169&lt;&gt;"",
IF($F$6=Robocze!$B$3,$F$5/12,
IF(AND($F$6=Robocze!$B$4,MOD(A169,3)=1),$F$5/4,
IF(AND($F$6=Robocze!$B$5,MOD(A169,12)=1),$F$5,0))),
"")</f>
        <v>0</v>
      </c>
      <c r="H169" s="50">
        <f t="shared" si="88"/>
        <v>82040.400000000023</v>
      </c>
      <c r="I169" s="51">
        <f t="shared" si="73"/>
        <v>0.05</v>
      </c>
      <c r="J169" s="50">
        <f t="shared" si="89"/>
        <v>0</v>
      </c>
      <c r="K169" s="50">
        <f t="shared" si="90"/>
        <v>0</v>
      </c>
      <c r="L169" s="52" t="str">
        <f t="shared" si="105"/>
        <v/>
      </c>
      <c r="M169" s="111">
        <f t="shared" si="74"/>
        <v>82040.400000000023</v>
      </c>
      <c r="N169" s="114">
        <f t="shared" si="91"/>
        <v>95840.959760868063</v>
      </c>
      <c r="O169" s="115"/>
      <c r="P169" s="114">
        <f t="shared" si="75"/>
        <v>108333.7650765306</v>
      </c>
      <c r="Q169" s="115"/>
      <c r="R169" s="112">
        <f t="shared" si="76"/>
        <v>107200.04517189084</v>
      </c>
      <c r="S169" s="50"/>
      <c r="T169" s="53">
        <f t="shared" si="77"/>
        <v>0.17</v>
      </c>
      <c r="U169" s="50">
        <f t="shared" si="78"/>
        <v>475.10931343952967</v>
      </c>
      <c r="V169" s="50">
        <f t="shared" si="79"/>
        <v>114501.34453892666</v>
      </c>
      <c r="W169" s="53">
        <f t="shared" si="80"/>
        <v>0.32</v>
      </c>
      <c r="X169" s="50">
        <f t="shared" si="92"/>
        <v>0</v>
      </c>
      <c r="Y169" s="50">
        <f>IF(B169&lt;&gt;"",IF(MONTH(E169)=MONTH($F$14),SUMIF($C$22:C621,"="&amp;(C169-1),$G$22:G621),0)*T169,"")</f>
        <v>0</v>
      </c>
      <c r="Z169" s="50">
        <f>IF(B169&lt;&gt;"",SUM($Y$22:Y169),"")</f>
        <v>12874.031999999997</v>
      </c>
      <c r="AA169" s="51">
        <f t="shared" si="93"/>
        <v>0.05</v>
      </c>
      <c r="AB169" s="50">
        <f t="shared" si="94"/>
        <v>70.209748243004626</v>
      </c>
      <c r="AC169" s="50">
        <f t="shared" si="95"/>
        <v>13.339852166170878</v>
      </c>
      <c r="AD169" s="50">
        <f t="shared" si="96"/>
        <v>4033.1774743979454</v>
      </c>
      <c r="AE169" s="50">
        <f t="shared" si="97"/>
        <v>16907.209474397943</v>
      </c>
      <c r="AF169" s="50">
        <f>IFERROR($V169*(1-$W169)+SUM($X$22:$X169)+$AD169,"")</f>
        <v>95840.959760868063</v>
      </c>
      <c r="AG169" s="50" t="b">
        <f t="shared" si="98"/>
        <v>0</v>
      </c>
      <c r="AH169" s="50">
        <f>IF(B169&lt;&gt;"",
IF(AND(AG169=TRUE,D169&gt;=65),$V169*(1-10%)+SUM($X$22:$X169)+$AD169,AF169),
"")</f>
        <v>95840.959760868063</v>
      </c>
      <c r="AI169" s="50">
        <f t="shared" si="81"/>
        <v>475.10931343952967</v>
      </c>
      <c r="AJ169" s="50">
        <f t="shared" si="82"/>
        <v>114501.34453892666</v>
      </c>
      <c r="AK169" s="50">
        <f t="shared" si="83"/>
        <v>108333.7650765306</v>
      </c>
      <c r="AL169" s="50" t="b">
        <f t="shared" si="99"/>
        <v>0</v>
      </c>
      <c r="AM169" s="50">
        <f t="shared" si="84"/>
        <v>108333.7650765306</v>
      </c>
      <c r="AN169" s="50">
        <f t="shared" si="100"/>
        <v>445.16442494867687</v>
      </c>
      <c r="AO169" s="50">
        <f t="shared" si="101"/>
        <v>84.581240740248603</v>
      </c>
      <c r="AP169" s="50">
        <f t="shared" si="102"/>
        <v>25159.645171890821</v>
      </c>
      <c r="AQ169" s="50">
        <f t="shared" si="103"/>
        <v>107200.04517189084</v>
      </c>
    </row>
    <row r="170" spans="1:43" s="27" customFormat="1" x14ac:dyDescent="0.2">
      <c r="A170" s="47">
        <f t="shared" si="72"/>
        <v>149</v>
      </c>
      <c r="B170" s="47" t="str">
        <f>IF(E170&lt;=$F$10,VLOOKUP('KALKULATOR 2021'!A170,Robocze!$B$23:$C$102,2),"")</f>
        <v>13 rok</v>
      </c>
      <c r="C170" s="47">
        <f t="shared" si="85"/>
        <v>2034</v>
      </c>
      <c r="D170" s="48">
        <f t="shared" si="104"/>
        <v>42.416666666666934</v>
      </c>
      <c r="E170" s="54">
        <f t="shared" si="86"/>
        <v>49035</v>
      </c>
      <c r="F170" s="49">
        <f t="shared" si="87"/>
        <v>49064</v>
      </c>
      <c r="G170" s="50">
        <f>IF(F170&lt;&gt;"",
IF($F$6=Robocze!$B$3,$F$5/12,
IF(AND($F$6=Robocze!$B$4,MOD(A170,3)=1),$F$5/4,
IF(AND($F$6=Robocze!$B$5,MOD(A170,12)=1),$F$5,0))),
"")</f>
        <v>0</v>
      </c>
      <c r="H170" s="50">
        <f t="shared" si="88"/>
        <v>82040.400000000023</v>
      </c>
      <c r="I170" s="51">
        <f t="shared" si="73"/>
        <v>0.05</v>
      </c>
      <c r="J170" s="50">
        <f t="shared" si="89"/>
        <v>0</v>
      </c>
      <c r="K170" s="50">
        <f t="shared" si="90"/>
        <v>0</v>
      </c>
      <c r="L170" s="52" t="str">
        <f t="shared" si="105"/>
        <v/>
      </c>
      <c r="M170" s="111">
        <f t="shared" si="74"/>
        <v>82040.400000000023</v>
      </c>
      <c r="N170" s="114">
        <f t="shared" si="91"/>
        <v>96226.062890537796</v>
      </c>
      <c r="O170" s="115"/>
      <c r="P170" s="114">
        <f t="shared" si="75"/>
        <v>108720.20711434948</v>
      </c>
      <c r="Q170" s="115"/>
      <c r="R170" s="112">
        <f t="shared" si="76"/>
        <v>107561.84532434597</v>
      </c>
      <c r="S170" s="50"/>
      <c r="T170" s="53">
        <f t="shared" si="77"/>
        <v>0.17</v>
      </c>
      <c r="U170" s="50">
        <f t="shared" si="78"/>
        <v>477.08893557886108</v>
      </c>
      <c r="V170" s="50">
        <f t="shared" si="79"/>
        <v>114978.43347450552</v>
      </c>
      <c r="W170" s="53">
        <f t="shared" si="80"/>
        <v>0.32</v>
      </c>
      <c r="X170" s="50">
        <f t="shared" si="92"/>
        <v>0</v>
      </c>
      <c r="Y170" s="50">
        <f>IF(B170&lt;&gt;"",IF(MONTH(E170)=MONTH($F$14),SUMIF($C$22:C621,"="&amp;(C170-1),$G$22:G621),0)*T170,"")</f>
        <v>1072.836</v>
      </c>
      <c r="Z170" s="50">
        <f>IF(B170&lt;&gt;"",SUM($Y$22:Y170),"")</f>
        <v>13946.867999999997</v>
      </c>
      <c r="AA170" s="51">
        <f t="shared" si="93"/>
        <v>0.05</v>
      </c>
      <c r="AB170" s="50">
        <f t="shared" si="94"/>
        <v>74.916856143324765</v>
      </c>
      <c r="AC170" s="50">
        <f t="shared" si="95"/>
        <v>14.234202667231706</v>
      </c>
      <c r="AD170" s="50">
        <f t="shared" si="96"/>
        <v>4093.8601278740384</v>
      </c>
      <c r="AE170" s="50">
        <f t="shared" si="97"/>
        <v>18040.728127874037</v>
      </c>
      <c r="AF170" s="50">
        <f>IFERROR($V170*(1-$W170)+SUM($X$22:$X170)+$AD170,"")</f>
        <v>96226.062890537796</v>
      </c>
      <c r="AG170" s="50" t="b">
        <f t="shared" si="98"/>
        <v>0</v>
      </c>
      <c r="AH170" s="50">
        <f>IF(B170&lt;&gt;"",
IF(AND(AG170=TRUE,D170&gt;=65),$V170*(1-10%)+SUM($X$22:$X170)+$AD170,AF170),
"")</f>
        <v>96226.062890537796</v>
      </c>
      <c r="AI170" s="50">
        <f t="shared" si="81"/>
        <v>477.08893557886108</v>
      </c>
      <c r="AJ170" s="50">
        <f t="shared" si="82"/>
        <v>114978.43347450552</v>
      </c>
      <c r="AK170" s="50">
        <f t="shared" si="83"/>
        <v>108720.20711434948</v>
      </c>
      <c r="AL170" s="50" t="b">
        <f t="shared" si="99"/>
        <v>0</v>
      </c>
      <c r="AM170" s="50">
        <f t="shared" si="84"/>
        <v>108720.20711434948</v>
      </c>
      <c r="AN170" s="50">
        <f t="shared" si="100"/>
        <v>446.66685488287857</v>
      </c>
      <c r="AO170" s="50">
        <f t="shared" si="101"/>
        <v>84.86670242774693</v>
      </c>
      <c r="AP170" s="50">
        <f t="shared" si="102"/>
        <v>25521.445324345943</v>
      </c>
      <c r="AQ170" s="50">
        <f t="shared" si="103"/>
        <v>107561.84532434597</v>
      </c>
    </row>
    <row r="171" spans="1:43" s="27" customFormat="1" x14ac:dyDescent="0.2">
      <c r="A171" s="47">
        <f t="shared" si="72"/>
        <v>150</v>
      </c>
      <c r="B171" s="47" t="str">
        <f>IF(E171&lt;=$F$10,VLOOKUP('KALKULATOR 2021'!A171,Robocze!$B$23:$C$102,2),"")</f>
        <v>13 rok</v>
      </c>
      <c r="C171" s="47">
        <f t="shared" si="85"/>
        <v>2034</v>
      </c>
      <c r="D171" s="48">
        <f t="shared" si="104"/>
        <v>42.50000000000027</v>
      </c>
      <c r="E171" s="54">
        <f t="shared" si="86"/>
        <v>49065</v>
      </c>
      <c r="F171" s="49">
        <f t="shared" si="87"/>
        <v>49095</v>
      </c>
      <c r="G171" s="50">
        <f>IF(F171&lt;&gt;"",
IF($F$6=Robocze!$B$3,$F$5/12,
IF(AND($F$6=Robocze!$B$4,MOD(A171,3)=1),$F$5/4,
IF(AND($F$6=Robocze!$B$5,MOD(A171,12)=1),$F$5,0))),
"")</f>
        <v>0</v>
      </c>
      <c r="H171" s="50">
        <f t="shared" si="88"/>
        <v>82040.400000000023</v>
      </c>
      <c r="I171" s="51">
        <f t="shared" si="73"/>
        <v>0.05</v>
      </c>
      <c r="J171" s="50">
        <f t="shared" si="89"/>
        <v>0</v>
      </c>
      <c r="K171" s="50">
        <f t="shared" si="90"/>
        <v>0</v>
      </c>
      <c r="L171" s="52" t="str">
        <f t="shared" si="105"/>
        <v/>
      </c>
      <c r="M171" s="111">
        <f t="shared" si="74"/>
        <v>82040.400000000023</v>
      </c>
      <c r="N171" s="114">
        <f t="shared" si="91"/>
        <v>96612.72257614712</v>
      </c>
      <c r="O171" s="115"/>
      <c r="P171" s="114">
        <f t="shared" si="75"/>
        <v>109108.25932732593</v>
      </c>
      <c r="Q171" s="115"/>
      <c r="R171" s="112">
        <f t="shared" si="76"/>
        <v>107924.86655231562</v>
      </c>
      <c r="S171" s="50"/>
      <c r="T171" s="53">
        <f t="shared" si="77"/>
        <v>0.17</v>
      </c>
      <c r="U171" s="50">
        <f t="shared" si="78"/>
        <v>479.07680614377301</v>
      </c>
      <c r="V171" s="50">
        <f t="shared" si="79"/>
        <v>115457.51028064929</v>
      </c>
      <c r="W171" s="53">
        <f t="shared" si="80"/>
        <v>0.32</v>
      </c>
      <c r="X171" s="50">
        <f t="shared" si="92"/>
        <v>0</v>
      </c>
      <c r="Y171" s="50">
        <f>IF(B171&lt;&gt;"",IF(MONTH(E171)=MONTH($F$14),SUMIF($C$22:C621,"="&amp;(C171-1),$G$22:G621),0)*T171,"")</f>
        <v>0</v>
      </c>
      <c r="Z171" s="50">
        <f>IF(B171&lt;&gt;"",SUM($Y$22:Y171),"")</f>
        <v>13946.867999999997</v>
      </c>
      <c r="AA171" s="51">
        <f t="shared" si="93"/>
        <v>0.05</v>
      </c>
      <c r="AB171" s="50">
        <f t="shared" si="94"/>
        <v>75.169700532808491</v>
      </c>
      <c r="AC171" s="50">
        <f t="shared" si="95"/>
        <v>14.282243101233613</v>
      </c>
      <c r="AD171" s="50">
        <f t="shared" si="96"/>
        <v>4154.747585305613</v>
      </c>
      <c r="AE171" s="50">
        <f t="shared" si="97"/>
        <v>18101.615585305615</v>
      </c>
      <c r="AF171" s="50">
        <f>IFERROR($V171*(1-$W171)+SUM($X$22:$X171)+$AD171,"")</f>
        <v>96612.72257614712</v>
      </c>
      <c r="AG171" s="50" t="b">
        <f t="shared" si="98"/>
        <v>0</v>
      </c>
      <c r="AH171" s="50">
        <f>IF(B171&lt;&gt;"",
IF(AND(AG171=TRUE,D171&gt;=65),$V171*(1-10%)+SUM($X$22:$X171)+$AD171,AF171),
"")</f>
        <v>96612.72257614712</v>
      </c>
      <c r="AI171" s="50">
        <f t="shared" si="81"/>
        <v>479.07680614377301</v>
      </c>
      <c r="AJ171" s="50">
        <f t="shared" si="82"/>
        <v>115457.51028064929</v>
      </c>
      <c r="AK171" s="50">
        <f t="shared" si="83"/>
        <v>109108.25932732593</v>
      </c>
      <c r="AL171" s="50" t="b">
        <f t="shared" si="99"/>
        <v>0</v>
      </c>
      <c r="AM171" s="50">
        <f t="shared" si="84"/>
        <v>109108.25932732593</v>
      </c>
      <c r="AN171" s="50">
        <f t="shared" si="100"/>
        <v>448.17435551810826</v>
      </c>
      <c r="AO171" s="50">
        <f t="shared" si="101"/>
        <v>85.153127548440565</v>
      </c>
      <c r="AP171" s="50">
        <f t="shared" si="102"/>
        <v>25884.4665523156</v>
      </c>
      <c r="AQ171" s="50">
        <f t="shared" si="103"/>
        <v>107924.86655231562</v>
      </c>
    </row>
    <row r="172" spans="1:43" s="27" customFormat="1" x14ac:dyDescent="0.2">
      <c r="A172" s="47">
        <f t="shared" si="72"/>
        <v>151</v>
      </c>
      <c r="B172" s="47" t="str">
        <f>IF(E172&lt;=$F$10,VLOOKUP('KALKULATOR 2021'!A172,Robocze!$B$23:$C$102,2),"")</f>
        <v>13 rok</v>
      </c>
      <c r="C172" s="47">
        <f t="shared" si="85"/>
        <v>2034</v>
      </c>
      <c r="D172" s="48">
        <f t="shared" si="104"/>
        <v>42.583333333333606</v>
      </c>
      <c r="E172" s="54">
        <f t="shared" si="86"/>
        <v>49096</v>
      </c>
      <c r="F172" s="49">
        <f t="shared" si="87"/>
        <v>49125</v>
      </c>
      <c r="G172" s="50">
        <f>IF(F172&lt;&gt;"",
IF($F$6=Robocze!$B$3,$F$5/12,
IF(AND($F$6=Robocze!$B$4,MOD(A172,3)=1),$F$5/4,
IF(AND($F$6=Robocze!$B$5,MOD(A172,12)=1),$F$5,0))),
"")</f>
        <v>0</v>
      </c>
      <c r="H172" s="50">
        <f t="shared" si="88"/>
        <v>82040.400000000023</v>
      </c>
      <c r="I172" s="51">
        <f t="shared" si="73"/>
        <v>0.05</v>
      </c>
      <c r="J172" s="50">
        <f t="shared" si="89"/>
        <v>0</v>
      </c>
      <c r="K172" s="50">
        <f t="shared" si="90"/>
        <v>0</v>
      </c>
      <c r="L172" s="52" t="str">
        <f t="shared" si="105"/>
        <v/>
      </c>
      <c r="M172" s="111">
        <f t="shared" si="74"/>
        <v>82040.400000000023</v>
      </c>
      <c r="N172" s="114">
        <f t="shared" si="91"/>
        <v>97000.945141209377</v>
      </c>
      <c r="O172" s="115"/>
      <c r="P172" s="114">
        <f t="shared" si="75"/>
        <v>109497.92842452312</v>
      </c>
      <c r="Q172" s="115"/>
      <c r="R172" s="112">
        <f t="shared" si="76"/>
        <v>108289.1129769297</v>
      </c>
      <c r="S172" s="50"/>
      <c r="T172" s="53">
        <f t="shared" si="77"/>
        <v>0.17</v>
      </c>
      <c r="U172" s="50">
        <f t="shared" si="78"/>
        <v>481.07295950270537</v>
      </c>
      <c r="V172" s="50">
        <f t="shared" si="79"/>
        <v>115938.583240152</v>
      </c>
      <c r="W172" s="53">
        <f t="shared" si="80"/>
        <v>0.32</v>
      </c>
      <c r="X172" s="50">
        <f t="shared" si="92"/>
        <v>0</v>
      </c>
      <c r="Y172" s="50">
        <f>IF(B172&lt;&gt;"",IF(MONTH(E172)=MONTH($F$14),SUMIF($C$22:C621,"="&amp;(C172-1),$G$22:G621),0)*T172,"")</f>
        <v>0</v>
      </c>
      <c r="Z172" s="50">
        <f>IF(B172&lt;&gt;"",SUM($Y$22:Y172),"")</f>
        <v>13946.867999999997</v>
      </c>
      <c r="AA172" s="51">
        <f t="shared" si="93"/>
        <v>0.05</v>
      </c>
      <c r="AB172" s="50">
        <f t="shared" si="94"/>
        <v>75.423398272106738</v>
      </c>
      <c r="AC172" s="50">
        <f t="shared" si="95"/>
        <v>14.33044567170028</v>
      </c>
      <c r="AD172" s="50">
        <f t="shared" si="96"/>
        <v>4215.8405379060196</v>
      </c>
      <c r="AE172" s="50">
        <f t="shared" si="97"/>
        <v>18162.708537906019</v>
      </c>
      <c r="AF172" s="50">
        <f>IFERROR($V172*(1-$W172)+SUM($X$22:$X172)+$AD172,"")</f>
        <v>97000.945141209377</v>
      </c>
      <c r="AG172" s="50" t="b">
        <f t="shared" si="98"/>
        <v>0</v>
      </c>
      <c r="AH172" s="50">
        <f>IF(B172&lt;&gt;"",
IF(AND(AG172=TRUE,D172&gt;=65),$V172*(1-10%)+SUM($X$22:$X172)+$AD172,AF172),
"")</f>
        <v>97000.945141209377</v>
      </c>
      <c r="AI172" s="50">
        <f t="shared" si="81"/>
        <v>481.07295950270537</v>
      </c>
      <c r="AJ172" s="50">
        <f t="shared" si="82"/>
        <v>115938.583240152</v>
      </c>
      <c r="AK172" s="50">
        <f t="shared" si="83"/>
        <v>109497.92842452312</v>
      </c>
      <c r="AL172" s="50" t="b">
        <f t="shared" si="99"/>
        <v>0</v>
      </c>
      <c r="AM172" s="50">
        <f t="shared" si="84"/>
        <v>109497.92842452312</v>
      </c>
      <c r="AN172" s="50">
        <f t="shared" si="100"/>
        <v>449.68694396798179</v>
      </c>
      <c r="AO172" s="50">
        <f t="shared" si="101"/>
        <v>85.440519353916542</v>
      </c>
      <c r="AP172" s="50">
        <f t="shared" si="102"/>
        <v>26248.712976929673</v>
      </c>
      <c r="AQ172" s="50">
        <f t="shared" si="103"/>
        <v>108289.1129769297</v>
      </c>
    </row>
    <row r="173" spans="1:43" s="27" customFormat="1" x14ac:dyDescent="0.2">
      <c r="A173" s="47">
        <f t="shared" si="72"/>
        <v>152</v>
      </c>
      <c r="B173" s="47" t="str">
        <f>IF(E173&lt;=$F$10,VLOOKUP('KALKULATOR 2021'!A173,Robocze!$B$23:$C$102,2),"")</f>
        <v>13 rok</v>
      </c>
      <c r="C173" s="47">
        <f t="shared" si="85"/>
        <v>2034</v>
      </c>
      <c r="D173" s="48">
        <f t="shared" si="104"/>
        <v>42.666666666666941</v>
      </c>
      <c r="E173" s="54">
        <f t="shared" si="86"/>
        <v>49126</v>
      </c>
      <c r="F173" s="49">
        <f t="shared" si="87"/>
        <v>49156</v>
      </c>
      <c r="G173" s="50">
        <f>IF(F173&lt;&gt;"",
IF($F$6=Robocze!$B$3,$F$5/12,
IF(AND($F$6=Robocze!$B$4,MOD(A173,3)=1),$F$5/4,
IF(AND($F$6=Robocze!$B$5,MOD(A173,12)=1),$F$5,0))),
"")</f>
        <v>0</v>
      </c>
      <c r="H173" s="50">
        <f t="shared" si="88"/>
        <v>82040.400000000023</v>
      </c>
      <c r="I173" s="51">
        <f t="shared" si="73"/>
        <v>0.05</v>
      </c>
      <c r="J173" s="50">
        <f t="shared" si="89"/>
        <v>0</v>
      </c>
      <c r="K173" s="50">
        <f t="shared" si="90"/>
        <v>0</v>
      </c>
      <c r="L173" s="52" t="str">
        <f t="shared" si="105"/>
        <v/>
      </c>
      <c r="M173" s="111">
        <f t="shared" si="74"/>
        <v>82040.400000000023</v>
      </c>
      <c r="N173" s="114">
        <f t="shared" si="91"/>
        <v>97390.736935038571</v>
      </c>
      <c r="O173" s="115"/>
      <c r="P173" s="114">
        <f t="shared" si="75"/>
        <v>109889.22114295863</v>
      </c>
      <c r="Q173" s="115"/>
      <c r="R173" s="112">
        <f t="shared" si="76"/>
        <v>108654.58873322683</v>
      </c>
      <c r="S173" s="50"/>
      <c r="T173" s="53">
        <f t="shared" si="77"/>
        <v>0.17</v>
      </c>
      <c r="U173" s="50">
        <f t="shared" si="78"/>
        <v>483.07743016730001</v>
      </c>
      <c r="V173" s="50">
        <f t="shared" si="79"/>
        <v>116421.6606703193</v>
      </c>
      <c r="W173" s="53">
        <f t="shared" si="80"/>
        <v>0.32</v>
      </c>
      <c r="X173" s="50">
        <f t="shared" si="92"/>
        <v>0</v>
      </c>
      <c r="Y173" s="50">
        <f>IF(B173&lt;&gt;"",IF(MONTH(E173)=MONTH($F$14),SUMIF($C$22:C621,"="&amp;(C173-1),$G$22:G621),0)*T173,"")</f>
        <v>0</v>
      </c>
      <c r="Z173" s="50">
        <f>IF(B173&lt;&gt;"",SUM($Y$22:Y173),"")</f>
        <v>13946.867999999997</v>
      </c>
      <c r="AA173" s="51">
        <f t="shared" si="93"/>
        <v>0.05</v>
      </c>
      <c r="AB173" s="50">
        <f t="shared" si="94"/>
        <v>75.677952241275079</v>
      </c>
      <c r="AC173" s="50">
        <f t="shared" si="95"/>
        <v>14.378810925842265</v>
      </c>
      <c r="AD173" s="50">
        <f t="shared" si="96"/>
        <v>4277.1396792214528</v>
      </c>
      <c r="AE173" s="50">
        <f t="shared" si="97"/>
        <v>18224.007679221453</v>
      </c>
      <c r="AF173" s="50">
        <f>IFERROR($V173*(1-$W173)+SUM($X$22:$X173)+$AD173,"")</f>
        <v>97390.736935038571</v>
      </c>
      <c r="AG173" s="50" t="b">
        <f t="shared" si="98"/>
        <v>0</v>
      </c>
      <c r="AH173" s="50">
        <f>IF(B173&lt;&gt;"",
IF(AND(AG173=TRUE,D173&gt;=65),$V173*(1-10%)+SUM($X$22:$X173)+$AD173,AF173),
"")</f>
        <v>97390.736935038571</v>
      </c>
      <c r="AI173" s="50">
        <f t="shared" si="81"/>
        <v>483.07743016730001</v>
      </c>
      <c r="AJ173" s="50">
        <f t="shared" si="82"/>
        <v>116421.6606703193</v>
      </c>
      <c r="AK173" s="50">
        <f t="shared" si="83"/>
        <v>109889.22114295863</v>
      </c>
      <c r="AL173" s="50" t="b">
        <f t="shared" si="99"/>
        <v>0</v>
      </c>
      <c r="AM173" s="50">
        <f t="shared" si="84"/>
        <v>109889.22114295863</v>
      </c>
      <c r="AN173" s="50">
        <f t="shared" si="100"/>
        <v>451.20463740387373</v>
      </c>
      <c r="AO173" s="50">
        <f t="shared" si="101"/>
        <v>85.728881106736011</v>
      </c>
      <c r="AP173" s="50">
        <f t="shared" si="102"/>
        <v>26614.188733226809</v>
      </c>
      <c r="AQ173" s="50">
        <f t="shared" si="103"/>
        <v>108654.58873322683</v>
      </c>
    </row>
    <row r="174" spans="1:43" s="27" customFormat="1" x14ac:dyDescent="0.2">
      <c r="A174" s="47">
        <f t="shared" si="72"/>
        <v>153</v>
      </c>
      <c r="B174" s="47" t="str">
        <f>IF(E174&lt;=$F$10,VLOOKUP('KALKULATOR 2021'!A174,Robocze!$B$23:$C$102,2),"")</f>
        <v>13 rok</v>
      </c>
      <c r="C174" s="47">
        <f t="shared" si="85"/>
        <v>2034</v>
      </c>
      <c r="D174" s="48">
        <f t="shared" si="104"/>
        <v>42.750000000000277</v>
      </c>
      <c r="E174" s="54">
        <f t="shared" si="86"/>
        <v>49157</v>
      </c>
      <c r="F174" s="49">
        <f t="shared" si="87"/>
        <v>49187</v>
      </c>
      <c r="G174" s="50">
        <f>IF(F174&lt;&gt;"",
IF($F$6=Robocze!$B$3,$F$5/12,
IF(AND($F$6=Robocze!$B$4,MOD(A174,3)=1),$F$5/4,
IF(AND($F$6=Robocze!$B$5,MOD(A174,12)=1),$F$5,0))),
"")</f>
        <v>0</v>
      </c>
      <c r="H174" s="50">
        <f t="shared" si="88"/>
        <v>82040.400000000023</v>
      </c>
      <c r="I174" s="51">
        <f t="shared" si="73"/>
        <v>0.05</v>
      </c>
      <c r="J174" s="50">
        <f t="shared" si="89"/>
        <v>0</v>
      </c>
      <c r="K174" s="50">
        <f t="shared" si="90"/>
        <v>0</v>
      </c>
      <c r="L174" s="52" t="str">
        <f t="shared" si="105"/>
        <v/>
      </c>
      <c r="M174" s="111">
        <f t="shared" si="74"/>
        <v>82040.400000000023</v>
      </c>
      <c r="N174" s="114">
        <f t="shared" si="91"/>
        <v>97782.10433285519</v>
      </c>
      <c r="O174" s="115"/>
      <c r="P174" s="114">
        <f t="shared" si="75"/>
        <v>110282.14424772096</v>
      </c>
      <c r="Q174" s="115"/>
      <c r="R174" s="112">
        <f t="shared" si="76"/>
        <v>109021.29797020147</v>
      </c>
      <c r="S174" s="50"/>
      <c r="T174" s="53">
        <f t="shared" si="77"/>
        <v>0.17</v>
      </c>
      <c r="U174" s="50">
        <f t="shared" si="78"/>
        <v>485.09025279299703</v>
      </c>
      <c r="V174" s="50">
        <f t="shared" si="79"/>
        <v>116906.7509231123</v>
      </c>
      <c r="W174" s="53">
        <f t="shared" si="80"/>
        <v>0.32</v>
      </c>
      <c r="X174" s="50">
        <f t="shared" si="92"/>
        <v>0</v>
      </c>
      <c r="Y174" s="50">
        <f>IF(B174&lt;&gt;"",IF(MONTH(E174)=MONTH($F$14),SUMIF($C$22:C621,"="&amp;(C174-1),$G$22:G621),0)*T174,"")</f>
        <v>0</v>
      </c>
      <c r="Z174" s="50">
        <f>IF(B174&lt;&gt;"",SUM($Y$22:Y174),"")</f>
        <v>13946.867999999997</v>
      </c>
      <c r="AA174" s="51">
        <f t="shared" si="93"/>
        <v>0.05</v>
      </c>
      <c r="AB174" s="50">
        <f t="shared" si="94"/>
        <v>75.933365330089387</v>
      </c>
      <c r="AC174" s="50">
        <f t="shared" si="95"/>
        <v>14.427339412716984</v>
      </c>
      <c r="AD174" s="50">
        <f t="shared" si="96"/>
        <v>4338.6457051388252</v>
      </c>
      <c r="AE174" s="50">
        <f t="shared" si="97"/>
        <v>18285.513705138826</v>
      </c>
      <c r="AF174" s="50">
        <f>IFERROR($V174*(1-$W174)+SUM($X$22:$X174)+$AD174,"")</f>
        <v>97782.10433285519</v>
      </c>
      <c r="AG174" s="50" t="b">
        <f t="shared" si="98"/>
        <v>0</v>
      </c>
      <c r="AH174" s="50">
        <f>IF(B174&lt;&gt;"",
IF(AND(AG174=TRUE,D174&gt;=65),$V174*(1-10%)+SUM($X$22:$X174)+$AD174,AF174),
"")</f>
        <v>97782.10433285519</v>
      </c>
      <c r="AI174" s="50">
        <f t="shared" si="81"/>
        <v>485.09025279299703</v>
      </c>
      <c r="AJ174" s="50">
        <f t="shared" si="82"/>
        <v>116906.7509231123</v>
      </c>
      <c r="AK174" s="50">
        <f t="shared" si="83"/>
        <v>110282.14424772096</v>
      </c>
      <c r="AL174" s="50" t="b">
        <f t="shared" si="99"/>
        <v>0</v>
      </c>
      <c r="AM174" s="50">
        <f t="shared" si="84"/>
        <v>110282.14424772096</v>
      </c>
      <c r="AN174" s="50">
        <f t="shared" si="100"/>
        <v>452.72745305511188</v>
      </c>
      <c r="AO174" s="50">
        <f t="shared" si="101"/>
        <v>86.018216080471262</v>
      </c>
      <c r="AP174" s="50">
        <f t="shared" si="102"/>
        <v>26980.897970201448</v>
      </c>
      <c r="AQ174" s="50">
        <f t="shared" si="103"/>
        <v>109021.29797020147</v>
      </c>
    </row>
    <row r="175" spans="1:43" s="27" customFormat="1" x14ac:dyDescent="0.2">
      <c r="A175" s="47">
        <f t="shared" si="72"/>
        <v>154</v>
      </c>
      <c r="B175" s="47" t="str">
        <f>IF(E175&lt;=$F$10,VLOOKUP('KALKULATOR 2021'!A175,Robocze!$B$23:$C$102,2),"")</f>
        <v>13 rok</v>
      </c>
      <c r="C175" s="47">
        <f t="shared" si="85"/>
        <v>2034</v>
      </c>
      <c r="D175" s="48">
        <f t="shared" si="104"/>
        <v>42.833333333333613</v>
      </c>
      <c r="E175" s="54">
        <f t="shared" si="86"/>
        <v>49188</v>
      </c>
      <c r="F175" s="49">
        <f t="shared" si="87"/>
        <v>49217</v>
      </c>
      <c r="G175" s="50">
        <f>IF(F175&lt;&gt;"",
IF($F$6=Robocze!$B$3,$F$5/12,
IF(AND($F$6=Robocze!$B$4,MOD(A175,3)=1),$F$5/4,
IF(AND($F$6=Robocze!$B$5,MOD(A175,12)=1),$F$5,0))),
"")</f>
        <v>0</v>
      </c>
      <c r="H175" s="50">
        <f t="shared" si="88"/>
        <v>82040.400000000023</v>
      </c>
      <c r="I175" s="51">
        <f t="shared" si="73"/>
        <v>0.05</v>
      </c>
      <c r="J175" s="50">
        <f t="shared" si="89"/>
        <v>0</v>
      </c>
      <c r="K175" s="50">
        <f t="shared" si="90"/>
        <v>0</v>
      </c>
      <c r="L175" s="52" t="str">
        <f t="shared" si="105"/>
        <v/>
      </c>
      <c r="M175" s="111">
        <f t="shared" si="74"/>
        <v>82040.400000000023</v>
      </c>
      <c r="N175" s="114">
        <f t="shared" si="91"/>
        <v>98175.053735892172</v>
      </c>
      <c r="O175" s="115"/>
      <c r="P175" s="114">
        <f t="shared" si="75"/>
        <v>110676.70453208647</v>
      </c>
      <c r="Q175" s="115"/>
      <c r="R175" s="112">
        <f t="shared" si="76"/>
        <v>109389.2448508509</v>
      </c>
      <c r="S175" s="50"/>
      <c r="T175" s="53">
        <f t="shared" si="77"/>
        <v>0.17</v>
      </c>
      <c r="U175" s="50">
        <f t="shared" si="78"/>
        <v>487.11146217963454</v>
      </c>
      <c r="V175" s="50">
        <f t="shared" si="79"/>
        <v>117393.86238529193</v>
      </c>
      <c r="W175" s="53">
        <f t="shared" si="80"/>
        <v>0.32</v>
      </c>
      <c r="X175" s="50">
        <f t="shared" si="92"/>
        <v>0</v>
      </c>
      <c r="Y175" s="50">
        <f>IF(B175&lt;&gt;"",IF(MONTH(E175)=MONTH($F$14),SUMIF($C$22:C621,"="&amp;(C175-1),$G$22:G621),0)*T175,"")</f>
        <v>0</v>
      </c>
      <c r="Z175" s="50">
        <f>IF(B175&lt;&gt;"",SUM($Y$22:Y175),"")</f>
        <v>13946.867999999997</v>
      </c>
      <c r="AA175" s="51">
        <f t="shared" si="93"/>
        <v>0.05</v>
      </c>
      <c r="AB175" s="50">
        <f t="shared" si="94"/>
        <v>76.189640438078456</v>
      </c>
      <c r="AC175" s="50">
        <f t="shared" si="95"/>
        <v>14.476031683234908</v>
      </c>
      <c r="AD175" s="50">
        <f t="shared" si="96"/>
        <v>4400.3593138936685</v>
      </c>
      <c r="AE175" s="50">
        <f t="shared" si="97"/>
        <v>18347.227313893669</v>
      </c>
      <c r="AF175" s="50">
        <f>IFERROR($V175*(1-$W175)+SUM($X$22:$X175)+$AD175,"")</f>
        <v>98175.053735892172</v>
      </c>
      <c r="AG175" s="50" t="b">
        <f t="shared" si="98"/>
        <v>0</v>
      </c>
      <c r="AH175" s="50">
        <f>IF(B175&lt;&gt;"",
IF(AND(AG175=TRUE,D175&gt;=65),$V175*(1-10%)+SUM($X$22:$X175)+$AD175,AF175),
"")</f>
        <v>98175.053735892172</v>
      </c>
      <c r="AI175" s="50">
        <f t="shared" si="81"/>
        <v>487.11146217963454</v>
      </c>
      <c r="AJ175" s="50">
        <f t="shared" si="82"/>
        <v>117393.86238529193</v>
      </c>
      <c r="AK175" s="50">
        <f t="shared" si="83"/>
        <v>110676.70453208647</v>
      </c>
      <c r="AL175" s="50" t="b">
        <f t="shared" si="99"/>
        <v>0</v>
      </c>
      <c r="AM175" s="50">
        <f t="shared" si="84"/>
        <v>110676.70453208647</v>
      </c>
      <c r="AN175" s="50">
        <f t="shared" si="100"/>
        <v>454.25540820917286</v>
      </c>
      <c r="AO175" s="50">
        <f t="shared" si="101"/>
        <v>86.308527559742842</v>
      </c>
      <c r="AP175" s="50">
        <f t="shared" si="102"/>
        <v>27348.844850850874</v>
      </c>
      <c r="AQ175" s="50">
        <f t="shared" si="103"/>
        <v>109389.2448508509</v>
      </c>
    </row>
    <row r="176" spans="1:43" s="27" customFormat="1" x14ac:dyDescent="0.2">
      <c r="A176" s="47">
        <f t="shared" si="72"/>
        <v>155</v>
      </c>
      <c r="B176" s="47" t="str">
        <f>IF(E176&lt;=$F$10,VLOOKUP('KALKULATOR 2021'!A176,Robocze!$B$23:$C$102,2),"")</f>
        <v>13 rok</v>
      </c>
      <c r="C176" s="47">
        <f t="shared" si="85"/>
        <v>2034</v>
      </c>
      <c r="D176" s="48">
        <f t="shared" si="104"/>
        <v>42.916666666666949</v>
      </c>
      <c r="E176" s="54">
        <f t="shared" si="86"/>
        <v>49218</v>
      </c>
      <c r="F176" s="49">
        <f t="shared" si="87"/>
        <v>49248</v>
      </c>
      <c r="G176" s="50">
        <f>IF(F176&lt;&gt;"",
IF($F$6=Robocze!$B$3,$F$5/12,
IF(AND($F$6=Robocze!$B$4,MOD(A176,3)=1),$F$5/4,
IF(AND($F$6=Robocze!$B$5,MOD(A176,12)=1),$F$5,0))),
"")</f>
        <v>0</v>
      </c>
      <c r="H176" s="50">
        <f t="shared" si="88"/>
        <v>82040.400000000023</v>
      </c>
      <c r="I176" s="51">
        <f t="shared" si="73"/>
        <v>0.05</v>
      </c>
      <c r="J176" s="50">
        <f t="shared" si="89"/>
        <v>0</v>
      </c>
      <c r="K176" s="50">
        <f t="shared" si="90"/>
        <v>0</v>
      </c>
      <c r="L176" s="52" t="str">
        <f t="shared" si="105"/>
        <v/>
      </c>
      <c r="M176" s="111">
        <f t="shared" si="74"/>
        <v>82040.400000000023</v>
      </c>
      <c r="N176" s="114">
        <f t="shared" si="91"/>
        <v>98569.591571501558</v>
      </c>
      <c r="O176" s="115"/>
      <c r="P176" s="114">
        <f t="shared" si="75"/>
        <v>111072.90881763682</v>
      </c>
      <c r="Q176" s="115"/>
      <c r="R176" s="112">
        <f t="shared" si="76"/>
        <v>109758.43355222252</v>
      </c>
      <c r="S176" s="50"/>
      <c r="T176" s="53">
        <f t="shared" si="77"/>
        <v>0.17</v>
      </c>
      <c r="U176" s="50">
        <f t="shared" si="78"/>
        <v>489.14109327204966</v>
      </c>
      <c r="V176" s="50">
        <f t="shared" si="79"/>
        <v>117883.00347856397</v>
      </c>
      <c r="W176" s="53">
        <f t="shared" si="80"/>
        <v>0.32</v>
      </c>
      <c r="X176" s="50">
        <f t="shared" si="92"/>
        <v>0</v>
      </c>
      <c r="Y176" s="50">
        <f>IF(B176&lt;&gt;"",IF(MONTH(E176)=MONTH($F$14),SUMIF($C$22:C621,"="&amp;(C176-1),$G$22:G621),0)*T176,"")</f>
        <v>0</v>
      </c>
      <c r="Z176" s="50">
        <f>IF(B176&lt;&gt;"",SUM($Y$22:Y176),"")</f>
        <v>13946.867999999997</v>
      </c>
      <c r="AA176" s="51">
        <f t="shared" si="93"/>
        <v>0.05</v>
      </c>
      <c r="AB176" s="50">
        <f t="shared" si="94"/>
        <v>76.446780474556959</v>
      </c>
      <c r="AC176" s="50">
        <f t="shared" si="95"/>
        <v>14.524888290165823</v>
      </c>
      <c r="AD176" s="50">
        <f t="shared" si="96"/>
        <v>4462.2812060780598</v>
      </c>
      <c r="AE176" s="50">
        <f t="shared" si="97"/>
        <v>18409.149206078062</v>
      </c>
      <c r="AF176" s="50">
        <f>IFERROR($V176*(1-$W176)+SUM($X$22:$X176)+$AD176,"")</f>
        <v>98569.591571501558</v>
      </c>
      <c r="AG176" s="50" t="b">
        <f t="shared" si="98"/>
        <v>0</v>
      </c>
      <c r="AH176" s="50">
        <f>IF(B176&lt;&gt;"",
IF(AND(AG176=TRUE,D176&gt;=65),$V176*(1-10%)+SUM($X$22:$X176)+$AD176,AF176),
"")</f>
        <v>98569.591571501558</v>
      </c>
      <c r="AI176" s="50">
        <f t="shared" si="81"/>
        <v>489.14109327204966</v>
      </c>
      <c r="AJ176" s="50">
        <f t="shared" si="82"/>
        <v>117883.00347856397</v>
      </c>
      <c r="AK176" s="50">
        <f t="shared" si="83"/>
        <v>111072.90881763682</v>
      </c>
      <c r="AL176" s="50" t="b">
        <f t="shared" si="99"/>
        <v>0</v>
      </c>
      <c r="AM176" s="50">
        <f t="shared" si="84"/>
        <v>111072.90881763682</v>
      </c>
      <c r="AN176" s="50">
        <f t="shared" si="100"/>
        <v>455.78852021187873</v>
      </c>
      <c r="AO176" s="50">
        <f t="shared" si="101"/>
        <v>86.599818840256958</v>
      </c>
      <c r="AP176" s="50">
        <f t="shared" si="102"/>
        <v>27718.033552222492</v>
      </c>
      <c r="AQ176" s="50">
        <f t="shared" si="103"/>
        <v>109758.43355222252</v>
      </c>
    </row>
    <row r="177" spans="1:43" s="46" customFormat="1" x14ac:dyDescent="0.2">
      <c r="A177" s="55">
        <f t="shared" si="72"/>
        <v>156</v>
      </c>
      <c r="B177" s="55" t="str">
        <f>IF(E177&lt;=$F$10,VLOOKUP('KALKULATOR 2021'!A177,Robocze!$B$23:$C$102,2),"")</f>
        <v>13 rok</v>
      </c>
      <c r="C177" s="55">
        <f t="shared" si="85"/>
        <v>2034</v>
      </c>
      <c r="D177" s="56">
        <f t="shared" si="104"/>
        <v>43.000000000000284</v>
      </c>
      <c r="E177" s="57">
        <f t="shared" si="86"/>
        <v>49249</v>
      </c>
      <c r="F177" s="58">
        <f t="shared" si="87"/>
        <v>49278</v>
      </c>
      <c r="G177" s="59">
        <f>IF(F177&lt;&gt;"",
IF($F$6=Robocze!$B$3,$F$5/12,
IF(AND($F$6=Robocze!$B$4,MOD(A177,3)=1),$F$5/4,
IF(AND($F$6=Robocze!$B$5,MOD(A177,12)=1),$F$5,0))),
"")</f>
        <v>0</v>
      </c>
      <c r="H177" s="59">
        <f t="shared" si="88"/>
        <v>82040.400000000023</v>
      </c>
      <c r="I177" s="60">
        <f t="shared" si="73"/>
        <v>0.05</v>
      </c>
      <c r="J177" s="59">
        <f t="shared" si="89"/>
        <v>0</v>
      </c>
      <c r="K177" s="59">
        <f t="shared" si="90"/>
        <v>0</v>
      </c>
      <c r="L177" s="61">
        <f t="shared" si="105"/>
        <v>13</v>
      </c>
      <c r="M177" s="113">
        <f t="shared" si="74"/>
        <v>82040.400000000023</v>
      </c>
      <c r="N177" s="114">
        <f t="shared" si="91"/>
        <v>98965.72429326133</v>
      </c>
      <c r="O177" s="115"/>
      <c r="P177" s="114">
        <f t="shared" si="75"/>
        <v>111470.76395437698</v>
      </c>
      <c r="Q177" s="115"/>
      <c r="R177" s="112">
        <f t="shared" si="76"/>
        <v>110128.86826546126</v>
      </c>
      <c r="S177" s="59"/>
      <c r="T177" s="62">
        <f t="shared" si="77"/>
        <v>0.17</v>
      </c>
      <c r="U177" s="59">
        <f t="shared" si="78"/>
        <v>491.17918116068319</v>
      </c>
      <c r="V177" s="59">
        <f t="shared" si="79"/>
        <v>118374.18265972465</v>
      </c>
      <c r="W177" s="62">
        <f t="shared" si="80"/>
        <v>0.32</v>
      </c>
      <c r="X177" s="59">
        <f t="shared" si="92"/>
        <v>0</v>
      </c>
      <c r="Y177" s="59">
        <f>IF(B177&lt;&gt;"",IF(MONTH(E177)=MONTH($F$14),SUMIF($C$22:C645,"="&amp;(C177-1),$G$22:G645),0)*T177,"")</f>
        <v>0</v>
      </c>
      <c r="Z177" s="59">
        <f>IF(B177&lt;&gt;"",SUM($Y$22:Y177),"")</f>
        <v>13946.867999999997</v>
      </c>
      <c r="AA177" s="60">
        <f t="shared" si="93"/>
        <v>0.05</v>
      </c>
      <c r="AB177" s="59">
        <f t="shared" si="94"/>
        <v>76.704788358658604</v>
      </c>
      <c r="AC177" s="59">
        <f t="shared" si="95"/>
        <v>14.573909788145135</v>
      </c>
      <c r="AD177" s="59">
        <f t="shared" si="96"/>
        <v>4524.412084648573</v>
      </c>
      <c r="AE177" s="59">
        <f t="shared" si="97"/>
        <v>18471.280084648577</v>
      </c>
      <c r="AF177" s="59">
        <f>IFERROR($V177*(1-$W177)+SUM($X$22:$X177)+$AD177,"")</f>
        <v>98965.72429326133</v>
      </c>
      <c r="AG177" s="59" t="b">
        <f t="shared" si="98"/>
        <v>0</v>
      </c>
      <c r="AH177" s="59">
        <f>IF(B177&lt;&gt;"",
IF(AND(AG177=TRUE,D177&gt;=65),$V177*(1-10%)+SUM($X$22:$X177)+$AD177,AF177),
"")</f>
        <v>98965.72429326133</v>
      </c>
      <c r="AI177" s="59">
        <f t="shared" si="81"/>
        <v>491.17918116068319</v>
      </c>
      <c r="AJ177" s="59">
        <f t="shared" si="82"/>
        <v>118374.18265972465</v>
      </c>
      <c r="AK177" s="59">
        <f t="shared" si="83"/>
        <v>111470.76395437698</v>
      </c>
      <c r="AL177" s="59" t="b">
        <f t="shared" si="99"/>
        <v>0</v>
      </c>
      <c r="AM177" s="59">
        <f t="shared" si="84"/>
        <v>111470.76395437698</v>
      </c>
      <c r="AN177" s="59">
        <f t="shared" si="100"/>
        <v>457.32680646759383</v>
      </c>
      <c r="AO177" s="59">
        <f t="shared" si="101"/>
        <v>86.892093228842825</v>
      </c>
      <c r="AP177" s="59">
        <f t="shared" si="102"/>
        <v>28088.468265461241</v>
      </c>
      <c r="AQ177" s="59">
        <f t="shared" si="103"/>
        <v>110128.86826546126</v>
      </c>
    </row>
    <row r="178" spans="1:43" s="27" customFormat="1" x14ac:dyDescent="0.2">
      <c r="A178" s="47">
        <f t="shared" si="72"/>
        <v>157</v>
      </c>
      <c r="B178" s="47" t="str">
        <f>IF(E178&lt;=$F$10,VLOOKUP('KALKULATOR 2021'!A178,Robocze!$B$23:$C$102,2),"")</f>
        <v>14 rok</v>
      </c>
      <c r="C178" s="47">
        <f t="shared" si="85"/>
        <v>2034</v>
      </c>
      <c r="D178" s="48">
        <f t="shared" si="104"/>
        <v>43.08333333333362</v>
      </c>
      <c r="E178" s="49">
        <f t="shared" si="86"/>
        <v>49279</v>
      </c>
      <c r="F178" s="49">
        <f t="shared" si="87"/>
        <v>49309</v>
      </c>
      <c r="G178" s="50">
        <f>IF(F178&lt;&gt;"",
IF($F$6=Robocze!$B$3,$F$5/12,
IF(AND($F$6=Robocze!$B$4,MOD(A178,3)=1),$F$5/4,
IF(AND($F$6=Robocze!$B$5,MOD(A178,12)=1),$F$5,0))),
"")</f>
        <v>6310.8</v>
      </c>
      <c r="H178" s="50">
        <f t="shared" si="88"/>
        <v>88351.200000000026</v>
      </c>
      <c r="I178" s="51">
        <f t="shared" si="73"/>
        <v>0.05</v>
      </c>
      <c r="J178" s="50">
        <f t="shared" si="89"/>
        <v>2E-3</v>
      </c>
      <c r="K178" s="50">
        <f t="shared" si="90"/>
        <v>6310.7979999999998</v>
      </c>
      <c r="L178" s="52" t="str">
        <f t="shared" si="105"/>
        <v/>
      </c>
      <c r="M178" s="111">
        <f t="shared" si="74"/>
        <v>88351.200000000026</v>
      </c>
      <c r="N178" s="114">
        <f t="shared" si="91"/>
        <v>104745.51761541623</v>
      </c>
      <c r="O178" s="115"/>
      <c r="P178" s="114">
        <f t="shared" si="75"/>
        <v>118202.37414410354</v>
      </c>
      <c r="Q178" s="115"/>
      <c r="R178" s="112">
        <f t="shared" si="76"/>
        <v>116832.65214585721</v>
      </c>
      <c r="S178" s="50"/>
      <c r="T178" s="53">
        <f t="shared" si="77"/>
        <v>0.17</v>
      </c>
      <c r="U178" s="50">
        <f t="shared" si="78"/>
        <v>519.52075274885271</v>
      </c>
      <c r="V178" s="50">
        <f t="shared" si="79"/>
        <v>125204.5014124735</v>
      </c>
      <c r="W178" s="53">
        <f t="shared" si="80"/>
        <v>0.32</v>
      </c>
      <c r="X178" s="50">
        <f t="shared" si="92"/>
        <v>1072.836</v>
      </c>
      <c r="Y178" s="50">
        <f>IF(B178&lt;&gt;"",IF(MONTH(E178)=MONTH($F$14),SUMIF($C$22:C633,"="&amp;(C178-1),$G$22:G633),0)*T178,"")</f>
        <v>0</v>
      </c>
      <c r="Z178" s="50">
        <f>IF(B178&lt;&gt;"",SUM($Y$22:Y178),"")</f>
        <v>13946.867999999997</v>
      </c>
      <c r="AA178" s="51">
        <f t="shared" si="93"/>
        <v>0.05</v>
      </c>
      <c r="AB178" s="50">
        <f t="shared" si="94"/>
        <v>76.963667019369083</v>
      </c>
      <c r="AC178" s="50">
        <f t="shared" si="95"/>
        <v>14.623096733680127</v>
      </c>
      <c r="AD178" s="50">
        <f t="shared" si="96"/>
        <v>4586.752654934262</v>
      </c>
      <c r="AE178" s="50">
        <f t="shared" si="97"/>
        <v>18533.620654934264</v>
      </c>
      <c r="AF178" s="50">
        <f>IFERROR($V178*(1-$W178)+SUM($X$22:$X178)+$AD178,"")</f>
        <v>104745.51761541623</v>
      </c>
      <c r="AG178" s="50" t="b">
        <f t="shared" si="98"/>
        <v>0</v>
      </c>
      <c r="AH178" s="50">
        <f>IF(B178&lt;&gt;"",
IF(AND(AG178=TRUE,D178&gt;=65),$V178*(1-10%)+SUM($X$22:$X178)+$AD178,AF178),
"")</f>
        <v>104745.51761541623</v>
      </c>
      <c r="AI178" s="50">
        <f t="shared" si="81"/>
        <v>519.52075274885271</v>
      </c>
      <c r="AJ178" s="50">
        <f t="shared" si="82"/>
        <v>125204.5014124735</v>
      </c>
      <c r="AK178" s="50">
        <f t="shared" si="83"/>
        <v>118202.37414410354</v>
      </c>
      <c r="AL178" s="50" t="b">
        <f t="shared" si="99"/>
        <v>0</v>
      </c>
      <c r="AM178" s="50">
        <f t="shared" si="84"/>
        <v>118202.37414410354</v>
      </c>
      <c r="AN178" s="50">
        <f t="shared" si="100"/>
        <v>485.16528443942201</v>
      </c>
      <c r="AO178" s="50">
        <f t="shared" si="101"/>
        <v>92.18140404349019</v>
      </c>
      <c r="AP178" s="50">
        <f t="shared" si="102"/>
        <v>28481.452145857183</v>
      </c>
      <c r="AQ178" s="50">
        <f t="shared" si="103"/>
        <v>116832.65214585721</v>
      </c>
    </row>
    <row r="179" spans="1:43" s="27" customFormat="1" x14ac:dyDescent="0.2">
      <c r="A179" s="47">
        <f t="shared" si="72"/>
        <v>158</v>
      </c>
      <c r="B179" s="47" t="str">
        <f>IF(E179&lt;=$F$10,VLOOKUP('KALKULATOR 2021'!A179,Robocze!$B$23:$C$102,2),"")</f>
        <v>14 rok</v>
      </c>
      <c r="C179" s="47">
        <f t="shared" si="85"/>
        <v>2035</v>
      </c>
      <c r="D179" s="48">
        <f t="shared" si="104"/>
        <v>43.166666666666956</v>
      </c>
      <c r="E179" s="54">
        <f t="shared" si="86"/>
        <v>49310</v>
      </c>
      <c r="F179" s="49">
        <f t="shared" si="87"/>
        <v>49340</v>
      </c>
      <c r="G179" s="50">
        <f>IF(F179&lt;&gt;"",
IF($F$6=Robocze!$B$3,$F$5/12,
IF(AND($F$6=Robocze!$B$4,MOD(A179,3)=1),$F$5/4,
IF(AND($F$6=Robocze!$B$5,MOD(A179,12)=1),$F$5,0))),
"")</f>
        <v>0</v>
      </c>
      <c r="H179" s="50">
        <f t="shared" si="88"/>
        <v>88351.200000000026</v>
      </c>
      <c r="I179" s="51">
        <f t="shared" si="73"/>
        <v>0.05</v>
      </c>
      <c r="J179" s="50">
        <f t="shared" si="89"/>
        <v>0</v>
      </c>
      <c r="K179" s="50">
        <f t="shared" si="90"/>
        <v>0</v>
      </c>
      <c r="L179" s="52" t="str">
        <f t="shared" si="105"/>
        <v/>
      </c>
      <c r="M179" s="111">
        <f t="shared" si="74"/>
        <v>88351.200000000026</v>
      </c>
      <c r="N179" s="114">
        <f t="shared" si="91"/>
        <v>105162.81467246197</v>
      </c>
      <c r="O179" s="115"/>
      <c r="P179" s="114">
        <f t="shared" si="75"/>
        <v>118624.93933637065</v>
      </c>
      <c r="Q179" s="115"/>
      <c r="R179" s="112">
        <f t="shared" si="76"/>
        <v>117226.96234684948</v>
      </c>
      <c r="S179" s="50"/>
      <c r="T179" s="53">
        <f t="shared" si="77"/>
        <v>0.17</v>
      </c>
      <c r="U179" s="50">
        <f t="shared" si="78"/>
        <v>521.68542255197292</v>
      </c>
      <c r="V179" s="50">
        <f t="shared" si="79"/>
        <v>125726.18683502548</v>
      </c>
      <c r="W179" s="53">
        <f t="shared" si="80"/>
        <v>0.32</v>
      </c>
      <c r="X179" s="50">
        <f t="shared" si="92"/>
        <v>0</v>
      </c>
      <c r="Y179" s="50">
        <f>IF(B179&lt;&gt;"",IF(MONTH(E179)=MONTH($F$14),SUMIF($C$22:C633,"="&amp;(C179-1),$G$22:G633),0)*T179,"")</f>
        <v>0</v>
      </c>
      <c r="Z179" s="50">
        <f>IF(B179&lt;&gt;"",SUM($Y$22:Y179),"")</f>
        <v>13946.867999999997</v>
      </c>
      <c r="AA179" s="51">
        <f t="shared" si="93"/>
        <v>0.05</v>
      </c>
      <c r="AB179" s="50">
        <f t="shared" si="94"/>
        <v>77.223419395559446</v>
      </c>
      <c r="AC179" s="50">
        <f t="shared" si="95"/>
        <v>14.672449685156295</v>
      </c>
      <c r="AD179" s="50">
        <f t="shared" si="96"/>
        <v>4649.3036246446645</v>
      </c>
      <c r="AE179" s="50">
        <f t="shared" si="97"/>
        <v>18596.171624644667</v>
      </c>
      <c r="AF179" s="50">
        <f>IFERROR($V179*(1-$W179)+SUM($X$22:$X179)+$AD179,"")</f>
        <v>105162.81467246197</v>
      </c>
      <c r="AG179" s="50" t="b">
        <f t="shared" si="98"/>
        <v>0</v>
      </c>
      <c r="AH179" s="50">
        <f>IF(B179&lt;&gt;"",
IF(AND(AG179=TRUE,D179&gt;=65),$V179*(1-10%)+SUM($X$22:$X179)+$AD179,AF179),
"")</f>
        <v>105162.81467246197</v>
      </c>
      <c r="AI179" s="50">
        <f t="shared" si="81"/>
        <v>521.68542255197292</v>
      </c>
      <c r="AJ179" s="50">
        <f t="shared" si="82"/>
        <v>125726.18683502548</v>
      </c>
      <c r="AK179" s="50">
        <f t="shared" si="83"/>
        <v>118624.93933637065</v>
      </c>
      <c r="AL179" s="50" t="b">
        <f t="shared" si="99"/>
        <v>0</v>
      </c>
      <c r="AM179" s="50">
        <f t="shared" si="84"/>
        <v>118624.93933637065</v>
      </c>
      <c r="AN179" s="50">
        <f t="shared" si="100"/>
        <v>486.80271727440504</v>
      </c>
      <c r="AO179" s="50">
        <f t="shared" si="101"/>
        <v>92.492516282136961</v>
      </c>
      <c r="AP179" s="50">
        <f t="shared" si="102"/>
        <v>28875.762346849457</v>
      </c>
      <c r="AQ179" s="50">
        <f t="shared" si="103"/>
        <v>117226.96234684948</v>
      </c>
    </row>
    <row r="180" spans="1:43" s="27" customFormat="1" x14ac:dyDescent="0.2">
      <c r="A180" s="47">
        <f t="shared" si="72"/>
        <v>159</v>
      </c>
      <c r="B180" s="47" t="str">
        <f>IF(E180&lt;=$F$10,VLOOKUP('KALKULATOR 2021'!A180,Robocze!$B$23:$C$102,2),"")</f>
        <v>14 rok</v>
      </c>
      <c r="C180" s="47">
        <f t="shared" si="85"/>
        <v>2035</v>
      </c>
      <c r="D180" s="48">
        <f t="shared" si="104"/>
        <v>43.250000000000291</v>
      </c>
      <c r="E180" s="54">
        <f t="shared" si="86"/>
        <v>49341</v>
      </c>
      <c r="F180" s="49">
        <f t="shared" si="87"/>
        <v>49368</v>
      </c>
      <c r="G180" s="50">
        <f>IF(F180&lt;&gt;"",
IF($F$6=Robocze!$B$3,$F$5/12,
IF(AND($F$6=Robocze!$B$4,MOD(A180,3)=1),$F$5/4,
IF(AND($F$6=Robocze!$B$5,MOD(A180,12)=1),$F$5,0))),
"")</f>
        <v>0</v>
      </c>
      <c r="H180" s="50">
        <f t="shared" si="88"/>
        <v>88351.200000000026</v>
      </c>
      <c r="I180" s="51">
        <f t="shared" si="73"/>
        <v>0.05</v>
      </c>
      <c r="J180" s="50">
        <f t="shared" si="89"/>
        <v>0</v>
      </c>
      <c r="K180" s="50">
        <f t="shared" si="90"/>
        <v>0</v>
      </c>
      <c r="L180" s="52" t="str">
        <f t="shared" si="105"/>
        <v/>
      </c>
      <c r="M180" s="111">
        <f t="shared" si="74"/>
        <v>88351.200000000026</v>
      </c>
      <c r="N180" s="114">
        <f t="shared" si="91"/>
        <v>105581.80094772774</v>
      </c>
      <c r="O180" s="115"/>
      <c r="P180" s="114">
        <f t="shared" si="75"/>
        <v>119049.26521693886</v>
      </c>
      <c r="Q180" s="115"/>
      <c r="R180" s="112">
        <f t="shared" si="76"/>
        <v>117622.6033447701</v>
      </c>
      <c r="S180" s="50"/>
      <c r="T180" s="53">
        <f t="shared" si="77"/>
        <v>0.17</v>
      </c>
      <c r="U180" s="50">
        <f t="shared" si="78"/>
        <v>523.85911181260622</v>
      </c>
      <c r="V180" s="50">
        <f t="shared" si="79"/>
        <v>126250.04594683809</v>
      </c>
      <c r="W180" s="53">
        <f t="shared" si="80"/>
        <v>0.32</v>
      </c>
      <c r="X180" s="50">
        <f t="shared" si="92"/>
        <v>0</v>
      </c>
      <c r="Y180" s="50">
        <f>IF(B180&lt;&gt;"",IF(MONTH(E180)=MONTH($F$14),SUMIF($C$22:C633,"="&amp;(C180-1),$G$22:G633),0)*T180,"")</f>
        <v>0</v>
      </c>
      <c r="Z180" s="50">
        <f>IF(B180&lt;&gt;"",SUM($Y$22:Y180),"")</f>
        <v>13946.867999999997</v>
      </c>
      <c r="AA180" s="51">
        <f t="shared" si="93"/>
        <v>0.05</v>
      </c>
      <c r="AB180" s="50">
        <f t="shared" si="94"/>
        <v>77.484048436019449</v>
      </c>
      <c r="AC180" s="50">
        <f t="shared" si="95"/>
        <v>14.721969202843695</v>
      </c>
      <c r="AD180" s="50">
        <f t="shared" si="96"/>
        <v>4712.06570387784</v>
      </c>
      <c r="AE180" s="50">
        <f t="shared" si="97"/>
        <v>18658.933703877843</v>
      </c>
      <c r="AF180" s="50">
        <f>IFERROR($V180*(1-$W180)+SUM($X$22:$X180)+$AD180,"")</f>
        <v>105581.80094772774</v>
      </c>
      <c r="AG180" s="50" t="b">
        <f t="shared" si="98"/>
        <v>0</v>
      </c>
      <c r="AH180" s="50">
        <f>IF(B180&lt;&gt;"",
IF(AND(AG180=TRUE,D180&gt;=65),$V180*(1-10%)+SUM($X$22:$X180)+$AD180,AF180),
"")</f>
        <v>105581.80094772774</v>
      </c>
      <c r="AI180" s="50">
        <f t="shared" si="81"/>
        <v>523.85911181260622</v>
      </c>
      <c r="AJ180" s="50">
        <f t="shared" si="82"/>
        <v>126250.04594683809</v>
      </c>
      <c r="AK180" s="50">
        <f t="shared" si="83"/>
        <v>119049.26521693886</v>
      </c>
      <c r="AL180" s="50" t="b">
        <f t="shared" si="99"/>
        <v>0</v>
      </c>
      <c r="AM180" s="50">
        <f t="shared" si="84"/>
        <v>119049.26521693886</v>
      </c>
      <c r="AN180" s="50">
        <f t="shared" si="100"/>
        <v>488.44567644520617</v>
      </c>
      <c r="AO180" s="50">
        <f t="shared" si="101"/>
        <v>92.804678524589178</v>
      </c>
      <c r="AP180" s="50">
        <f t="shared" si="102"/>
        <v>29271.403344770079</v>
      </c>
      <c r="AQ180" s="50">
        <f t="shared" si="103"/>
        <v>117622.6033447701</v>
      </c>
    </row>
    <row r="181" spans="1:43" s="27" customFormat="1" x14ac:dyDescent="0.2">
      <c r="A181" s="47">
        <f t="shared" si="72"/>
        <v>160</v>
      </c>
      <c r="B181" s="47" t="str">
        <f>IF(E181&lt;=$F$10,VLOOKUP('KALKULATOR 2021'!A181,Robocze!$B$23:$C$102,2),"")</f>
        <v>14 rok</v>
      </c>
      <c r="C181" s="47">
        <f t="shared" si="85"/>
        <v>2035</v>
      </c>
      <c r="D181" s="48">
        <f t="shared" si="104"/>
        <v>43.333333333333627</v>
      </c>
      <c r="E181" s="54">
        <f t="shared" si="86"/>
        <v>49369</v>
      </c>
      <c r="F181" s="49">
        <f t="shared" si="87"/>
        <v>49399</v>
      </c>
      <c r="G181" s="50">
        <f>IF(F181&lt;&gt;"",
IF($F$6=Robocze!$B$3,$F$5/12,
IF(AND($F$6=Robocze!$B$4,MOD(A181,3)=1),$F$5/4,
IF(AND($F$6=Robocze!$B$5,MOD(A181,12)=1),$F$5,0))),
"")</f>
        <v>0</v>
      </c>
      <c r="H181" s="50">
        <f t="shared" si="88"/>
        <v>88351.200000000026</v>
      </c>
      <c r="I181" s="51">
        <f t="shared" si="73"/>
        <v>0.05</v>
      </c>
      <c r="J181" s="50">
        <f t="shared" si="89"/>
        <v>0</v>
      </c>
      <c r="K181" s="50">
        <f t="shared" si="90"/>
        <v>0</v>
      </c>
      <c r="L181" s="52" t="str">
        <f t="shared" si="105"/>
        <v/>
      </c>
      <c r="M181" s="111">
        <f t="shared" si="74"/>
        <v>88351.200000000026</v>
      </c>
      <c r="N181" s="114">
        <f t="shared" si="91"/>
        <v>106002.48331249437</v>
      </c>
      <c r="O181" s="115"/>
      <c r="P181" s="114">
        <f t="shared" si="75"/>
        <v>119475.35912200944</v>
      </c>
      <c r="Q181" s="115"/>
      <c r="R181" s="112">
        <f t="shared" si="76"/>
        <v>118019.5796310587</v>
      </c>
      <c r="S181" s="50"/>
      <c r="T181" s="53">
        <f t="shared" si="77"/>
        <v>0.17</v>
      </c>
      <c r="U181" s="50">
        <f t="shared" si="78"/>
        <v>526.04185811182538</v>
      </c>
      <c r="V181" s="50">
        <f t="shared" si="79"/>
        <v>126776.08780494992</v>
      </c>
      <c r="W181" s="53">
        <f t="shared" si="80"/>
        <v>0.32</v>
      </c>
      <c r="X181" s="50">
        <f t="shared" si="92"/>
        <v>0</v>
      </c>
      <c r="Y181" s="50">
        <f>IF(B181&lt;&gt;"",IF(MONTH(E181)=MONTH($F$14),SUMIF($C$22:C633,"="&amp;(C181-1),$G$22:G633),0)*T181,"")</f>
        <v>0</v>
      </c>
      <c r="Z181" s="50">
        <f>IF(B181&lt;&gt;"",SUM($Y$22:Y181),"")</f>
        <v>13946.867999999997</v>
      </c>
      <c r="AA181" s="51">
        <f t="shared" si="93"/>
        <v>0.05</v>
      </c>
      <c r="AB181" s="50">
        <f t="shared" si="94"/>
        <v>77.745557099491023</v>
      </c>
      <c r="AC181" s="50">
        <f t="shared" si="95"/>
        <v>14.771655848903295</v>
      </c>
      <c r="AD181" s="50">
        <f t="shared" si="96"/>
        <v>4775.039605128427</v>
      </c>
      <c r="AE181" s="50">
        <f t="shared" si="97"/>
        <v>18721.907605128428</v>
      </c>
      <c r="AF181" s="50">
        <f>IFERROR($V181*(1-$W181)+SUM($X$22:$X181)+$AD181,"")</f>
        <v>106002.48331249437</v>
      </c>
      <c r="AG181" s="50" t="b">
        <f t="shared" si="98"/>
        <v>0</v>
      </c>
      <c r="AH181" s="50">
        <f>IF(B181&lt;&gt;"",
IF(AND(AG181=TRUE,D181&gt;=65),$V181*(1-10%)+SUM($X$22:$X181)+$AD181,AF181),
"")</f>
        <v>106002.48331249437</v>
      </c>
      <c r="AI181" s="50">
        <f t="shared" si="81"/>
        <v>526.04185811182538</v>
      </c>
      <c r="AJ181" s="50">
        <f t="shared" si="82"/>
        <v>126776.08780494992</v>
      </c>
      <c r="AK181" s="50">
        <f t="shared" si="83"/>
        <v>119475.35912200944</v>
      </c>
      <c r="AL181" s="50" t="b">
        <f t="shared" si="99"/>
        <v>0</v>
      </c>
      <c r="AM181" s="50">
        <f t="shared" si="84"/>
        <v>119475.35912200944</v>
      </c>
      <c r="AN181" s="50">
        <f t="shared" si="100"/>
        <v>490.09418060320877</v>
      </c>
      <c r="AO181" s="50">
        <f t="shared" si="101"/>
        <v>93.117894314609671</v>
      </c>
      <c r="AP181" s="50">
        <f t="shared" si="102"/>
        <v>29668.379631058677</v>
      </c>
      <c r="AQ181" s="50">
        <f t="shared" si="103"/>
        <v>118019.5796310587</v>
      </c>
    </row>
    <row r="182" spans="1:43" s="27" customFormat="1" x14ac:dyDescent="0.2">
      <c r="A182" s="47">
        <f t="shared" si="72"/>
        <v>161</v>
      </c>
      <c r="B182" s="47" t="str">
        <f>IF(E182&lt;=$F$10,VLOOKUP('KALKULATOR 2021'!A182,Robocze!$B$23:$C$102,2),"")</f>
        <v>14 rok</v>
      </c>
      <c r="C182" s="47">
        <f t="shared" si="85"/>
        <v>2035</v>
      </c>
      <c r="D182" s="48">
        <f t="shared" si="104"/>
        <v>43.416666666666963</v>
      </c>
      <c r="E182" s="54">
        <f t="shared" si="86"/>
        <v>49400</v>
      </c>
      <c r="F182" s="49">
        <f t="shared" si="87"/>
        <v>49429</v>
      </c>
      <c r="G182" s="50">
        <f>IF(F182&lt;&gt;"",
IF($F$6=Robocze!$B$3,$F$5/12,
IF(AND($F$6=Robocze!$B$4,MOD(A182,3)=1),$F$5/4,
IF(AND($F$6=Robocze!$B$5,MOD(A182,12)=1),$F$5,0))),
"")</f>
        <v>0</v>
      </c>
      <c r="H182" s="50">
        <f t="shared" si="88"/>
        <v>88351.200000000026</v>
      </c>
      <c r="I182" s="51">
        <f t="shared" si="73"/>
        <v>0.05</v>
      </c>
      <c r="J182" s="50">
        <f t="shared" si="89"/>
        <v>0</v>
      </c>
      <c r="K182" s="50">
        <f t="shared" si="90"/>
        <v>0</v>
      </c>
      <c r="L182" s="52" t="str">
        <f t="shared" si="105"/>
        <v/>
      </c>
      <c r="M182" s="111">
        <f t="shared" si="74"/>
        <v>88351.200000000026</v>
      </c>
      <c r="N182" s="114">
        <f t="shared" si="91"/>
        <v>106428.48948760903</v>
      </c>
      <c r="O182" s="115"/>
      <c r="P182" s="114">
        <f t="shared" si="75"/>
        <v>119903.22841835114</v>
      </c>
      <c r="Q182" s="115"/>
      <c r="R182" s="112">
        <f t="shared" si="76"/>
        <v>118417.89571231352</v>
      </c>
      <c r="S182" s="50"/>
      <c r="T182" s="53">
        <f t="shared" si="77"/>
        <v>0.17</v>
      </c>
      <c r="U182" s="50">
        <f t="shared" si="78"/>
        <v>528.23369918729134</v>
      </c>
      <c r="V182" s="50">
        <f t="shared" si="79"/>
        <v>127304.3215041372</v>
      </c>
      <c r="W182" s="53">
        <f t="shared" si="80"/>
        <v>0.32</v>
      </c>
      <c r="X182" s="50">
        <f t="shared" si="92"/>
        <v>0</v>
      </c>
      <c r="Y182" s="50">
        <f>IF(B182&lt;&gt;"",IF(MONTH(E182)=MONTH($F$14),SUMIF($C$22:C633,"="&amp;(C182-1),$G$22:G633),0)*T182,"")</f>
        <v>1072.836</v>
      </c>
      <c r="Z182" s="50">
        <f>IF(B182&lt;&gt;"",SUM($Y$22:Y182),"")</f>
        <v>15019.703999999996</v>
      </c>
      <c r="AA182" s="51">
        <f t="shared" si="93"/>
        <v>0.05</v>
      </c>
      <c r="AB182" s="50">
        <f t="shared" si="94"/>
        <v>82.478098354701785</v>
      </c>
      <c r="AC182" s="50">
        <f t="shared" si="95"/>
        <v>15.67083868739334</v>
      </c>
      <c r="AD182" s="50">
        <f t="shared" si="96"/>
        <v>4841.8468647957352</v>
      </c>
      <c r="AE182" s="50">
        <f t="shared" si="97"/>
        <v>19861.550864795736</v>
      </c>
      <c r="AF182" s="50">
        <f>IFERROR($V182*(1-$W182)+SUM($X$22:$X182)+$AD182,"")</f>
        <v>106428.48948760903</v>
      </c>
      <c r="AG182" s="50" t="b">
        <f t="shared" si="98"/>
        <v>0</v>
      </c>
      <c r="AH182" s="50">
        <f>IF(B182&lt;&gt;"",
IF(AND(AG182=TRUE,D182&gt;=65),$V182*(1-10%)+SUM($X$22:$X182)+$AD182,AF182),
"")</f>
        <v>106428.48948760903</v>
      </c>
      <c r="AI182" s="50">
        <f t="shared" si="81"/>
        <v>528.23369918729134</v>
      </c>
      <c r="AJ182" s="50">
        <f t="shared" si="82"/>
        <v>127304.3215041372</v>
      </c>
      <c r="AK182" s="50">
        <f t="shared" si="83"/>
        <v>119903.22841835114</v>
      </c>
      <c r="AL182" s="50" t="b">
        <f t="shared" si="99"/>
        <v>0</v>
      </c>
      <c r="AM182" s="50">
        <f t="shared" si="84"/>
        <v>119903.22841835114</v>
      </c>
      <c r="AN182" s="50">
        <f t="shared" si="100"/>
        <v>491.74824846274464</v>
      </c>
      <c r="AO182" s="50">
        <f t="shared" si="101"/>
        <v>93.432167207921481</v>
      </c>
      <c r="AP182" s="50">
        <f t="shared" si="102"/>
        <v>30066.695712313493</v>
      </c>
      <c r="AQ182" s="50">
        <f t="shared" si="103"/>
        <v>118417.89571231352</v>
      </c>
    </row>
    <row r="183" spans="1:43" s="27" customFormat="1" x14ac:dyDescent="0.2">
      <c r="A183" s="47">
        <f t="shared" si="72"/>
        <v>162</v>
      </c>
      <c r="B183" s="47" t="str">
        <f>IF(E183&lt;=$F$10,VLOOKUP('KALKULATOR 2021'!A183,Robocze!$B$23:$C$102,2),"")</f>
        <v>14 rok</v>
      </c>
      <c r="C183" s="47">
        <f t="shared" si="85"/>
        <v>2035</v>
      </c>
      <c r="D183" s="48">
        <f t="shared" si="104"/>
        <v>43.500000000000298</v>
      </c>
      <c r="E183" s="54">
        <f t="shared" si="86"/>
        <v>49430</v>
      </c>
      <c r="F183" s="49">
        <f t="shared" si="87"/>
        <v>49460</v>
      </c>
      <c r="G183" s="50">
        <f>IF(F183&lt;&gt;"",
IF($F$6=Robocze!$B$3,$F$5/12,
IF(AND($F$6=Robocze!$B$4,MOD(A183,3)=1),$F$5/4,
IF(AND($F$6=Robocze!$B$5,MOD(A183,12)=1),$F$5,0))),
"")</f>
        <v>0</v>
      </c>
      <c r="H183" s="50">
        <f t="shared" si="88"/>
        <v>88351.200000000026</v>
      </c>
      <c r="I183" s="51">
        <f t="shared" si="73"/>
        <v>0.05</v>
      </c>
      <c r="J183" s="50">
        <f t="shared" si="89"/>
        <v>0</v>
      </c>
      <c r="K183" s="50">
        <f t="shared" si="90"/>
        <v>0</v>
      </c>
      <c r="L183" s="52" t="str">
        <f t="shared" si="105"/>
        <v/>
      </c>
      <c r="M183" s="111">
        <f t="shared" si="74"/>
        <v>88351.200000000026</v>
      </c>
      <c r="N183" s="114">
        <f t="shared" si="91"/>
        <v>106856.21779937277</v>
      </c>
      <c r="O183" s="115"/>
      <c r="P183" s="114">
        <f t="shared" si="75"/>
        <v>120332.8805034276</v>
      </c>
      <c r="Q183" s="115"/>
      <c r="R183" s="112">
        <f t="shared" si="76"/>
        <v>118817.55611034257</v>
      </c>
      <c r="S183" s="50"/>
      <c r="T183" s="53">
        <f t="shared" si="77"/>
        <v>0.17</v>
      </c>
      <c r="U183" s="50">
        <f t="shared" si="78"/>
        <v>530.43467293390495</v>
      </c>
      <c r="V183" s="50">
        <f t="shared" si="79"/>
        <v>127834.7561770711</v>
      </c>
      <c r="W183" s="53">
        <f t="shared" si="80"/>
        <v>0.32</v>
      </c>
      <c r="X183" s="50">
        <f t="shared" si="92"/>
        <v>0</v>
      </c>
      <c r="Y183" s="50">
        <f>IF(B183&lt;&gt;"",IF(MONTH(E183)=MONTH($F$14),SUMIF($C$22:C633,"="&amp;(C183-1),$G$22:G633),0)*T183,"")</f>
        <v>0</v>
      </c>
      <c r="Z183" s="50">
        <f>IF(B183&lt;&gt;"",SUM($Y$22:Y183),"")</f>
        <v>15019.703999999996</v>
      </c>
      <c r="AA183" s="51">
        <f t="shared" si="93"/>
        <v>0.05</v>
      </c>
      <c r="AB183" s="50">
        <f t="shared" si="94"/>
        <v>82.756461936648904</v>
      </c>
      <c r="AC183" s="50">
        <f t="shared" si="95"/>
        <v>15.723727767963291</v>
      </c>
      <c r="AD183" s="50">
        <f t="shared" si="96"/>
        <v>4908.8795989644204</v>
      </c>
      <c r="AE183" s="50">
        <f t="shared" si="97"/>
        <v>19928.583598964422</v>
      </c>
      <c r="AF183" s="50">
        <f>IFERROR($V183*(1-$W183)+SUM($X$22:$X183)+$AD183,"")</f>
        <v>106856.21779937277</v>
      </c>
      <c r="AG183" s="50" t="b">
        <f t="shared" si="98"/>
        <v>0</v>
      </c>
      <c r="AH183" s="50">
        <f>IF(B183&lt;&gt;"",
IF(AND(AG183=TRUE,D183&gt;=65),$V183*(1-10%)+SUM($X$22:$X183)+$AD183,AF183),
"")</f>
        <v>106856.21779937277</v>
      </c>
      <c r="AI183" s="50">
        <f t="shared" si="81"/>
        <v>530.43467293390495</v>
      </c>
      <c r="AJ183" s="50">
        <f t="shared" si="82"/>
        <v>127834.7561770711</v>
      </c>
      <c r="AK183" s="50">
        <f t="shared" si="83"/>
        <v>120332.8805034276</v>
      </c>
      <c r="AL183" s="50" t="b">
        <f t="shared" si="99"/>
        <v>0</v>
      </c>
      <c r="AM183" s="50">
        <f t="shared" si="84"/>
        <v>120332.8805034276</v>
      </c>
      <c r="AN183" s="50">
        <f t="shared" si="100"/>
        <v>493.40789880130637</v>
      </c>
      <c r="AO183" s="50">
        <f t="shared" si="101"/>
        <v>93.747500772248216</v>
      </c>
      <c r="AP183" s="50">
        <f t="shared" si="102"/>
        <v>30466.356110342545</v>
      </c>
      <c r="AQ183" s="50">
        <f t="shared" si="103"/>
        <v>118817.55611034257</v>
      </c>
    </row>
    <row r="184" spans="1:43" s="27" customFormat="1" x14ac:dyDescent="0.2">
      <c r="A184" s="47">
        <f t="shared" si="72"/>
        <v>163</v>
      </c>
      <c r="B184" s="47" t="str">
        <f>IF(E184&lt;=$F$10,VLOOKUP('KALKULATOR 2021'!A184,Robocze!$B$23:$C$102,2),"")</f>
        <v>14 rok</v>
      </c>
      <c r="C184" s="47">
        <f t="shared" si="85"/>
        <v>2035</v>
      </c>
      <c r="D184" s="48">
        <f t="shared" si="104"/>
        <v>43.583333333333634</v>
      </c>
      <c r="E184" s="54">
        <f t="shared" si="86"/>
        <v>49461</v>
      </c>
      <c r="F184" s="49">
        <f t="shared" si="87"/>
        <v>49490</v>
      </c>
      <c r="G184" s="50">
        <f>IF(F184&lt;&gt;"",
IF($F$6=Robocze!$B$3,$F$5/12,
IF(AND($F$6=Robocze!$B$4,MOD(A184,3)=1),$F$5/4,
IF(AND($F$6=Robocze!$B$5,MOD(A184,12)=1),$F$5,0))),
"")</f>
        <v>0</v>
      </c>
      <c r="H184" s="50">
        <f t="shared" si="88"/>
        <v>88351.200000000026</v>
      </c>
      <c r="I184" s="51">
        <f t="shared" si="73"/>
        <v>0.05</v>
      </c>
      <c r="J184" s="50">
        <f t="shared" si="89"/>
        <v>0</v>
      </c>
      <c r="K184" s="50">
        <f t="shared" si="90"/>
        <v>0</v>
      </c>
      <c r="L184" s="52" t="str">
        <f t="shared" si="105"/>
        <v/>
      </c>
      <c r="M184" s="111">
        <f t="shared" si="74"/>
        <v>88351.200000000026</v>
      </c>
      <c r="N184" s="114">
        <f t="shared" si="91"/>
        <v>107285.6752448543</v>
      </c>
      <c r="O184" s="115"/>
      <c r="P184" s="114">
        <f t="shared" si="75"/>
        <v>120764.32280552521</v>
      </c>
      <c r="Q184" s="115"/>
      <c r="R184" s="112">
        <f t="shared" si="76"/>
        <v>119218.56536221498</v>
      </c>
      <c r="S184" s="50"/>
      <c r="T184" s="53">
        <f t="shared" si="77"/>
        <v>0.17</v>
      </c>
      <c r="U184" s="50">
        <f t="shared" si="78"/>
        <v>532.64481740446297</v>
      </c>
      <c r="V184" s="50">
        <f t="shared" si="79"/>
        <v>128367.40099447557</v>
      </c>
      <c r="W184" s="53">
        <f t="shared" si="80"/>
        <v>0.32</v>
      </c>
      <c r="X184" s="50">
        <f t="shared" si="92"/>
        <v>0</v>
      </c>
      <c r="Y184" s="50">
        <f>IF(B184&lt;&gt;"",IF(MONTH(E184)=MONTH($F$14),SUMIF($C$22:C633,"="&amp;(C184-1),$G$22:G633),0)*T184,"")</f>
        <v>0</v>
      </c>
      <c r="Z184" s="50">
        <f>IF(B184&lt;&gt;"",SUM($Y$22:Y184),"")</f>
        <v>15019.703999999996</v>
      </c>
      <c r="AA184" s="51">
        <f t="shared" si="93"/>
        <v>0.05</v>
      </c>
      <c r="AB184" s="50">
        <f t="shared" si="94"/>
        <v>83.035764995685099</v>
      </c>
      <c r="AC184" s="50">
        <f t="shared" si="95"/>
        <v>15.776795349180169</v>
      </c>
      <c r="AD184" s="50">
        <f t="shared" si="96"/>
        <v>4976.1385686109252</v>
      </c>
      <c r="AE184" s="50">
        <f t="shared" si="97"/>
        <v>19995.842568610929</v>
      </c>
      <c r="AF184" s="50">
        <f>IFERROR($V184*(1-$W184)+SUM($X$22:$X184)+$AD184,"")</f>
        <v>107285.6752448543</v>
      </c>
      <c r="AG184" s="50" t="b">
        <f t="shared" si="98"/>
        <v>0</v>
      </c>
      <c r="AH184" s="50">
        <f>IF(B184&lt;&gt;"",
IF(AND(AG184=TRUE,D184&gt;=65),$V184*(1-10%)+SUM($X$22:$X184)+$AD184,AF184),
"")</f>
        <v>107285.6752448543</v>
      </c>
      <c r="AI184" s="50">
        <f t="shared" si="81"/>
        <v>532.64481740446297</v>
      </c>
      <c r="AJ184" s="50">
        <f t="shared" si="82"/>
        <v>128367.40099447557</v>
      </c>
      <c r="AK184" s="50">
        <f t="shared" si="83"/>
        <v>120764.32280552521</v>
      </c>
      <c r="AL184" s="50" t="b">
        <f t="shared" si="99"/>
        <v>0</v>
      </c>
      <c r="AM184" s="50">
        <f t="shared" si="84"/>
        <v>120764.32280552521</v>
      </c>
      <c r="AN184" s="50">
        <f t="shared" si="100"/>
        <v>495.07315045976071</v>
      </c>
      <c r="AO184" s="50">
        <f t="shared" si="101"/>
        <v>94.063898587354529</v>
      </c>
      <c r="AP184" s="50">
        <f t="shared" si="102"/>
        <v>30867.365362214958</v>
      </c>
      <c r="AQ184" s="50">
        <f t="shared" si="103"/>
        <v>119218.56536221498</v>
      </c>
    </row>
    <row r="185" spans="1:43" s="27" customFormat="1" x14ac:dyDescent="0.2">
      <c r="A185" s="47">
        <f t="shared" si="72"/>
        <v>164</v>
      </c>
      <c r="B185" s="47" t="str">
        <f>IF(E185&lt;=$F$10,VLOOKUP('KALKULATOR 2021'!A185,Robocze!$B$23:$C$102,2),"")</f>
        <v>14 rok</v>
      </c>
      <c r="C185" s="47">
        <f t="shared" si="85"/>
        <v>2035</v>
      </c>
      <c r="D185" s="48">
        <f t="shared" si="104"/>
        <v>43.66666666666697</v>
      </c>
      <c r="E185" s="54">
        <f t="shared" si="86"/>
        <v>49491</v>
      </c>
      <c r="F185" s="49">
        <f t="shared" si="87"/>
        <v>49521</v>
      </c>
      <c r="G185" s="50">
        <f>IF(F185&lt;&gt;"",
IF($F$6=Robocze!$B$3,$F$5/12,
IF(AND($F$6=Robocze!$B$4,MOD(A185,3)=1),$F$5/4,
IF(AND($F$6=Robocze!$B$5,MOD(A185,12)=1),$F$5,0))),
"")</f>
        <v>0</v>
      </c>
      <c r="H185" s="50">
        <f t="shared" si="88"/>
        <v>88351.200000000026</v>
      </c>
      <c r="I185" s="51">
        <f t="shared" si="73"/>
        <v>0.05</v>
      </c>
      <c r="J185" s="50">
        <f t="shared" si="89"/>
        <v>0</v>
      </c>
      <c r="K185" s="50">
        <f t="shared" si="90"/>
        <v>0</v>
      </c>
      <c r="L185" s="52" t="str">
        <f t="shared" si="105"/>
        <v/>
      </c>
      <c r="M185" s="111">
        <f t="shared" si="74"/>
        <v>88351.200000000026</v>
      </c>
      <c r="N185" s="114">
        <f t="shared" si="91"/>
        <v>107716.86884967437</v>
      </c>
      <c r="O185" s="115"/>
      <c r="P185" s="114">
        <f t="shared" si="75"/>
        <v>121197.56278388157</v>
      </c>
      <c r="Q185" s="115"/>
      <c r="R185" s="112">
        <f t="shared" si="76"/>
        <v>119620.92802031247</v>
      </c>
      <c r="S185" s="50"/>
      <c r="T185" s="53">
        <f t="shared" si="77"/>
        <v>0.17</v>
      </c>
      <c r="U185" s="50">
        <f t="shared" si="78"/>
        <v>534.86417081031482</v>
      </c>
      <c r="V185" s="50">
        <f t="shared" si="79"/>
        <v>128902.26516528588</v>
      </c>
      <c r="W185" s="53">
        <f t="shared" si="80"/>
        <v>0.32</v>
      </c>
      <c r="X185" s="50">
        <f t="shared" si="92"/>
        <v>0</v>
      </c>
      <c r="Y185" s="50">
        <f>IF(B185&lt;&gt;"",IF(MONTH(E185)=MONTH($F$14),SUMIF($C$22:C633,"="&amp;(C185-1),$G$22:G633),0)*T185,"")</f>
        <v>0</v>
      </c>
      <c r="Z185" s="50">
        <f>IF(B185&lt;&gt;"",SUM($Y$22:Y185),"")</f>
        <v>15019.703999999996</v>
      </c>
      <c r="AA185" s="51">
        <f t="shared" si="93"/>
        <v>0.05</v>
      </c>
      <c r="AB185" s="50">
        <f t="shared" si="94"/>
        <v>83.31601070254554</v>
      </c>
      <c r="AC185" s="50">
        <f t="shared" si="95"/>
        <v>15.830042033483652</v>
      </c>
      <c r="AD185" s="50">
        <f t="shared" si="96"/>
        <v>5043.6245372799867</v>
      </c>
      <c r="AE185" s="50">
        <f t="shared" si="97"/>
        <v>20063.328537279991</v>
      </c>
      <c r="AF185" s="50">
        <f>IFERROR($V185*(1-$W185)+SUM($X$22:$X185)+$AD185,"")</f>
        <v>107716.86884967437</v>
      </c>
      <c r="AG185" s="50" t="b">
        <f t="shared" si="98"/>
        <v>0</v>
      </c>
      <c r="AH185" s="50">
        <f>IF(B185&lt;&gt;"",
IF(AND(AG185=TRUE,D185&gt;=65),$V185*(1-10%)+SUM($X$22:$X185)+$AD185,AF185),
"")</f>
        <v>107716.86884967437</v>
      </c>
      <c r="AI185" s="50">
        <f t="shared" si="81"/>
        <v>534.86417081031482</v>
      </c>
      <c r="AJ185" s="50">
        <f t="shared" si="82"/>
        <v>128902.26516528588</v>
      </c>
      <c r="AK185" s="50">
        <f t="shared" si="83"/>
        <v>121197.56278388157</v>
      </c>
      <c r="AL185" s="50" t="b">
        <f t="shared" si="99"/>
        <v>0</v>
      </c>
      <c r="AM185" s="50">
        <f t="shared" si="84"/>
        <v>121197.56278388157</v>
      </c>
      <c r="AN185" s="50">
        <f t="shared" si="100"/>
        <v>496.74402234256246</v>
      </c>
      <c r="AO185" s="50">
        <f t="shared" si="101"/>
        <v>94.381364245086871</v>
      </c>
      <c r="AP185" s="50">
        <f t="shared" si="102"/>
        <v>31269.728020312439</v>
      </c>
      <c r="AQ185" s="50">
        <f t="shared" si="103"/>
        <v>119620.92802031247</v>
      </c>
    </row>
    <row r="186" spans="1:43" s="27" customFormat="1" x14ac:dyDescent="0.2">
      <c r="A186" s="47">
        <f t="shared" si="72"/>
        <v>165</v>
      </c>
      <c r="B186" s="47" t="str">
        <f>IF(E186&lt;=$F$10,VLOOKUP('KALKULATOR 2021'!A186,Robocze!$B$23:$C$102,2),"")</f>
        <v>14 rok</v>
      </c>
      <c r="C186" s="47">
        <f t="shared" si="85"/>
        <v>2035</v>
      </c>
      <c r="D186" s="48">
        <f t="shared" si="104"/>
        <v>43.750000000000306</v>
      </c>
      <c r="E186" s="54">
        <f t="shared" si="86"/>
        <v>49522</v>
      </c>
      <c r="F186" s="49">
        <f t="shared" si="87"/>
        <v>49552</v>
      </c>
      <c r="G186" s="50">
        <f>IF(F186&lt;&gt;"",
IF($F$6=Robocze!$B$3,$F$5/12,
IF(AND($F$6=Robocze!$B$4,MOD(A186,3)=1),$F$5/4,
IF(AND($F$6=Robocze!$B$5,MOD(A186,12)=1),$F$5,0))),
"")</f>
        <v>0</v>
      </c>
      <c r="H186" s="50">
        <f t="shared" si="88"/>
        <v>88351.200000000026</v>
      </c>
      <c r="I186" s="51">
        <f t="shared" si="73"/>
        <v>0.05</v>
      </c>
      <c r="J186" s="50">
        <f t="shared" si="89"/>
        <v>0</v>
      </c>
      <c r="K186" s="50">
        <f t="shared" si="90"/>
        <v>0</v>
      </c>
      <c r="L186" s="52" t="str">
        <f t="shared" si="105"/>
        <v/>
      </c>
      <c r="M186" s="111">
        <f t="shared" si="74"/>
        <v>88351.200000000026</v>
      </c>
      <c r="N186" s="114">
        <f t="shared" si="91"/>
        <v>108149.80566812267</v>
      </c>
      <c r="O186" s="115"/>
      <c r="P186" s="114">
        <f t="shared" si="75"/>
        <v>121632.60792881441</v>
      </c>
      <c r="Q186" s="115"/>
      <c r="R186" s="112">
        <f t="shared" si="76"/>
        <v>120024.64865238102</v>
      </c>
      <c r="S186" s="50"/>
      <c r="T186" s="53">
        <f t="shared" si="77"/>
        <v>0.17</v>
      </c>
      <c r="U186" s="50">
        <f t="shared" si="78"/>
        <v>537.09277152202446</v>
      </c>
      <c r="V186" s="50">
        <f t="shared" si="79"/>
        <v>129439.35793680791</v>
      </c>
      <c r="W186" s="53">
        <f t="shared" si="80"/>
        <v>0.32</v>
      </c>
      <c r="X186" s="50">
        <f t="shared" si="92"/>
        <v>0</v>
      </c>
      <c r="Y186" s="50">
        <f>IF(B186&lt;&gt;"",IF(MONTH(E186)=MONTH($F$14),SUMIF($C$22:C633,"="&amp;(C186-1),$G$22:G633),0)*T186,"")</f>
        <v>0</v>
      </c>
      <c r="Z186" s="50">
        <f>IF(B186&lt;&gt;"",SUM($Y$22:Y186),"")</f>
        <v>15019.703999999996</v>
      </c>
      <c r="AA186" s="51">
        <f t="shared" si="93"/>
        <v>0.05</v>
      </c>
      <c r="AB186" s="50">
        <f t="shared" si="94"/>
        <v>83.59720223866664</v>
      </c>
      <c r="AC186" s="50">
        <f t="shared" si="95"/>
        <v>15.883468425346662</v>
      </c>
      <c r="AD186" s="50">
        <f t="shared" si="96"/>
        <v>5111.3382710933065</v>
      </c>
      <c r="AE186" s="50">
        <f t="shared" si="97"/>
        <v>20131.042271093313</v>
      </c>
      <c r="AF186" s="50">
        <f>IFERROR($V186*(1-$W186)+SUM($X$22:$X186)+$AD186,"")</f>
        <v>108149.80566812267</v>
      </c>
      <c r="AG186" s="50" t="b">
        <f t="shared" si="98"/>
        <v>0</v>
      </c>
      <c r="AH186" s="50">
        <f>IF(B186&lt;&gt;"",
IF(AND(AG186=TRUE,D186&gt;=65),$V186*(1-10%)+SUM($X$22:$X186)+$AD186,AF186),
"")</f>
        <v>108149.80566812267</v>
      </c>
      <c r="AI186" s="50">
        <f t="shared" si="81"/>
        <v>537.09277152202446</v>
      </c>
      <c r="AJ186" s="50">
        <f t="shared" si="82"/>
        <v>129439.35793680791</v>
      </c>
      <c r="AK186" s="50">
        <f t="shared" si="83"/>
        <v>121632.60792881441</v>
      </c>
      <c r="AL186" s="50" t="b">
        <f t="shared" si="99"/>
        <v>0</v>
      </c>
      <c r="AM186" s="50">
        <f t="shared" si="84"/>
        <v>121632.60792881441</v>
      </c>
      <c r="AN186" s="50">
        <f t="shared" si="100"/>
        <v>498.42053341796867</v>
      </c>
      <c r="AO186" s="50">
        <f t="shared" si="101"/>
        <v>94.699901349414048</v>
      </c>
      <c r="AP186" s="50">
        <f t="shared" si="102"/>
        <v>31673.44865238099</v>
      </c>
      <c r="AQ186" s="50">
        <f t="shared" si="103"/>
        <v>120024.64865238102</v>
      </c>
    </row>
    <row r="187" spans="1:43" s="27" customFormat="1" x14ac:dyDescent="0.2">
      <c r="A187" s="47">
        <f t="shared" si="72"/>
        <v>166</v>
      </c>
      <c r="B187" s="47" t="str">
        <f>IF(E187&lt;=$F$10,VLOOKUP('KALKULATOR 2021'!A187,Robocze!$B$23:$C$102,2),"")</f>
        <v>14 rok</v>
      </c>
      <c r="C187" s="47">
        <f t="shared" si="85"/>
        <v>2035</v>
      </c>
      <c r="D187" s="48">
        <f t="shared" si="104"/>
        <v>43.833333333333641</v>
      </c>
      <c r="E187" s="54">
        <f t="shared" si="86"/>
        <v>49553</v>
      </c>
      <c r="F187" s="49">
        <f t="shared" si="87"/>
        <v>49582</v>
      </c>
      <c r="G187" s="50">
        <f>IF(F187&lt;&gt;"",
IF($F$6=Robocze!$B$3,$F$5/12,
IF(AND($F$6=Robocze!$B$4,MOD(A187,3)=1),$F$5/4,
IF(AND($F$6=Robocze!$B$5,MOD(A187,12)=1),$F$5,0))),
"")</f>
        <v>0</v>
      </c>
      <c r="H187" s="50">
        <f t="shared" si="88"/>
        <v>88351.200000000026</v>
      </c>
      <c r="I187" s="51">
        <f t="shared" si="73"/>
        <v>0.05</v>
      </c>
      <c r="J187" s="50">
        <f t="shared" si="89"/>
        <v>0</v>
      </c>
      <c r="K187" s="50">
        <f t="shared" si="90"/>
        <v>0</v>
      </c>
      <c r="L187" s="52" t="str">
        <f t="shared" si="105"/>
        <v/>
      </c>
      <c r="M187" s="111">
        <f t="shared" si="74"/>
        <v>88351.200000000026</v>
      </c>
      <c r="N187" s="114">
        <f t="shared" si="91"/>
        <v>108584.49278327523</v>
      </c>
      <c r="O187" s="115"/>
      <c r="P187" s="114">
        <f t="shared" si="75"/>
        <v>122069.46576185114</v>
      </c>
      <c r="Q187" s="115"/>
      <c r="R187" s="112">
        <f t="shared" si="76"/>
        <v>120429.7318415828</v>
      </c>
      <c r="S187" s="50"/>
      <c r="T187" s="53">
        <f t="shared" si="77"/>
        <v>0.17</v>
      </c>
      <c r="U187" s="50">
        <f t="shared" si="78"/>
        <v>539.330658070033</v>
      </c>
      <c r="V187" s="50">
        <f t="shared" si="79"/>
        <v>129978.68859487794</v>
      </c>
      <c r="W187" s="53">
        <f t="shared" si="80"/>
        <v>0.32</v>
      </c>
      <c r="X187" s="50">
        <f t="shared" si="92"/>
        <v>0</v>
      </c>
      <c r="Y187" s="50">
        <f>IF(B187&lt;&gt;"",IF(MONTH(E187)=MONTH($F$14),SUMIF($C$22:C633,"="&amp;(C187-1),$G$22:G633),0)*T187,"")</f>
        <v>0</v>
      </c>
      <c r="Z187" s="50">
        <f>IF(B187&lt;&gt;"",SUM($Y$22:Y187),"")</f>
        <v>15019.703999999996</v>
      </c>
      <c r="AA187" s="51">
        <f t="shared" si="93"/>
        <v>0.05</v>
      </c>
      <c r="AB187" s="50">
        <f t="shared" si="94"/>
        <v>83.879342796222133</v>
      </c>
      <c r="AC187" s="50">
        <f t="shared" si="95"/>
        <v>15.937075131282205</v>
      </c>
      <c r="AD187" s="50">
        <f t="shared" si="96"/>
        <v>5179.2805387582457</v>
      </c>
      <c r="AE187" s="50">
        <f t="shared" si="97"/>
        <v>20198.984538758254</v>
      </c>
      <c r="AF187" s="50">
        <f>IFERROR($V187*(1-$W187)+SUM($X$22:$X187)+$AD187,"")</f>
        <v>108584.49278327523</v>
      </c>
      <c r="AG187" s="50" t="b">
        <f t="shared" si="98"/>
        <v>0</v>
      </c>
      <c r="AH187" s="50">
        <f>IF(B187&lt;&gt;"",
IF(AND(AG187=TRUE,D187&gt;=65),$V187*(1-10%)+SUM($X$22:$X187)+$AD187,AF187),
"")</f>
        <v>108584.49278327523</v>
      </c>
      <c r="AI187" s="50">
        <f t="shared" si="81"/>
        <v>539.330658070033</v>
      </c>
      <c r="AJ187" s="50">
        <f t="shared" si="82"/>
        <v>129978.68859487794</v>
      </c>
      <c r="AK187" s="50">
        <f t="shared" si="83"/>
        <v>122069.46576185114</v>
      </c>
      <c r="AL187" s="50" t="b">
        <f t="shared" si="99"/>
        <v>0</v>
      </c>
      <c r="AM187" s="50">
        <f t="shared" si="84"/>
        <v>122069.46576185114</v>
      </c>
      <c r="AN187" s="50">
        <f t="shared" si="100"/>
        <v>500.10270271825425</v>
      </c>
      <c r="AO187" s="50">
        <f t="shared" si="101"/>
        <v>95.019513516468308</v>
      </c>
      <c r="AP187" s="50">
        <f t="shared" si="102"/>
        <v>32078.531841582779</v>
      </c>
      <c r="AQ187" s="50">
        <f t="shared" si="103"/>
        <v>120429.7318415828</v>
      </c>
    </row>
    <row r="188" spans="1:43" s="27" customFormat="1" x14ac:dyDescent="0.2">
      <c r="A188" s="47">
        <f t="shared" si="72"/>
        <v>167</v>
      </c>
      <c r="B188" s="47" t="str">
        <f>IF(E188&lt;=$F$10,VLOOKUP('KALKULATOR 2021'!A188,Robocze!$B$23:$C$102,2),"")</f>
        <v>14 rok</v>
      </c>
      <c r="C188" s="47">
        <f t="shared" si="85"/>
        <v>2035</v>
      </c>
      <c r="D188" s="48">
        <f t="shared" si="104"/>
        <v>43.916666666666977</v>
      </c>
      <c r="E188" s="54">
        <f t="shared" si="86"/>
        <v>49583</v>
      </c>
      <c r="F188" s="49">
        <f t="shared" si="87"/>
        <v>49613</v>
      </c>
      <c r="G188" s="50">
        <f>IF(F188&lt;&gt;"",
IF($F$6=Robocze!$B$3,$F$5/12,
IF(AND($F$6=Robocze!$B$4,MOD(A188,3)=1),$F$5/4,
IF(AND($F$6=Robocze!$B$5,MOD(A188,12)=1),$F$5,0))),
"")</f>
        <v>0</v>
      </c>
      <c r="H188" s="50">
        <f t="shared" si="88"/>
        <v>88351.200000000026</v>
      </c>
      <c r="I188" s="51">
        <f t="shared" si="73"/>
        <v>0.05</v>
      </c>
      <c r="J188" s="50">
        <f t="shared" si="89"/>
        <v>0</v>
      </c>
      <c r="K188" s="50">
        <f t="shared" si="90"/>
        <v>0</v>
      </c>
      <c r="L188" s="52" t="str">
        <f t="shared" si="105"/>
        <v/>
      </c>
      <c r="M188" s="111">
        <f t="shared" si="74"/>
        <v>88351.200000000026</v>
      </c>
      <c r="N188" s="114">
        <f t="shared" si="91"/>
        <v>109020.93730711237</v>
      </c>
      <c r="O188" s="115"/>
      <c r="P188" s="114">
        <f t="shared" si="75"/>
        <v>122508.14383585885</v>
      </c>
      <c r="Q188" s="115"/>
      <c r="R188" s="112">
        <f t="shared" si="76"/>
        <v>120836.18218654815</v>
      </c>
      <c r="S188" s="50"/>
      <c r="T188" s="53">
        <f t="shared" si="77"/>
        <v>0.17</v>
      </c>
      <c r="U188" s="50">
        <f t="shared" si="78"/>
        <v>541.57786914532471</v>
      </c>
      <c r="V188" s="50">
        <f t="shared" si="79"/>
        <v>130520.26646402327</v>
      </c>
      <c r="W188" s="53">
        <f t="shared" si="80"/>
        <v>0.32</v>
      </c>
      <c r="X188" s="50">
        <f t="shared" si="92"/>
        <v>0</v>
      </c>
      <c r="Y188" s="50">
        <f>IF(B188&lt;&gt;"",IF(MONTH(E188)=MONTH($F$14),SUMIF($C$22:C633,"="&amp;(C188-1),$G$22:G633),0)*T188,"")</f>
        <v>0</v>
      </c>
      <c r="Z188" s="50">
        <f>IF(B188&lt;&gt;"",SUM($Y$22:Y188),"")</f>
        <v>15019.703999999996</v>
      </c>
      <c r="AA188" s="51">
        <f t="shared" si="93"/>
        <v>0.05</v>
      </c>
      <c r="AB188" s="50">
        <f t="shared" si="94"/>
        <v>84.162435578159389</v>
      </c>
      <c r="AC188" s="50">
        <f t="shared" si="95"/>
        <v>15.990862759850284</v>
      </c>
      <c r="AD188" s="50">
        <f t="shared" si="96"/>
        <v>5247.4521115765547</v>
      </c>
      <c r="AE188" s="50">
        <f t="shared" si="97"/>
        <v>20267.156111576565</v>
      </c>
      <c r="AF188" s="50">
        <f>IFERROR($V188*(1-$W188)+SUM($X$22:$X188)+$AD188,"")</f>
        <v>109020.93730711237</v>
      </c>
      <c r="AG188" s="50" t="b">
        <f t="shared" si="98"/>
        <v>0</v>
      </c>
      <c r="AH188" s="50">
        <f>IF(B188&lt;&gt;"",
IF(AND(AG188=TRUE,D188&gt;=65),$V188*(1-10%)+SUM($X$22:$X188)+$AD188,AF188),
"")</f>
        <v>109020.93730711237</v>
      </c>
      <c r="AI188" s="50">
        <f t="shared" si="81"/>
        <v>541.57786914532471</v>
      </c>
      <c r="AJ188" s="50">
        <f t="shared" si="82"/>
        <v>130520.26646402327</v>
      </c>
      <c r="AK188" s="50">
        <f t="shared" si="83"/>
        <v>122508.14383585885</v>
      </c>
      <c r="AL188" s="50" t="b">
        <f t="shared" si="99"/>
        <v>0</v>
      </c>
      <c r="AM188" s="50">
        <f t="shared" si="84"/>
        <v>122508.14383585885</v>
      </c>
      <c r="AN188" s="50">
        <f t="shared" si="100"/>
        <v>501.79054933992842</v>
      </c>
      <c r="AO188" s="50">
        <f t="shared" si="101"/>
        <v>95.340204374586406</v>
      </c>
      <c r="AP188" s="50">
        <f t="shared" si="102"/>
        <v>32484.982186548121</v>
      </c>
      <c r="AQ188" s="50">
        <f t="shared" si="103"/>
        <v>120836.18218654815</v>
      </c>
    </row>
    <row r="189" spans="1:43" s="46" customFormat="1" x14ac:dyDescent="0.2">
      <c r="A189" s="55">
        <f t="shared" si="72"/>
        <v>168</v>
      </c>
      <c r="B189" s="55" t="str">
        <f>IF(E189&lt;=$F$10,VLOOKUP('KALKULATOR 2021'!A189,Robocze!$B$23:$C$102,2),"")</f>
        <v>14 rok</v>
      </c>
      <c r="C189" s="55">
        <f t="shared" si="85"/>
        <v>2035</v>
      </c>
      <c r="D189" s="56">
        <f t="shared" si="104"/>
        <v>44.000000000000313</v>
      </c>
      <c r="E189" s="57">
        <f t="shared" si="86"/>
        <v>49614</v>
      </c>
      <c r="F189" s="58">
        <f t="shared" si="87"/>
        <v>49643</v>
      </c>
      <c r="G189" s="59">
        <f>IF(F189&lt;&gt;"",
IF($F$6=Robocze!$B$3,$F$5/12,
IF(AND($F$6=Robocze!$B$4,MOD(A189,3)=1),$F$5/4,
IF(AND($F$6=Robocze!$B$5,MOD(A189,12)=1),$F$5,0))),
"")</f>
        <v>0</v>
      </c>
      <c r="H189" s="59">
        <f t="shared" si="88"/>
        <v>88351.200000000026</v>
      </c>
      <c r="I189" s="60">
        <f t="shared" si="73"/>
        <v>0.05</v>
      </c>
      <c r="J189" s="59">
        <f t="shared" si="89"/>
        <v>0</v>
      </c>
      <c r="K189" s="59">
        <f t="shared" si="90"/>
        <v>0</v>
      </c>
      <c r="L189" s="61">
        <f t="shared" si="105"/>
        <v>14</v>
      </c>
      <c r="M189" s="113">
        <f t="shared" si="74"/>
        <v>88351.200000000026</v>
      </c>
      <c r="N189" s="114">
        <f t="shared" si="91"/>
        <v>109459.146380637</v>
      </c>
      <c r="O189" s="115"/>
      <c r="P189" s="114">
        <f t="shared" si="75"/>
        <v>122948.64973517493</v>
      </c>
      <c r="Q189" s="115"/>
      <c r="R189" s="112">
        <f t="shared" si="76"/>
        <v>121244.00430142775</v>
      </c>
      <c r="S189" s="59"/>
      <c r="T189" s="62">
        <f t="shared" si="77"/>
        <v>0.17</v>
      </c>
      <c r="U189" s="59">
        <f t="shared" si="78"/>
        <v>543.83444360009696</v>
      </c>
      <c r="V189" s="59">
        <f t="shared" si="79"/>
        <v>131064.10090762336</v>
      </c>
      <c r="W189" s="62">
        <f t="shared" si="80"/>
        <v>0.32</v>
      </c>
      <c r="X189" s="59">
        <f t="shared" si="92"/>
        <v>0</v>
      </c>
      <c r="Y189" s="59">
        <f>IF(B189&lt;&gt;"",IF(MONTH(E189)=MONTH($F$14),SUMIF($C$22:C657,"="&amp;(C189-1),$G$22:G657),0)*T189,"")</f>
        <v>0</v>
      </c>
      <c r="Z189" s="59">
        <f>IF(B189&lt;&gt;"",SUM($Y$22:Y189),"")</f>
        <v>15019.703999999996</v>
      </c>
      <c r="AA189" s="60">
        <f t="shared" si="93"/>
        <v>0.05</v>
      </c>
      <c r="AB189" s="59">
        <f t="shared" si="94"/>
        <v>84.44648379823569</v>
      </c>
      <c r="AC189" s="59">
        <f t="shared" si="95"/>
        <v>16.04483192166478</v>
      </c>
      <c r="AD189" s="59">
        <f t="shared" si="96"/>
        <v>5315.8537634531258</v>
      </c>
      <c r="AE189" s="59">
        <f t="shared" si="97"/>
        <v>20335.557763453136</v>
      </c>
      <c r="AF189" s="59">
        <f>IFERROR($V189*(1-$W189)+SUM($X$22:$X189)+$AD189,"")</f>
        <v>109459.146380637</v>
      </c>
      <c r="AG189" s="59" t="b">
        <f t="shared" si="98"/>
        <v>0</v>
      </c>
      <c r="AH189" s="59">
        <f>IF(B189&lt;&gt;"",
IF(AND(AG189=TRUE,D189&gt;=65),$V189*(1-10%)+SUM($X$22:$X189)+$AD189,AF189),
"")</f>
        <v>109459.146380637</v>
      </c>
      <c r="AI189" s="59">
        <f t="shared" si="81"/>
        <v>543.83444360009696</v>
      </c>
      <c r="AJ189" s="59">
        <f t="shared" si="82"/>
        <v>131064.10090762336</v>
      </c>
      <c r="AK189" s="59">
        <f t="shared" si="83"/>
        <v>122948.64973517493</v>
      </c>
      <c r="AL189" s="59" t="b">
        <f t="shared" si="99"/>
        <v>0</v>
      </c>
      <c r="AM189" s="59">
        <f t="shared" si="84"/>
        <v>122948.64973517493</v>
      </c>
      <c r="AN189" s="59">
        <f t="shared" si="100"/>
        <v>503.48409244395066</v>
      </c>
      <c r="AO189" s="59">
        <f t="shared" si="101"/>
        <v>95.661977564350622</v>
      </c>
      <c r="AP189" s="59">
        <f t="shared" si="102"/>
        <v>32892.804301427721</v>
      </c>
      <c r="AQ189" s="59">
        <f t="shared" si="103"/>
        <v>121244.00430142775</v>
      </c>
    </row>
    <row r="190" spans="1:43" s="27" customFormat="1" x14ac:dyDescent="0.2">
      <c r="A190" s="47">
        <f t="shared" si="72"/>
        <v>169</v>
      </c>
      <c r="B190" s="47" t="str">
        <f>IF(E190&lt;=$F$10,VLOOKUP('KALKULATOR 2021'!A190,Robocze!$B$23:$C$102,2),"")</f>
        <v>15 rok</v>
      </c>
      <c r="C190" s="47">
        <f t="shared" si="85"/>
        <v>2035</v>
      </c>
      <c r="D190" s="48">
        <f t="shared" si="104"/>
        <v>44.083333333333648</v>
      </c>
      <c r="E190" s="49">
        <f t="shared" si="86"/>
        <v>49644</v>
      </c>
      <c r="F190" s="49">
        <f t="shared" si="87"/>
        <v>49674</v>
      </c>
      <c r="G190" s="50">
        <f>IF(F190&lt;&gt;"",
IF($F$6=Robocze!$B$3,$F$5/12,
IF(AND($F$6=Robocze!$B$4,MOD(A190,3)=1),$F$5/4,
IF(AND($F$6=Robocze!$B$5,MOD(A190,12)=1),$F$5,0))),
"")</f>
        <v>6310.8</v>
      </c>
      <c r="H190" s="50">
        <f t="shared" si="88"/>
        <v>94662.000000000029</v>
      </c>
      <c r="I190" s="51">
        <f t="shared" si="73"/>
        <v>0.05</v>
      </c>
      <c r="J190" s="50">
        <f t="shared" si="89"/>
        <v>2E-3</v>
      </c>
      <c r="K190" s="50">
        <f t="shared" si="90"/>
        <v>6310.7979999999998</v>
      </c>
      <c r="L190" s="52" t="str">
        <f t="shared" si="105"/>
        <v/>
      </c>
      <c r="M190" s="111">
        <f t="shared" si="74"/>
        <v>94662.000000000029</v>
      </c>
      <c r="N190" s="114">
        <f t="shared" si="91"/>
        <v>115281.18640832692</v>
      </c>
      <c r="O190" s="115"/>
      <c r="P190" s="114">
        <f t="shared" si="75"/>
        <v>129723.08839898815</v>
      </c>
      <c r="Q190" s="115"/>
      <c r="R190" s="112">
        <f t="shared" si="76"/>
        <v>127985.30176594507</v>
      </c>
      <c r="S190" s="50"/>
      <c r="T190" s="53">
        <f t="shared" si="77"/>
        <v>0.17</v>
      </c>
      <c r="U190" s="50">
        <f t="shared" si="78"/>
        <v>572.39541211509732</v>
      </c>
      <c r="V190" s="50">
        <f t="shared" si="79"/>
        <v>137947.29431973846</v>
      </c>
      <c r="W190" s="53">
        <f t="shared" si="80"/>
        <v>0.32</v>
      </c>
      <c r="X190" s="50">
        <f t="shared" si="92"/>
        <v>1072.836</v>
      </c>
      <c r="Y190" s="50">
        <f>IF(B190&lt;&gt;"",IF(MONTH(E190)=MONTH($F$14),SUMIF($C$22:C645,"="&amp;(C190-1),$G$22:G645),0)*T190,"")</f>
        <v>0</v>
      </c>
      <c r="Z190" s="50">
        <f>IF(B190&lt;&gt;"",SUM($Y$22:Y190),"")</f>
        <v>15019.703999999996</v>
      </c>
      <c r="AA190" s="51">
        <f t="shared" si="93"/>
        <v>0.05</v>
      </c>
      <c r="AB190" s="50">
        <f t="shared" si="94"/>
        <v>84.731490681054737</v>
      </c>
      <c r="AC190" s="50">
        <f t="shared" si="95"/>
        <v>16.0989832294004</v>
      </c>
      <c r="AD190" s="50">
        <f t="shared" si="96"/>
        <v>5384.4862709047793</v>
      </c>
      <c r="AE190" s="50">
        <f t="shared" si="97"/>
        <v>20404.19027090479</v>
      </c>
      <c r="AF190" s="50">
        <f>IFERROR($V190*(1-$W190)+SUM($X$22:$X190)+$AD190,"")</f>
        <v>115281.18640832692</v>
      </c>
      <c r="AG190" s="50" t="b">
        <f t="shared" si="98"/>
        <v>0</v>
      </c>
      <c r="AH190" s="50">
        <f>IF(B190&lt;&gt;"",
IF(AND(AG190=TRUE,D190&gt;=65),$V190*(1-10%)+SUM($X$22:$X190)+$AD190,AF190),
"")</f>
        <v>115281.18640832692</v>
      </c>
      <c r="AI190" s="50">
        <f t="shared" si="81"/>
        <v>572.39541211509732</v>
      </c>
      <c r="AJ190" s="50">
        <f t="shared" si="82"/>
        <v>137947.29431973846</v>
      </c>
      <c r="AK190" s="50">
        <f t="shared" si="83"/>
        <v>129723.08839898815</v>
      </c>
      <c r="AL190" s="50" t="b">
        <f t="shared" si="99"/>
        <v>0</v>
      </c>
      <c r="AM190" s="50">
        <f t="shared" si="84"/>
        <v>129723.08839898815</v>
      </c>
      <c r="AN190" s="50">
        <f t="shared" si="100"/>
        <v>531.47835125594895</v>
      </c>
      <c r="AO190" s="50">
        <f t="shared" si="101"/>
        <v>100.9808867386303</v>
      </c>
      <c r="AP190" s="50">
        <f t="shared" si="102"/>
        <v>33323.301765945042</v>
      </c>
      <c r="AQ190" s="50">
        <f t="shared" si="103"/>
        <v>127985.30176594507</v>
      </c>
    </row>
    <row r="191" spans="1:43" s="27" customFormat="1" x14ac:dyDescent="0.2">
      <c r="A191" s="47">
        <f t="shared" si="72"/>
        <v>170</v>
      </c>
      <c r="B191" s="47" t="str">
        <f>IF(E191&lt;=$F$10,VLOOKUP('KALKULATOR 2021'!A191,Robocze!$B$23:$C$102,2),"")</f>
        <v>15 rok</v>
      </c>
      <c r="C191" s="47">
        <f t="shared" si="85"/>
        <v>2036</v>
      </c>
      <c r="D191" s="48">
        <f t="shared" si="104"/>
        <v>44.166666666666984</v>
      </c>
      <c r="E191" s="54">
        <f t="shared" si="86"/>
        <v>49675</v>
      </c>
      <c r="F191" s="49">
        <f t="shared" si="87"/>
        <v>49705</v>
      </c>
      <c r="G191" s="50">
        <f>IF(F191&lt;&gt;"",
IF($F$6=Robocze!$B$3,$F$5/12,
IF(AND($F$6=Robocze!$B$4,MOD(A191,3)=1),$F$5/4,
IF(AND($F$6=Robocze!$B$5,MOD(A191,12)=1),$F$5,0))),
"")</f>
        <v>0</v>
      </c>
      <c r="H191" s="50">
        <f t="shared" si="88"/>
        <v>94662.000000000029</v>
      </c>
      <c r="I191" s="51">
        <f t="shared" si="73"/>
        <v>0.05</v>
      </c>
      <c r="J191" s="50">
        <f t="shared" si="89"/>
        <v>0</v>
      </c>
      <c r="K191" s="50">
        <f t="shared" si="90"/>
        <v>0</v>
      </c>
      <c r="L191" s="52" t="str">
        <f t="shared" si="105"/>
        <v/>
      </c>
      <c r="M191" s="111">
        <f t="shared" si="74"/>
        <v>94662.000000000029</v>
      </c>
      <c r="N191" s="114">
        <f t="shared" si="91"/>
        <v>115740.90121773048</v>
      </c>
      <c r="O191" s="115"/>
      <c r="P191" s="114">
        <f t="shared" si="75"/>
        <v>130188.66051731727</v>
      </c>
      <c r="Q191" s="115"/>
      <c r="R191" s="112">
        <f t="shared" si="76"/>
        <v>128417.25215940514</v>
      </c>
      <c r="S191" s="50"/>
      <c r="T191" s="53">
        <f t="shared" si="77"/>
        <v>0.17</v>
      </c>
      <c r="U191" s="50">
        <f t="shared" si="78"/>
        <v>574.7803929989102</v>
      </c>
      <c r="V191" s="50">
        <f t="shared" si="79"/>
        <v>138522.07471273738</v>
      </c>
      <c r="W191" s="53">
        <f t="shared" si="80"/>
        <v>0.32</v>
      </c>
      <c r="X191" s="50">
        <f t="shared" si="92"/>
        <v>0</v>
      </c>
      <c r="Y191" s="50">
        <f>IF(B191&lt;&gt;"",IF(MONTH(E191)=MONTH($F$14),SUMIF($C$22:C645,"="&amp;(C191-1),$G$22:G645),0)*T191,"")</f>
        <v>0</v>
      </c>
      <c r="Z191" s="50">
        <f>IF(B191&lt;&gt;"",SUM($Y$22:Y191),"")</f>
        <v>15019.703999999996</v>
      </c>
      <c r="AA191" s="51">
        <f t="shared" si="93"/>
        <v>0.05</v>
      </c>
      <c r="AB191" s="50">
        <f t="shared" si="94"/>
        <v>85.017459462103304</v>
      </c>
      <c r="AC191" s="50">
        <f t="shared" si="95"/>
        <v>16.153317297799628</v>
      </c>
      <c r="AD191" s="50">
        <f t="shared" si="96"/>
        <v>5453.3504130690826</v>
      </c>
      <c r="AE191" s="50">
        <f t="shared" si="97"/>
        <v>20473.054413069094</v>
      </c>
      <c r="AF191" s="50">
        <f>IFERROR($V191*(1-$W191)+SUM($X$22:$X191)+$AD191,"")</f>
        <v>115740.90121773048</v>
      </c>
      <c r="AG191" s="50" t="b">
        <f t="shared" si="98"/>
        <v>0</v>
      </c>
      <c r="AH191" s="50">
        <f>IF(B191&lt;&gt;"",
IF(AND(AG191=TRUE,D191&gt;=65),$V191*(1-10%)+SUM($X$22:$X191)+$AD191,AF191),
"")</f>
        <v>115740.90121773048</v>
      </c>
      <c r="AI191" s="50">
        <f t="shared" si="81"/>
        <v>574.7803929989102</v>
      </c>
      <c r="AJ191" s="50">
        <f t="shared" si="82"/>
        <v>138522.07471273738</v>
      </c>
      <c r="AK191" s="50">
        <f t="shared" si="83"/>
        <v>130188.66051731727</v>
      </c>
      <c r="AL191" s="50" t="b">
        <f t="shared" si="99"/>
        <v>0</v>
      </c>
      <c r="AM191" s="50">
        <f t="shared" si="84"/>
        <v>130188.66051731727</v>
      </c>
      <c r="AN191" s="50">
        <f t="shared" si="100"/>
        <v>533.27209069143782</v>
      </c>
      <c r="AO191" s="50">
        <f t="shared" si="101"/>
        <v>101.32169723137319</v>
      </c>
      <c r="AP191" s="50">
        <f t="shared" si="102"/>
        <v>33755.252159405107</v>
      </c>
      <c r="AQ191" s="50">
        <f t="shared" si="103"/>
        <v>128417.25215940514</v>
      </c>
    </row>
    <row r="192" spans="1:43" s="27" customFormat="1" x14ac:dyDescent="0.2">
      <c r="A192" s="47">
        <f t="shared" si="72"/>
        <v>171</v>
      </c>
      <c r="B192" s="47" t="str">
        <f>IF(E192&lt;=$F$10,VLOOKUP('KALKULATOR 2021'!A192,Robocze!$B$23:$C$102,2),"")</f>
        <v>15 rok</v>
      </c>
      <c r="C192" s="47">
        <f t="shared" si="85"/>
        <v>2036</v>
      </c>
      <c r="D192" s="48">
        <f t="shared" si="104"/>
        <v>44.25000000000032</v>
      </c>
      <c r="E192" s="54">
        <f t="shared" si="86"/>
        <v>49706</v>
      </c>
      <c r="F192" s="49">
        <f t="shared" si="87"/>
        <v>49734</v>
      </c>
      <c r="G192" s="50">
        <f>IF(F192&lt;&gt;"",
IF($F$6=Robocze!$B$3,$F$5/12,
IF(AND($F$6=Robocze!$B$4,MOD(A192,3)=1),$F$5/4,
IF(AND($F$6=Robocze!$B$5,MOD(A192,12)=1),$F$5,0))),
"")</f>
        <v>0</v>
      </c>
      <c r="H192" s="50">
        <f t="shared" si="88"/>
        <v>94662.000000000029</v>
      </c>
      <c r="I192" s="51">
        <f t="shared" si="73"/>
        <v>0.05</v>
      </c>
      <c r="J192" s="50">
        <f t="shared" si="89"/>
        <v>0</v>
      </c>
      <c r="K192" s="50">
        <f t="shared" si="90"/>
        <v>0</v>
      </c>
      <c r="L192" s="52" t="str">
        <f t="shared" si="105"/>
        <v/>
      </c>
      <c r="M192" s="111">
        <f t="shared" si="74"/>
        <v>94662.000000000029</v>
      </c>
      <c r="N192" s="114">
        <f t="shared" si="91"/>
        <v>116202.47698806069</v>
      </c>
      <c r="O192" s="115"/>
      <c r="P192" s="114">
        <f t="shared" si="75"/>
        <v>130656.17251947278</v>
      </c>
      <c r="Q192" s="115"/>
      <c r="R192" s="112">
        <f t="shared" si="76"/>
        <v>128850.66038544312</v>
      </c>
      <c r="S192" s="50"/>
      <c r="T192" s="53">
        <f t="shared" si="77"/>
        <v>0.17</v>
      </c>
      <c r="U192" s="50">
        <f t="shared" si="78"/>
        <v>577.17531130307236</v>
      </c>
      <c r="V192" s="50">
        <f t="shared" si="79"/>
        <v>139099.25002404046</v>
      </c>
      <c r="W192" s="53">
        <f t="shared" si="80"/>
        <v>0.32</v>
      </c>
      <c r="X192" s="50">
        <f t="shared" si="92"/>
        <v>0</v>
      </c>
      <c r="Y192" s="50">
        <f>IF(B192&lt;&gt;"",IF(MONTH(E192)=MONTH($F$14),SUMIF($C$22:C645,"="&amp;(C192-1),$G$22:G645),0)*T192,"")</f>
        <v>0</v>
      </c>
      <c r="Z192" s="50">
        <f>IF(B192&lt;&gt;"",SUM($Y$22:Y192),"")</f>
        <v>15019.703999999996</v>
      </c>
      <c r="AA192" s="51">
        <f t="shared" si="93"/>
        <v>0.05</v>
      </c>
      <c r="AB192" s="50">
        <f t="shared" si="94"/>
        <v>85.304393387787897</v>
      </c>
      <c r="AC192" s="50">
        <f t="shared" si="95"/>
        <v>16.207834743679701</v>
      </c>
      <c r="AD192" s="50">
        <f t="shared" si="96"/>
        <v>5522.4469717131906</v>
      </c>
      <c r="AE192" s="50">
        <f t="shared" si="97"/>
        <v>20542.150971713203</v>
      </c>
      <c r="AF192" s="50">
        <f>IFERROR($V192*(1-$W192)+SUM($X$22:$X192)+$AD192,"")</f>
        <v>116202.47698806069</v>
      </c>
      <c r="AG192" s="50" t="b">
        <f t="shared" si="98"/>
        <v>0</v>
      </c>
      <c r="AH192" s="50">
        <f>IF(B192&lt;&gt;"",
IF(AND(AG192=TRUE,D192&gt;=65),$V192*(1-10%)+SUM($X$22:$X192)+$AD192,AF192),
"")</f>
        <v>116202.47698806069</v>
      </c>
      <c r="AI192" s="50">
        <f t="shared" si="81"/>
        <v>577.17531130307236</v>
      </c>
      <c r="AJ192" s="50">
        <f t="shared" si="82"/>
        <v>139099.25002404046</v>
      </c>
      <c r="AK192" s="50">
        <f t="shared" si="83"/>
        <v>130656.17251947278</v>
      </c>
      <c r="AL192" s="50" t="b">
        <f t="shared" si="99"/>
        <v>0</v>
      </c>
      <c r="AM192" s="50">
        <f t="shared" si="84"/>
        <v>130656.17251947278</v>
      </c>
      <c r="AN192" s="50">
        <f t="shared" si="100"/>
        <v>535.07188399752147</v>
      </c>
      <c r="AO192" s="50">
        <f t="shared" si="101"/>
        <v>101.66365795952908</v>
      </c>
      <c r="AP192" s="50">
        <f t="shared" si="102"/>
        <v>34188.660385443087</v>
      </c>
      <c r="AQ192" s="50">
        <f t="shared" si="103"/>
        <v>128850.66038544312</v>
      </c>
    </row>
    <row r="193" spans="1:43" s="27" customFormat="1" x14ac:dyDescent="0.2">
      <c r="A193" s="47">
        <f t="shared" si="72"/>
        <v>172</v>
      </c>
      <c r="B193" s="47" t="str">
        <f>IF(E193&lt;=$F$10,VLOOKUP('KALKULATOR 2021'!A193,Robocze!$B$23:$C$102,2),"")</f>
        <v>15 rok</v>
      </c>
      <c r="C193" s="47">
        <f t="shared" si="85"/>
        <v>2036</v>
      </c>
      <c r="D193" s="48">
        <f t="shared" si="104"/>
        <v>44.333333333333655</v>
      </c>
      <c r="E193" s="54">
        <f t="shared" si="86"/>
        <v>49735</v>
      </c>
      <c r="F193" s="49">
        <f t="shared" si="87"/>
        <v>49765</v>
      </c>
      <c r="G193" s="50">
        <f>IF(F193&lt;&gt;"",
IF($F$6=Robocze!$B$3,$F$5/12,
IF(AND($F$6=Robocze!$B$4,MOD(A193,3)=1),$F$5/4,
IF(AND($F$6=Robocze!$B$5,MOD(A193,12)=1),$F$5,0))),
"")</f>
        <v>0</v>
      </c>
      <c r="H193" s="50">
        <f t="shared" si="88"/>
        <v>94662.000000000029</v>
      </c>
      <c r="I193" s="51">
        <f t="shared" si="73"/>
        <v>0.05</v>
      </c>
      <c r="J193" s="50">
        <f t="shared" si="89"/>
        <v>0</v>
      </c>
      <c r="K193" s="50">
        <f t="shared" si="90"/>
        <v>0</v>
      </c>
      <c r="L193" s="52" t="str">
        <f t="shared" si="105"/>
        <v/>
      </c>
      <c r="M193" s="111">
        <f t="shared" si="74"/>
        <v>94662.000000000029</v>
      </c>
      <c r="N193" s="114">
        <f t="shared" si="91"/>
        <v>116665.92128932499</v>
      </c>
      <c r="O193" s="115"/>
      <c r="P193" s="114">
        <f t="shared" si="75"/>
        <v>131125.63248830391</v>
      </c>
      <c r="Q193" s="115"/>
      <c r="R193" s="112">
        <f t="shared" si="76"/>
        <v>129285.53136424399</v>
      </c>
      <c r="S193" s="50"/>
      <c r="T193" s="53">
        <f t="shared" si="77"/>
        <v>0.17</v>
      </c>
      <c r="U193" s="50">
        <f t="shared" si="78"/>
        <v>579.58020843350187</v>
      </c>
      <c r="V193" s="50">
        <f t="shared" si="79"/>
        <v>139678.83023247396</v>
      </c>
      <c r="W193" s="53">
        <f t="shared" si="80"/>
        <v>0.32</v>
      </c>
      <c r="X193" s="50">
        <f t="shared" si="92"/>
        <v>0</v>
      </c>
      <c r="Y193" s="50">
        <f>IF(B193&lt;&gt;"",IF(MONTH(E193)=MONTH($F$14),SUMIF($C$22:C645,"="&amp;(C193-1),$G$22:G645),0)*T193,"")</f>
        <v>0</v>
      </c>
      <c r="Z193" s="50">
        <f>IF(B193&lt;&gt;"",SUM($Y$22:Y193),"")</f>
        <v>15019.703999999996</v>
      </c>
      <c r="AA193" s="51">
        <f t="shared" si="93"/>
        <v>0.05</v>
      </c>
      <c r="AB193" s="50">
        <f t="shared" si="94"/>
        <v>85.592295715471678</v>
      </c>
      <c r="AC193" s="50">
        <f t="shared" si="95"/>
        <v>16.26253618593962</v>
      </c>
      <c r="AD193" s="50">
        <f t="shared" si="96"/>
        <v>5591.7767312427222</v>
      </c>
      <c r="AE193" s="50">
        <f t="shared" si="97"/>
        <v>20611.480731242737</v>
      </c>
      <c r="AF193" s="50">
        <f>IFERROR($V193*(1-$W193)+SUM($X$22:$X193)+$AD193,"")</f>
        <v>116665.92128932499</v>
      </c>
      <c r="AG193" s="50" t="b">
        <f t="shared" si="98"/>
        <v>0</v>
      </c>
      <c r="AH193" s="50">
        <f>IF(B193&lt;&gt;"",
IF(AND(AG193=TRUE,D193&gt;=65),$V193*(1-10%)+SUM($X$22:$X193)+$AD193,AF193),
"")</f>
        <v>116665.92128932499</v>
      </c>
      <c r="AI193" s="50">
        <f t="shared" si="81"/>
        <v>579.58020843350187</v>
      </c>
      <c r="AJ193" s="50">
        <f t="shared" si="82"/>
        <v>139678.83023247396</v>
      </c>
      <c r="AK193" s="50">
        <f t="shared" si="83"/>
        <v>131125.63248830391</v>
      </c>
      <c r="AL193" s="50" t="b">
        <f t="shared" si="99"/>
        <v>0</v>
      </c>
      <c r="AM193" s="50">
        <f t="shared" si="84"/>
        <v>131125.63248830391</v>
      </c>
      <c r="AN193" s="50">
        <f t="shared" si="100"/>
        <v>536.87775160601302</v>
      </c>
      <c r="AO193" s="50">
        <f t="shared" si="101"/>
        <v>102.00677280514248</v>
      </c>
      <c r="AP193" s="50">
        <f t="shared" si="102"/>
        <v>34623.531364243958</v>
      </c>
      <c r="AQ193" s="50">
        <f t="shared" si="103"/>
        <v>129285.53136424399</v>
      </c>
    </row>
    <row r="194" spans="1:43" s="27" customFormat="1" x14ac:dyDescent="0.2">
      <c r="A194" s="47">
        <f t="shared" si="72"/>
        <v>173</v>
      </c>
      <c r="B194" s="47" t="str">
        <f>IF(E194&lt;=$F$10,VLOOKUP('KALKULATOR 2021'!A194,Robocze!$B$23:$C$102,2),"")</f>
        <v>15 rok</v>
      </c>
      <c r="C194" s="47">
        <f t="shared" si="85"/>
        <v>2036</v>
      </c>
      <c r="D194" s="48">
        <f t="shared" si="104"/>
        <v>44.416666666666991</v>
      </c>
      <c r="E194" s="54">
        <f t="shared" si="86"/>
        <v>49766</v>
      </c>
      <c r="F194" s="49">
        <f t="shared" si="87"/>
        <v>49795</v>
      </c>
      <c r="G194" s="50">
        <f>IF(F194&lt;&gt;"",
IF($F$6=Robocze!$B$3,$F$5/12,
IF(AND($F$6=Robocze!$B$4,MOD(A194,3)=1),$F$5/4,
IF(AND($F$6=Robocze!$B$5,MOD(A194,12)=1),$F$5,0))),
"")</f>
        <v>0</v>
      </c>
      <c r="H194" s="50">
        <f t="shared" si="88"/>
        <v>94662.000000000029</v>
      </c>
      <c r="I194" s="51">
        <f t="shared" si="73"/>
        <v>0.05</v>
      </c>
      <c r="J194" s="50">
        <f t="shared" si="89"/>
        <v>0</v>
      </c>
      <c r="K194" s="50">
        <f t="shared" si="90"/>
        <v>0</v>
      </c>
      <c r="L194" s="52" t="str">
        <f t="shared" si="105"/>
        <v/>
      </c>
      <c r="M194" s="111">
        <f t="shared" si="74"/>
        <v>94662.000000000029</v>
      </c>
      <c r="N194" s="114">
        <f t="shared" si="91"/>
        <v>117134.86254395162</v>
      </c>
      <c r="O194" s="115"/>
      <c r="P194" s="114">
        <f t="shared" si="75"/>
        <v>131597.04854033852</v>
      </c>
      <c r="Q194" s="115"/>
      <c r="R194" s="112">
        <f t="shared" si="76"/>
        <v>129721.87003259831</v>
      </c>
      <c r="S194" s="50"/>
      <c r="T194" s="53">
        <f t="shared" si="77"/>
        <v>0.17</v>
      </c>
      <c r="U194" s="50">
        <f t="shared" si="78"/>
        <v>581.99512596864156</v>
      </c>
      <c r="V194" s="50">
        <f t="shared" si="79"/>
        <v>140260.82535844261</v>
      </c>
      <c r="W194" s="53">
        <f t="shared" si="80"/>
        <v>0.32</v>
      </c>
      <c r="X194" s="50">
        <f t="shared" si="92"/>
        <v>0</v>
      </c>
      <c r="Y194" s="50">
        <f>IF(B194&lt;&gt;"",IF(MONTH(E194)=MONTH($F$14),SUMIF($C$22:C645,"="&amp;(C194-1),$G$22:G645),0)*T194,"")</f>
        <v>1072.836</v>
      </c>
      <c r="Z194" s="50">
        <f>IF(B194&lt;&gt;"",SUM($Y$22:Y194),"")</f>
        <v>16092.539999999995</v>
      </c>
      <c r="AA194" s="51">
        <f t="shared" si="93"/>
        <v>0.05</v>
      </c>
      <c r="AB194" s="50">
        <f t="shared" si="94"/>
        <v>90.351319713511415</v>
      </c>
      <c r="AC194" s="50">
        <f t="shared" si="95"/>
        <v>17.166750745567168</v>
      </c>
      <c r="AD194" s="50">
        <f t="shared" si="96"/>
        <v>5664.9613002106671</v>
      </c>
      <c r="AE194" s="50">
        <f t="shared" si="97"/>
        <v>21757.501300210679</v>
      </c>
      <c r="AF194" s="50">
        <f>IFERROR($V194*(1-$W194)+SUM($X$22:$X194)+$AD194,"")</f>
        <v>117134.86254395162</v>
      </c>
      <c r="AG194" s="50" t="b">
        <f t="shared" si="98"/>
        <v>0</v>
      </c>
      <c r="AH194" s="50">
        <f>IF(B194&lt;&gt;"",
IF(AND(AG194=TRUE,D194&gt;=65),$V194*(1-10%)+SUM($X$22:$X194)+$AD194,AF194),
"")</f>
        <v>117134.86254395162</v>
      </c>
      <c r="AI194" s="50">
        <f t="shared" si="81"/>
        <v>581.99512596864156</v>
      </c>
      <c r="AJ194" s="50">
        <f t="shared" si="82"/>
        <v>140260.82535844261</v>
      </c>
      <c r="AK194" s="50">
        <f t="shared" si="83"/>
        <v>131597.04854033852</v>
      </c>
      <c r="AL194" s="50" t="b">
        <f t="shared" si="99"/>
        <v>0</v>
      </c>
      <c r="AM194" s="50">
        <f t="shared" si="84"/>
        <v>131597.04854033852</v>
      </c>
      <c r="AN194" s="50">
        <f t="shared" si="100"/>
        <v>538.68971401768329</v>
      </c>
      <c r="AO194" s="50">
        <f t="shared" si="101"/>
        <v>102.35104566335983</v>
      </c>
      <c r="AP194" s="50">
        <f t="shared" si="102"/>
        <v>35059.870032598279</v>
      </c>
      <c r="AQ194" s="50">
        <f t="shared" si="103"/>
        <v>129721.87003259831</v>
      </c>
    </row>
    <row r="195" spans="1:43" s="27" customFormat="1" x14ac:dyDescent="0.2">
      <c r="A195" s="47">
        <f t="shared" si="72"/>
        <v>174</v>
      </c>
      <c r="B195" s="47" t="str">
        <f>IF(E195&lt;=$F$10,VLOOKUP('KALKULATOR 2021'!A195,Robocze!$B$23:$C$102,2),"")</f>
        <v>15 rok</v>
      </c>
      <c r="C195" s="47">
        <f t="shared" si="85"/>
        <v>2036</v>
      </c>
      <c r="D195" s="48">
        <f t="shared" si="104"/>
        <v>44.500000000000327</v>
      </c>
      <c r="E195" s="54">
        <f t="shared" si="86"/>
        <v>49796</v>
      </c>
      <c r="F195" s="49">
        <f t="shared" si="87"/>
        <v>49826</v>
      </c>
      <c r="G195" s="50">
        <f>IF(F195&lt;&gt;"",
IF($F$6=Robocze!$B$3,$F$5/12,
IF(AND($F$6=Robocze!$B$4,MOD(A195,3)=1),$F$5/4,
IF(AND($F$6=Robocze!$B$5,MOD(A195,12)=1),$F$5,0))),
"")</f>
        <v>0</v>
      </c>
      <c r="H195" s="50">
        <f t="shared" si="88"/>
        <v>94662.000000000029</v>
      </c>
      <c r="I195" s="51">
        <f t="shared" si="73"/>
        <v>0.05</v>
      </c>
      <c r="J195" s="50">
        <f t="shared" si="89"/>
        <v>0</v>
      </c>
      <c r="K195" s="50">
        <f t="shared" si="90"/>
        <v>0</v>
      </c>
      <c r="L195" s="52" t="str">
        <f t="shared" si="105"/>
        <v/>
      </c>
      <c r="M195" s="111">
        <f t="shared" si="74"/>
        <v>94662.000000000029</v>
      </c>
      <c r="N195" s="114">
        <f t="shared" si="91"/>
        <v>117605.69978268877</v>
      </c>
      <c r="O195" s="115"/>
      <c r="P195" s="114">
        <f t="shared" si="75"/>
        <v>132070.42882592327</v>
      </c>
      <c r="Q195" s="115"/>
      <c r="R195" s="112">
        <f t="shared" si="76"/>
        <v>130159.68134395832</v>
      </c>
      <c r="S195" s="50"/>
      <c r="T195" s="53">
        <f t="shared" si="77"/>
        <v>0.17</v>
      </c>
      <c r="U195" s="50">
        <f t="shared" si="78"/>
        <v>584.42010566017757</v>
      </c>
      <c r="V195" s="50">
        <f t="shared" si="79"/>
        <v>140845.2454641028</v>
      </c>
      <c r="W195" s="53">
        <f t="shared" si="80"/>
        <v>0.32</v>
      </c>
      <c r="X195" s="50">
        <f t="shared" si="92"/>
        <v>0</v>
      </c>
      <c r="Y195" s="50">
        <f>IF(B195&lt;&gt;"",IF(MONTH(E195)=MONTH($F$14),SUMIF($C$22:C645,"="&amp;(C195-1),$G$22:G645),0)*T195,"")</f>
        <v>0</v>
      </c>
      <c r="Z195" s="50">
        <f>IF(B195&lt;&gt;"",SUM($Y$22:Y195),"")</f>
        <v>16092.539999999995</v>
      </c>
      <c r="AA195" s="51">
        <f t="shared" si="93"/>
        <v>0.05</v>
      </c>
      <c r="AB195" s="50">
        <f t="shared" si="94"/>
        <v>90.6562554175445</v>
      </c>
      <c r="AC195" s="50">
        <f t="shared" si="95"/>
        <v>17.224688529333456</v>
      </c>
      <c r="AD195" s="50">
        <f t="shared" si="96"/>
        <v>5738.392867098878</v>
      </c>
      <c r="AE195" s="50">
        <f t="shared" si="97"/>
        <v>21830.932867098887</v>
      </c>
      <c r="AF195" s="50">
        <f>IFERROR($V195*(1-$W195)+SUM($X$22:$X195)+$AD195,"")</f>
        <v>117605.69978268877</v>
      </c>
      <c r="AG195" s="50" t="b">
        <f t="shared" si="98"/>
        <v>0</v>
      </c>
      <c r="AH195" s="50">
        <f>IF(B195&lt;&gt;"",
IF(AND(AG195=TRUE,D195&gt;=65),$V195*(1-10%)+SUM($X$22:$X195)+$AD195,AF195),
"")</f>
        <v>117605.69978268877</v>
      </c>
      <c r="AI195" s="50">
        <f t="shared" si="81"/>
        <v>584.42010566017757</v>
      </c>
      <c r="AJ195" s="50">
        <f t="shared" si="82"/>
        <v>140845.2454641028</v>
      </c>
      <c r="AK195" s="50">
        <f t="shared" si="83"/>
        <v>132070.42882592327</v>
      </c>
      <c r="AL195" s="50" t="b">
        <f t="shared" si="99"/>
        <v>0</v>
      </c>
      <c r="AM195" s="50">
        <f t="shared" si="84"/>
        <v>132070.42882592327</v>
      </c>
      <c r="AN195" s="50">
        <f t="shared" si="100"/>
        <v>540.50779180249299</v>
      </c>
      <c r="AO195" s="50">
        <f t="shared" si="101"/>
        <v>102.69648044247367</v>
      </c>
      <c r="AP195" s="50">
        <f t="shared" si="102"/>
        <v>35497.681343958291</v>
      </c>
      <c r="AQ195" s="50">
        <f t="shared" si="103"/>
        <v>130159.68134395832</v>
      </c>
    </row>
    <row r="196" spans="1:43" s="27" customFormat="1" x14ac:dyDescent="0.2">
      <c r="A196" s="47">
        <f t="shared" si="72"/>
        <v>175</v>
      </c>
      <c r="B196" s="47" t="str">
        <f>IF(E196&lt;=$F$10,VLOOKUP('KALKULATOR 2021'!A196,Robocze!$B$23:$C$102,2),"")</f>
        <v>15 rok</v>
      </c>
      <c r="C196" s="47">
        <f t="shared" si="85"/>
        <v>2036</v>
      </c>
      <c r="D196" s="48">
        <f t="shared" si="104"/>
        <v>44.583333333333663</v>
      </c>
      <c r="E196" s="54">
        <f t="shared" si="86"/>
        <v>49827</v>
      </c>
      <c r="F196" s="49">
        <f t="shared" si="87"/>
        <v>49856</v>
      </c>
      <c r="G196" s="50">
        <f>IF(F196&lt;&gt;"",
IF($F$6=Robocze!$B$3,$F$5/12,
IF(AND($F$6=Robocze!$B$4,MOD(A196,3)=1),$F$5/4,
IF(AND($F$6=Robocze!$B$5,MOD(A196,12)=1),$F$5,0))),
"")</f>
        <v>0</v>
      </c>
      <c r="H196" s="50">
        <f t="shared" si="88"/>
        <v>94662.000000000029</v>
      </c>
      <c r="I196" s="51">
        <f t="shared" si="73"/>
        <v>0.05</v>
      </c>
      <c r="J196" s="50">
        <f t="shared" si="89"/>
        <v>0</v>
      </c>
      <c r="K196" s="50">
        <f t="shared" si="90"/>
        <v>0</v>
      </c>
      <c r="L196" s="52" t="str">
        <f t="shared" si="105"/>
        <v/>
      </c>
      <c r="M196" s="111">
        <f t="shared" si="74"/>
        <v>94662.000000000029</v>
      </c>
      <c r="N196" s="114">
        <f t="shared" si="91"/>
        <v>118078.44070993018</v>
      </c>
      <c r="O196" s="115"/>
      <c r="P196" s="114">
        <f t="shared" si="75"/>
        <v>132545.78152936461</v>
      </c>
      <c r="Q196" s="115"/>
      <c r="R196" s="112">
        <f t="shared" si="76"/>
        <v>130598.97026849417</v>
      </c>
      <c r="S196" s="50"/>
      <c r="T196" s="53">
        <f t="shared" si="77"/>
        <v>0.17</v>
      </c>
      <c r="U196" s="50">
        <f t="shared" si="78"/>
        <v>586.85518943376167</v>
      </c>
      <c r="V196" s="50">
        <f t="shared" si="79"/>
        <v>141432.10065353656</v>
      </c>
      <c r="W196" s="53">
        <f t="shared" si="80"/>
        <v>0.32</v>
      </c>
      <c r="X196" s="50">
        <f t="shared" si="92"/>
        <v>0</v>
      </c>
      <c r="Y196" s="50">
        <f>IF(B196&lt;&gt;"",IF(MONTH(E196)=MONTH($F$14),SUMIF($C$22:C645,"="&amp;(C196-1),$G$22:G645),0)*T196,"")</f>
        <v>0</v>
      </c>
      <c r="Z196" s="50">
        <f>IF(B196&lt;&gt;"",SUM($Y$22:Y196),"")</f>
        <v>16092.539999999995</v>
      </c>
      <c r="AA196" s="51">
        <f t="shared" si="93"/>
        <v>0.05</v>
      </c>
      <c r="AB196" s="50">
        <f t="shared" si="94"/>
        <v>90.962220279578688</v>
      </c>
      <c r="AC196" s="50">
        <f t="shared" si="95"/>
        <v>17.282821853119952</v>
      </c>
      <c r="AD196" s="50">
        <f t="shared" si="96"/>
        <v>5812.0722655253367</v>
      </c>
      <c r="AE196" s="50">
        <f t="shared" si="97"/>
        <v>21904.612265525346</v>
      </c>
      <c r="AF196" s="50">
        <f>IFERROR($V196*(1-$W196)+SUM($X$22:$X196)+$AD196,"")</f>
        <v>118078.44070993018</v>
      </c>
      <c r="AG196" s="50" t="b">
        <f t="shared" si="98"/>
        <v>0</v>
      </c>
      <c r="AH196" s="50">
        <f>IF(B196&lt;&gt;"",
IF(AND(AG196=TRUE,D196&gt;=65),$V196*(1-10%)+SUM($X$22:$X196)+$AD196,AF196),
"")</f>
        <v>118078.44070993018</v>
      </c>
      <c r="AI196" s="50">
        <f t="shared" si="81"/>
        <v>586.85518943376167</v>
      </c>
      <c r="AJ196" s="50">
        <f t="shared" si="82"/>
        <v>141432.10065353656</v>
      </c>
      <c r="AK196" s="50">
        <f t="shared" si="83"/>
        <v>132545.78152936461</v>
      </c>
      <c r="AL196" s="50" t="b">
        <f t="shared" si="99"/>
        <v>0</v>
      </c>
      <c r="AM196" s="50">
        <f t="shared" si="84"/>
        <v>132545.78152936461</v>
      </c>
      <c r="AN196" s="50">
        <f t="shared" si="100"/>
        <v>542.3320055998264</v>
      </c>
      <c r="AO196" s="50">
        <f t="shared" si="101"/>
        <v>103.04308106396702</v>
      </c>
      <c r="AP196" s="50">
        <f t="shared" si="102"/>
        <v>35936.970268494144</v>
      </c>
      <c r="AQ196" s="50">
        <f t="shared" si="103"/>
        <v>130598.97026849417</v>
      </c>
    </row>
    <row r="197" spans="1:43" s="27" customFormat="1" x14ac:dyDescent="0.2">
      <c r="A197" s="47">
        <f t="shared" si="72"/>
        <v>176</v>
      </c>
      <c r="B197" s="47" t="str">
        <f>IF(E197&lt;=$F$10,VLOOKUP('KALKULATOR 2021'!A197,Robocze!$B$23:$C$102,2),"")</f>
        <v>15 rok</v>
      </c>
      <c r="C197" s="47">
        <f t="shared" si="85"/>
        <v>2036</v>
      </c>
      <c r="D197" s="48">
        <f t="shared" si="104"/>
        <v>44.666666666666998</v>
      </c>
      <c r="E197" s="54">
        <f t="shared" si="86"/>
        <v>49857</v>
      </c>
      <c r="F197" s="49">
        <f t="shared" si="87"/>
        <v>49887</v>
      </c>
      <c r="G197" s="50">
        <f>IF(F197&lt;&gt;"",
IF($F$6=Robocze!$B$3,$F$5/12,
IF(AND($F$6=Robocze!$B$4,MOD(A197,3)=1),$F$5/4,
IF(AND($F$6=Robocze!$B$5,MOD(A197,12)=1),$F$5,0))),
"")</f>
        <v>0</v>
      </c>
      <c r="H197" s="50">
        <f t="shared" si="88"/>
        <v>94662.000000000029</v>
      </c>
      <c r="I197" s="51">
        <f t="shared" si="73"/>
        <v>0.05</v>
      </c>
      <c r="J197" s="50">
        <f t="shared" si="89"/>
        <v>0</v>
      </c>
      <c r="K197" s="50">
        <f t="shared" si="90"/>
        <v>0</v>
      </c>
      <c r="L197" s="52" t="str">
        <f t="shared" si="105"/>
        <v/>
      </c>
      <c r="M197" s="111">
        <f t="shared" si="74"/>
        <v>94662.000000000029</v>
      </c>
      <c r="N197" s="114">
        <f t="shared" si="91"/>
        <v>118553.09306151136</v>
      </c>
      <c r="O197" s="115"/>
      <c r="P197" s="114">
        <f t="shared" si="75"/>
        <v>133023.1148690703</v>
      </c>
      <c r="Q197" s="115"/>
      <c r="R197" s="112">
        <f t="shared" si="76"/>
        <v>131039.74179315034</v>
      </c>
      <c r="S197" s="50"/>
      <c r="T197" s="53">
        <f t="shared" si="77"/>
        <v>0.17</v>
      </c>
      <c r="U197" s="50">
        <f t="shared" si="78"/>
        <v>589.30041938973568</v>
      </c>
      <c r="V197" s="50">
        <f t="shared" si="79"/>
        <v>142021.4010729263</v>
      </c>
      <c r="W197" s="53">
        <f t="shared" si="80"/>
        <v>0.32</v>
      </c>
      <c r="X197" s="50">
        <f t="shared" si="92"/>
        <v>0</v>
      </c>
      <c r="Y197" s="50">
        <f>IF(B197&lt;&gt;"",IF(MONTH(E197)=MONTH($F$14),SUMIF($C$22:C645,"="&amp;(C197-1),$G$22:G645),0)*T197,"")</f>
        <v>0</v>
      </c>
      <c r="Z197" s="50">
        <f>IF(B197&lt;&gt;"",SUM($Y$22:Y197),"")</f>
        <v>16092.539999999995</v>
      </c>
      <c r="AA197" s="51">
        <f t="shared" si="93"/>
        <v>0.05</v>
      </c>
      <c r="AB197" s="50">
        <f t="shared" si="94"/>
        <v>91.269217773022277</v>
      </c>
      <c r="AC197" s="50">
        <f t="shared" si="95"/>
        <v>17.341151376874233</v>
      </c>
      <c r="AD197" s="50">
        <f t="shared" si="96"/>
        <v>5886.0003319214848</v>
      </c>
      <c r="AE197" s="50">
        <f t="shared" si="97"/>
        <v>21978.540331921493</v>
      </c>
      <c r="AF197" s="50">
        <f>IFERROR($V197*(1-$W197)+SUM($X$22:$X197)+$AD197,"")</f>
        <v>118553.09306151136</v>
      </c>
      <c r="AG197" s="50" t="b">
        <f t="shared" si="98"/>
        <v>0</v>
      </c>
      <c r="AH197" s="50">
        <f>IF(B197&lt;&gt;"",
IF(AND(AG197=TRUE,D197&gt;=65),$V197*(1-10%)+SUM($X$22:$X197)+$AD197,AF197),
"")</f>
        <v>118553.09306151136</v>
      </c>
      <c r="AI197" s="50">
        <f t="shared" si="81"/>
        <v>589.30041938973568</v>
      </c>
      <c r="AJ197" s="50">
        <f t="shared" si="82"/>
        <v>142021.4010729263</v>
      </c>
      <c r="AK197" s="50">
        <f t="shared" si="83"/>
        <v>133023.1148690703</v>
      </c>
      <c r="AL197" s="50" t="b">
        <f t="shared" si="99"/>
        <v>0</v>
      </c>
      <c r="AM197" s="50">
        <f t="shared" si="84"/>
        <v>133023.1148690703</v>
      </c>
      <c r="AN197" s="50">
        <f t="shared" si="100"/>
        <v>544.16237611872577</v>
      </c>
      <c r="AO197" s="50">
        <f t="shared" si="101"/>
        <v>103.3908514625579</v>
      </c>
      <c r="AP197" s="50">
        <f t="shared" si="102"/>
        <v>36377.741793150315</v>
      </c>
      <c r="AQ197" s="50">
        <f t="shared" si="103"/>
        <v>131039.74179315034</v>
      </c>
    </row>
    <row r="198" spans="1:43" s="27" customFormat="1" x14ac:dyDescent="0.2">
      <c r="A198" s="47">
        <f t="shared" si="72"/>
        <v>177</v>
      </c>
      <c r="B198" s="47" t="str">
        <f>IF(E198&lt;=$F$10,VLOOKUP('KALKULATOR 2021'!A198,Robocze!$B$23:$C$102,2),"")</f>
        <v>15 rok</v>
      </c>
      <c r="C198" s="47">
        <f t="shared" si="85"/>
        <v>2036</v>
      </c>
      <c r="D198" s="48">
        <f t="shared" si="104"/>
        <v>44.750000000000334</v>
      </c>
      <c r="E198" s="54">
        <f t="shared" si="86"/>
        <v>49888</v>
      </c>
      <c r="F198" s="49">
        <f t="shared" si="87"/>
        <v>49918</v>
      </c>
      <c r="G198" s="50">
        <f>IF(F198&lt;&gt;"",
IF($F$6=Robocze!$B$3,$F$5/12,
IF(AND($F$6=Robocze!$B$4,MOD(A198,3)=1),$F$5/4,
IF(AND($F$6=Robocze!$B$5,MOD(A198,12)=1),$F$5,0))),
"")</f>
        <v>0</v>
      </c>
      <c r="H198" s="50">
        <f t="shared" si="88"/>
        <v>94662.000000000029</v>
      </c>
      <c r="I198" s="51">
        <f t="shared" si="73"/>
        <v>0.05</v>
      </c>
      <c r="J198" s="50">
        <f t="shared" si="89"/>
        <v>0</v>
      </c>
      <c r="K198" s="50">
        <f t="shared" si="90"/>
        <v>0</v>
      </c>
      <c r="L198" s="52" t="str">
        <f t="shared" si="105"/>
        <v/>
      </c>
      <c r="M198" s="111">
        <f t="shared" si="74"/>
        <v>94662.000000000029</v>
      </c>
      <c r="N198" s="114">
        <f t="shared" si="91"/>
        <v>119029.6646048382</v>
      </c>
      <c r="O198" s="115"/>
      <c r="P198" s="114">
        <f t="shared" si="75"/>
        <v>133502.43709769144</v>
      </c>
      <c r="Q198" s="115"/>
      <c r="R198" s="112">
        <f t="shared" si="76"/>
        <v>131482.00092170225</v>
      </c>
      <c r="S198" s="50"/>
      <c r="T198" s="53">
        <f t="shared" si="77"/>
        <v>0.17</v>
      </c>
      <c r="U198" s="50">
        <f t="shared" si="78"/>
        <v>591.75583780385955</v>
      </c>
      <c r="V198" s="50">
        <f t="shared" si="79"/>
        <v>142613.15691073015</v>
      </c>
      <c r="W198" s="53">
        <f t="shared" si="80"/>
        <v>0.32</v>
      </c>
      <c r="X198" s="50">
        <f t="shared" si="92"/>
        <v>0</v>
      </c>
      <c r="Y198" s="50">
        <f>IF(B198&lt;&gt;"",IF(MONTH(E198)=MONTH($F$14),SUMIF($C$22:C645,"="&amp;(C198-1),$G$22:G645),0)*T198,"")</f>
        <v>0</v>
      </c>
      <c r="Z198" s="50">
        <f>IF(B198&lt;&gt;"",SUM($Y$22:Y198),"")</f>
        <v>16092.539999999995</v>
      </c>
      <c r="AA198" s="51">
        <f t="shared" si="93"/>
        <v>0.05</v>
      </c>
      <c r="AB198" s="50">
        <f t="shared" si="94"/>
        <v>91.577251383006228</v>
      </c>
      <c r="AC198" s="50">
        <f t="shared" si="95"/>
        <v>17.399677762771184</v>
      </c>
      <c r="AD198" s="50">
        <f t="shared" si="96"/>
        <v>5960.1779055417201</v>
      </c>
      <c r="AE198" s="50">
        <f t="shared" si="97"/>
        <v>22052.717905541725</v>
      </c>
      <c r="AF198" s="50">
        <f>IFERROR($V198*(1-$W198)+SUM($X$22:$X198)+$AD198,"")</f>
        <v>119029.6646048382</v>
      </c>
      <c r="AG198" s="50" t="b">
        <f t="shared" si="98"/>
        <v>0</v>
      </c>
      <c r="AH198" s="50">
        <f>IF(B198&lt;&gt;"",
IF(AND(AG198=TRUE,D198&gt;=65),$V198*(1-10%)+SUM($X$22:$X198)+$AD198,AF198),
"")</f>
        <v>119029.6646048382</v>
      </c>
      <c r="AI198" s="50">
        <f t="shared" si="81"/>
        <v>591.75583780385955</v>
      </c>
      <c r="AJ198" s="50">
        <f t="shared" si="82"/>
        <v>142613.15691073015</v>
      </c>
      <c r="AK198" s="50">
        <f t="shared" si="83"/>
        <v>133502.43709769144</v>
      </c>
      <c r="AL198" s="50" t="b">
        <f t="shared" si="99"/>
        <v>0</v>
      </c>
      <c r="AM198" s="50">
        <f t="shared" si="84"/>
        <v>133502.43709769144</v>
      </c>
      <c r="AN198" s="50">
        <f t="shared" si="100"/>
        <v>545.99892413812643</v>
      </c>
      <c r="AO198" s="50">
        <f t="shared" si="101"/>
        <v>103.73979558624403</v>
      </c>
      <c r="AP198" s="50">
        <f t="shared" si="102"/>
        <v>36820.000921702216</v>
      </c>
      <c r="AQ198" s="50">
        <f t="shared" si="103"/>
        <v>131482.00092170225</v>
      </c>
    </row>
    <row r="199" spans="1:43" s="27" customFormat="1" x14ac:dyDescent="0.2">
      <c r="A199" s="47">
        <f t="shared" si="72"/>
        <v>178</v>
      </c>
      <c r="B199" s="47" t="str">
        <f>IF(E199&lt;=$F$10,VLOOKUP('KALKULATOR 2021'!A199,Robocze!$B$23:$C$102,2),"")</f>
        <v>15 rok</v>
      </c>
      <c r="C199" s="47">
        <f t="shared" si="85"/>
        <v>2036</v>
      </c>
      <c r="D199" s="48">
        <f t="shared" si="104"/>
        <v>44.83333333333367</v>
      </c>
      <c r="E199" s="54">
        <f t="shared" si="86"/>
        <v>49919</v>
      </c>
      <c r="F199" s="49">
        <f t="shared" si="87"/>
        <v>49948</v>
      </c>
      <c r="G199" s="50">
        <f>IF(F199&lt;&gt;"",
IF($F$6=Robocze!$B$3,$F$5/12,
IF(AND($F$6=Robocze!$B$4,MOD(A199,3)=1),$F$5/4,
IF(AND($F$6=Robocze!$B$5,MOD(A199,12)=1),$F$5,0))),
"")</f>
        <v>0</v>
      </c>
      <c r="H199" s="50">
        <f t="shared" si="88"/>
        <v>94662.000000000029</v>
      </c>
      <c r="I199" s="51">
        <f t="shared" si="73"/>
        <v>0.05</v>
      </c>
      <c r="J199" s="50">
        <f t="shared" si="89"/>
        <v>0</v>
      </c>
      <c r="K199" s="50">
        <f t="shared" si="90"/>
        <v>0</v>
      </c>
      <c r="L199" s="52" t="str">
        <f t="shared" si="105"/>
        <v/>
      </c>
      <c r="M199" s="111">
        <f t="shared" si="74"/>
        <v>94662.000000000029</v>
      </c>
      <c r="N199" s="114">
        <f t="shared" si="91"/>
        <v>119508.16313901647</v>
      </c>
      <c r="O199" s="115"/>
      <c r="P199" s="114">
        <f t="shared" si="75"/>
        <v>133983.75650226514</v>
      </c>
      <c r="Q199" s="115"/>
      <c r="R199" s="112">
        <f t="shared" si="76"/>
        <v>131925.752674813</v>
      </c>
      <c r="S199" s="50"/>
      <c r="T199" s="53">
        <f t="shared" si="77"/>
        <v>0.17</v>
      </c>
      <c r="U199" s="50">
        <f t="shared" si="78"/>
        <v>594.22148712804233</v>
      </c>
      <c r="V199" s="50">
        <f t="shared" si="79"/>
        <v>143207.37839785818</v>
      </c>
      <c r="W199" s="53">
        <f t="shared" si="80"/>
        <v>0.32</v>
      </c>
      <c r="X199" s="50">
        <f t="shared" si="92"/>
        <v>0</v>
      </c>
      <c r="Y199" s="50">
        <f>IF(B199&lt;&gt;"",IF(MONTH(E199)=MONTH($F$14),SUMIF($C$22:C645,"="&amp;(C199-1),$G$22:G645),0)*T199,"")</f>
        <v>0</v>
      </c>
      <c r="Z199" s="50">
        <f>IF(B199&lt;&gt;"",SUM($Y$22:Y199),"")</f>
        <v>16092.539999999995</v>
      </c>
      <c r="AA199" s="51">
        <f t="shared" si="93"/>
        <v>0.05</v>
      </c>
      <c r="AB199" s="50">
        <f t="shared" si="94"/>
        <v>91.886324606423855</v>
      </c>
      <c r="AC199" s="50">
        <f t="shared" si="95"/>
        <v>17.458401675220532</v>
      </c>
      <c r="AD199" s="50">
        <f t="shared" si="96"/>
        <v>6034.6058284729233</v>
      </c>
      <c r="AE199" s="50">
        <f t="shared" si="97"/>
        <v>22127.145828472931</v>
      </c>
      <c r="AF199" s="50">
        <f>IFERROR($V199*(1-$W199)+SUM($X$22:$X199)+$AD199,"")</f>
        <v>119508.16313901647</v>
      </c>
      <c r="AG199" s="50" t="b">
        <f t="shared" si="98"/>
        <v>0</v>
      </c>
      <c r="AH199" s="50">
        <f>IF(B199&lt;&gt;"",
IF(AND(AG199=TRUE,D199&gt;=65),$V199*(1-10%)+SUM($X$22:$X199)+$AD199,AF199),
"")</f>
        <v>119508.16313901647</v>
      </c>
      <c r="AI199" s="50">
        <f t="shared" si="81"/>
        <v>594.22148712804233</v>
      </c>
      <c r="AJ199" s="50">
        <f t="shared" si="82"/>
        <v>143207.37839785818</v>
      </c>
      <c r="AK199" s="50">
        <f t="shared" si="83"/>
        <v>133983.75650226514</v>
      </c>
      <c r="AL199" s="50" t="b">
        <f t="shared" si="99"/>
        <v>0</v>
      </c>
      <c r="AM199" s="50">
        <f t="shared" si="84"/>
        <v>133983.75650226514</v>
      </c>
      <c r="AN199" s="50">
        <f t="shared" si="100"/>
        <v>547.84167050709277</v>
      </c>
      <c r="AO199" s="50">
        <f t="shared" si="101"/>
        <v>104.08991739634763</v>
      </c>
      <c r="AP199" s="50">
        <f t="shared" si="102"/>
        <v>37263.752674812975</v>
      </c>
      <c r="AQ199" s="50">
        <f t="shared" si="103"/>
        <v>131925.752674813</v>
      </c>
    </row>
    <row r="200" spans="1:43" s="27" customFormat="1" x14ac:dyDescent="0.2">
      <c r="A200" s="47">
        <f t="shared" si="72"/>
        <v>179</v>
      </c>
      <c r="B200" s="47" t="str">
        <f>IF(E200&lt;=$F$10,VLOOKUP('KALKULATOR 2021'!A200,Robocze!$B$23:$C$102,2),"")</f>
        <v>15 rok</v>
      </c>
      <c r="C200" s="47">
        <f t="shared" si="85"/>
        <v>2036</v>
      </c>
      <c r="D200" s="48">
        <f t="shared" si="104"/>
        <v>44.916666666667005</v>
      </c>
      <c r="E200" s="54">
        <f t="shared" si="86"/>
        <v>49949</v>
      </c>
      <c r="F200" s="49">
        <f t="shared" si="87"/>
        <v>49979</v>
      </c>
      <c r="G200" s="50">
        <f>IF(F200&lt;&gt;"",
IF($F$6=Robocze!$B$3,$F$5/12,
IF(AND($F$6=Robocze!$B$4,MOD(A200,3)=1),$F$5/4,
IF(AND($F$6=Robocze!$B$5,MOD(A200,12)=1),$F$5,0))),
"")</f>
        <v>0</v>
      </c>
      <c r="H200" s="50">
        <f t="shared" si="88"/>
        <v>94662.000000000029</v>
      </c>
      <c r="I200" s="51">
        <f t="shared" si="73"/>
        <v>0.05</v>
      </c>
      <c r="J200" s="50">
        <f t="shared" si="89"/>
        <v>0</v>
      </c>
      <c r="K200" s="50">
        <f t="shared" si="90"/>
        <v>0</v>
      </c>
      <c r="L200" s="52" t="str">
        <f t="shared" si="105"/>
        <v/>
      </c>
      <c r="M200" s="111">
        <f t="shared" si="74"/>
        <v>94662.000000000029</v>
      </c>
      <c r="N200" s="114">
        <f t="shared" si="91"/>
        <v>119988.5964949815</v>
      </c>
      <c r="O200" s="115"/>
      <c r="P200" s="114">
        <f t="shared" si="75"/>
        <v>134467.08140435792</v>
      </c>
      <c r="Q200" s="115"/>
      <c r="R200" s="112">
        <f t="shared" si="76"/>
        <v>132371.00209009051</v>
      </c>
      <c r="S200" s="50"/>
      <c r="T200" s="53">
        <f t="shared" si="77"/>
        <v>0.17</v>
      </c>
      <c r="U200" s="50">
        <f t="shared" si="78"/>
        <v>596.69740999107569</v>
      </c>
      <c r="V200" s="50">
        <f t="shared" si="79"/>
        <v>143804.07580784927</v>
      </c>
      <c r="W200" s="53">
        <f t="shared" si="80"/>
        <v>0.32</v>
      </c>
      <c r="X200" s="50">
        <f t="shared" si="92"/>
        <v>0</v>
      </c>
      <c r="Y200" s="50">
        <f>IF(B200&lt;&gt;"",IF(MONTH(E200)=MONTH($F$14),SUMIF($C$22:C645,"="&amp;(C200-1),$G$22:G645),0)*T200,"")</f>
        <v>0</v>
      </c>
      <c r="Z200" s="50">
        <f>IF(B200&lt;&gt;"",SUM($Y$22:Y200),"")</f>
        <v>16092.539999999995</v>
      </c>
      <c r="AA200" s="51">
        <f t="shared" si="93"/>
        <v>0.05</v>
      </c>
      <c r="AB200" s="50">
        <f t="shared" si="94"/>
        <v>92.196440951970544</v>
      </c>
      <c r="AC200" s="50">
        <f t="shared" si="95"/>
        <v>17.517323780874403</v>
      </c>
      <c r="AD200" s="50">
        <f t="shared" si="96"/>
        <v>6109.2849456440199</v>
      </c>
      <c r="AE200" s="50">
        <f t="shared" si="97"/>
        <v>22201.824945644028</v>
      </c>
      <c r="AF200" s="50">
        <f>IFERROR($V200*(1-$W200)+SUM($X$22:$X200)+$AD200,"")</f>
        <v>119988.5964949815</v>
      </c>
      <c r="AG200" s="50" t="b">
        <f t="shared" si="98"/>
        <v>0</v>
      </c>
      <c r="AH200" s="50">
        <f>IF(B200&lt;&gt;"",
IF(AND(AG200=TRUE,D200&gt;=65),$V200*(1-10%)+SUM($X$22:$X200)+$AD200,AF200),
"")</f>
        <v>119988.5964949815</v>
      </c>
      <c r="AI200" s="50">
        <f t="shared" si="81"/>
        <v>596.69740999107569</v>
      </c>
      <c r="AJ200" s="50">
        <f t="shared" si="82"/>
        <v>143804.07580784927</v>
      </c>
      <c r="AK200" s="50">
        <f t="shared" si="83"/>
        <v>134467.08140435792</v>
      </c>
      <c r="AL200" s="50" t="b">
        <f t="shared" si="99"/>
        <v>0</v>
      </c>
      <c r="AM200" s="50">
        <f t="shared" si="84"/>
        <v>134467.08140435792</v>
      </c>
      <c r="AN200" s="50">
        <f t="shared" si="100"/>
        <v>549.69063614505421</v>
      </c>
      <c r="AO200" s="50">
        <f t="shared" si="101"/>
        <v>104.4412208675603</v>
      </c>
      <c r="AP200" s="50">
        <f t="shared" si="102"/>
        <v>37709.002090090478</v>
      </c>
      <c r="AQ200" s="50">
        <f t="shared" si="103"/>
        <v>132371.00209009051</v>
      </c>
    </row>
    <row r="201" spans="1:43" s="46" customFormat="1" x14ac:dyDescent="0.2">
      <c r="A201" s="55">
        <f t="shared" si="72"/>
        <v>180</v>
      </c>
      <c r="B201" s="55" t="str">
        <f>IF(E201&lt;=$F$10,VLOOKUP('KALKULATOR 2021'!A201,Robocze!$B$23:$C$102,2),"")</f>
        <v>15 rok</v>
      </c>
      <c r="C201" s="55">
        <f t="shared" si="85"/>
        <v>2036</v>
      </c>
      <c r="D201" s="56">
        <f t="shared" si="104"/>
        <v>45.000000000000341</v>
      </c>
      <c r="E201" s="57">
        <f t="shared" si="86"/>
        <v>49980</v>
      </c>
      <c r="F201" s="58">
        <f t="shared" si="87"/>
        <v>50009</v>
      </c>
      <c r="G201" s="59">
        <f>IF(F201&lt;&gt;"",
IF($F$6=Robocze!$B$3,$F$5/12,
IF(AND($F$6=Robocze!$B$4,MOD(A201,3)=1),$F$5/4,
IF(AND($F$6=Robocze!$B$5,MOD(A201,12)=1),$F$5,0))),
"")</f>
        <v>0</v>
      </c>
      <c r="H201" s="59">
        <f t="shared" si="88"/>
        <v>94662.000000000029</v>
      </c>
      <c r="I201" s="60">
        <f t="shared" si="73"/>
        <v>0.05</v>
      </c>
      <c r="J201" s="59">
        <f t="shared" si="89"/>
        <v>0</v>
      </c>
      <c r="K201" s="59">
        <f t="shared" si="90"/>
        <v>0</v>
      </c>
      <c r="L201" s="61">
        <f t="shared" si="105"/>
        <v>15</v>
      </c>
      <c r="M201" s="113">
        <f t="shared" si="74"/>
        <v>94662.000000000029</v>
      </c>
      <c r="N201" s="114">
        <f t="shared" si="91"/>
        <v>120470.97253562862</v>
      </c>
      <c r="O201" s="115"/>
      <c r="P201" s="114">
        <f t="shared" si="75"/>
        <v>134952.42016020941</v>
      </c>
      <c r="Q201" s="115"/>
      <c r="R201" s="112">
        <f t="shared" si="76"/>
        <v>132817.75422214458</v>
      </c>
      <c r="S201" s="59"/>
      <c r="T201" s="62">
        <f t="shared" si="77"/>
        <v>0.17</v>
      </c>
      <c r="U201" s="59">
        <f t="shared" si="78"/>
        <v>599.18364919937198</v>
      </c>
      <c r="V201" s="59">
        <f t="shared" si="79"/>
        <v>144403.25945704864</v>
      </c>
      <c r="W201" s="62">
        <f t="shared" si="80"/>
        <v>0.32</v>
      </c>
      <c r="X201" s="59">
        <f t="shared" si="92"/>
        <v>0</v>
      </c>
      <c r="Y201" s="59">
        <f>IF(B201&lt;&gt;"",IF(MONTH(E201)=MONTH($F$14),SUMIF($C$22:C669,"="&amp;(C201-1),$G$22:G669),0)*T201,"")</f>
        <v>0</v>
      </c>
      <c r="Z201" s="59">
        <f>IF(B201&lt;&gt;"",SUM($Y$22:Y201),"")</f>
        <v>16092.539999999995</v>
      </c>
      <c r="AA201" s="60">
        <f t="shared" si="93"/>
        <v>0.05</v>
      </c>
      <c r="AB201" s="59">
        <f t="shared" si="94"/>
        <v>92.507603940183458</v>
      </c>
      <c r="AC201" s="59">
        <f t="shared" si="95"/>
        <v>17.576444748634856</v>
      </c>
      <c r="AD201" s="59">
        <f t="shared" si="96"/>
        <v>6184.2161048355692</v>
      </c>
      <c r="AE201" s="59">
        <f t="shared" si="97"/>
        <v>22276.756104835575</v>
      </c>
      <c r="AF201" s="59">
        <f>IFERROR($V201*(1-$W201)+SUM($X$22:$X201)+$AD201,"")</f>
        <v>120470.97253562862</v>
      </c>
      <c r="AG201" s="59" t="b">
        <f t="shared" si="98"/>
        <v>0</v>
      </c>
      <c r="AH201" s="59">
        <f>IF(B201&lt;&gt;"",
IF(AND(AG201=TRUE,D201&gt;=65),$V201*(1-10%)+SUM($X$22:$X201)+$AD201,AF201),
"")</f>
        <v>120470.97253562862</v>
      </c>
      <c r="AI201" s="59">
        <f t="shared" si="81"/>
        <v>599.18364919937198</v>
      </c>
      <c r="AJ201" s="59">
        <f t="shared" si="82"/>
        <v>144403.25945704864</v>
      </c>
      <c r="AK201" s="59">
        <f t="shared" si="83"/>
        <v>134952.42016020941</v>
      </c>
      <c r="AL201" s="59" t="b">
        <f t="shared" si="99"/>
        <v>0</v>
      </c>
      <c r="AM201" s="59">
        <f t="shared" si="84"/>
        <v>134952.42016020941</v>
      </c>
      <c r="AN201" s="59">
        <f t="shared" si="100"/>
        <v>551.54584204204377</v>
      </c>
      <c r="AO201" s="59">
        <f t="shared" si="101"/>
        <v>104.79370998798832</v>
      </c>
      <c r="AP201" s="59">
        <f t="shared" si="102"/>
        <v>38155.754222144547</v>
      </c>
      <c r="AQ201" s="59">
        <f t="shared" si="103"/>
        <v>132817.75422214458</v>
      </c>
    </row>
    <row r="202" spans="1:43" s="27" customFormat="1" x14ac:dyDescent="0.2">
      <c r="A202" s="47">
        <f t="shared" si="72"/>
        <v>181</v>
      </c>
      <c r="B202" s="47" t="str">
        <f>IF(E202&lt;=$F$10,VLOOKUP('KALKULATOR 2021'!A202,Robocze!$B$23:$C$102,2),"")</f>
        <v>16 rok</v>
      </c>
      <c r="C202" s="47">
        <f t="shared" si="85"/>
        <v>2036</v>
      </c>
      <c r="D202" s="48">
        <f t="shared" si="104"/>
        <v>45.083333333333677</v>
      </c>
      <c r="E202" s="49">
        <f t="shared" si="86"/>
        <v>50010</v>
      </c>
      <c r="F202" s="49">
        <f t="shared" si="87"/>
        <v>50040</v>
      </c>
      <c r="G202" s="50">
        <f>IF(F202&lt;&gt;"",
IF($F$6=Robocze!$B$3,$F$5/12,
IF(AND($F$6=Robocze!$B$4,MOD(A202,3)=1),$F$5/4,
IF(AND($F$6=Robocze!$B$5,MOD(A202,12)=1),$F$5,0))),
"")</f>
        <v>6310.8</v>
      </c>
      <c r="H202" s="50">
        <f t="shared" si="88"/>
        <v>100972.80000000003</v>
      </c>
      <c r="I202" s="51">
        <f t="shared" si="73"/>
        <v>0.05</v>
      </c>
      <c r="J202" s="50">
        <f t="shared" si="89"/>
        <v>2E-3</v>
      </c>
      <c r="K202" s="50">
        <f t="shared" si="90"/>
        <v>6310.7979999999998</v>
      </c>
      <c r="L202" s="52" t="str">
        <f t="shared" si="105"/>
        <v/>
      </c>
      <c r="M202" s="111">
        <f t="shared" si="74"/>
        <v>100972.80000000003</v>
      </c>
      <c r="N202" s="114">
        <f t="shared" si="91"/>
        <v>126337.35839027741</v>
      </c>
      <c r="O202" s="115"/>
      <c r="P202" s="114">
        <f t="shared" si="75"/>
        <v>141771.87848412694</v>
      </c>
      <c r="Q202" s="115"/>
      <c r="R202" s="112">
        <f t="shared" si="76"/>
        <v>139598.11309264429</v>
      </c>
      <c r="S202" s="50"/>
      <c r="T202" s="53">
        <f t="shared" si="77"/>
        <v>0.17</v>
      </c>
      <c r="U202" s="50">
        <f t="shared" si="78"/>
        <v>627.9752394043694</v>
      </c>
      <c r="V202" s="50">
        <f t="shared" si="79"/>
        <v>151342.03269645301</v>
      </c>
      <c r="W202" s="53">
        <f t="shared" si="80"/>
        <v>0.32</v>
      </c>
      <c r="X202" s="50">
        <f t="shared" si="92"/>
        <v>1072.836</v>
      </c>
      <c r="Y202" s="50">
        <f>IF(B202&lt;&gt;"",IF(MONTH(E202)=MONTH($F$14),SUMIF($C$22:C657,"="&amp;(C202-1),$G$22:G657),0)*T202,"")</f>
        <v>0</v>
      </c>
      <c r="Z202" s="50">
        <f>IF(B202&lt;&gt;"",SUM($Y$22:Y202),"")</f>
        <v>16092.539999999995</v>
      </c>
      <c r="AA202" s="51">
        <f t="shared" si="93"/>
        <v>0.05</v>
      </c>
      <c r="AB202" s="50">
        <f t="shared" si="94"/>
        <v>92.819817103481569</v>
      </c>
      <c r="AC202" s="50">
        <f t="shared" si="95"/>
        <v>17.6357652496615</v>
      </c>
      <c r="AD202" s="50">
        <f t="shared" si="96"/>
        <v>6259.4001566893894</v>
      </c>
      <c r="AE202" s="50">
        <f t="shared" si="97"/>
        <v>22351.940156689394</v>
      </c>
      <c r="AF202" s="50">
        <f>IFERROR($V202*(1-$W202)+SUM($X$22:$X202)+$AD202,"")</f>
        <v>126337.35839027741</v>
      </c>
      <c r="AG202" s="50" t="b">
        <f t="shared" si="98"/>
        <v>0</v>
      </c>
      <c r="AH202" s="50">
        <f>IF(B202&lt;&gt;"",
IF(AND(AG202=TRUE,D202&gt;=65),$V202*(1-10%)+SUM($X$22:$X202)+$AD202,AF202),
"")</f>
        <v>126337.35839027741</v>
      </c>
      <c r="AI202" s="50">
        <f t="shared" si="81"/>
        <v>627.9752394043694</v>
      </c>
      <c r="AJ202" s="50">
        <f t="shared" si="82"/>
        <v>151342.03269645301</v>
      </c>
      <c r="AK202" s="50">
        <f t="shared" si="83"/>
        <v>141771.87848412694</v>
      </c>
      <c r="AL202" s="50" t="b">
        <f t="shared" si="99"/>
        <v>0</v>
      </c>
      <c r="AM202" s="50">
        <f t="shared" si="84"/>
        <v>141771.87848412694</v>
      </c>
      <c r="AN202" s="50">
        <f t="shared" si="100"/>
        <v>579.70230925893577</v>
      </c>
      <c r="AO202" s="50">
        <f t="shared" si="101"/>
        <v>110.14343875919779</v>
      </c>
      <c r="AP202" s="50">
        <f t="shared" si="102"/>
        <v>38625.313092644254</v>
      </c>
      <c r="AQ202" s="50">
        <f t="shared" si="103"/>
        <v>139598.11309264429</v>
      </c>
    </row>
    <row r="203" spans="1:43" s="27" customFormat="1" x14ac:dyDescent="0.2">
      <c r="A203" s="47">
        <f t="shared" si="72"/>
        <v>182</v>
      </c>
      <c r="B203" s="47" t="str">
        <f>IF(E203&lt;=$F$10,VLOOKUP('KALKULATOR 2021'!A203,Robocze!$B$23:$C$102,2),"")</f>
        <v>16 rok</v>
      </c>
      <c r="C203" s="47">
        <f t="shared" si="85"/>
        <v>2037</v>
      </c>
      <c r="D203" s="48">
        <f t="shared" si="104"/>
        <v>45.166666666667012</v>
      </c>
      <c r="E203" s="54">
        <f t="shared" si="86"/>
        <v>50041</v>
      </c>
      <c r="F203" s="49">
        <f t="shared" si="87"/>
        <v>50071</v>
      </c>
      <c r="G203" s="50">
        <f>IF(F203&lt;&gt;"",
IF($F$6=Robocze!$B$3,$F$5/12,
IF(AND($F$6=Robocze!$B$4,MOD(A203,3)=1),$F$5/4,
IF(AND($F$6=Robocze!$B$5,MOD(A203,12)=1),$F$5,0))),
"")</f>
        <v>0</v>
      </c>
      <c r="H203" s="50">
        <f t="shared" si="88"/>
        <v>100972.80000000003</v>
      </c>
      <c r="I203" s="51">
        <f t="shared" si="73"/>
        <v>0.05</v>
      </c>
      <c r="J203" s="50">
        <f t="shared" si="89"/>
        <v>0</v>
      </c>
      <c r="K203" s="50">
        <f t="shared" si="90"/>
        <v>0</v>
      </c>
      <c r="L203" s="52" t="str">
        <f t="shared" si="105"/>
        <v/>
      </c>
      <c r="M203" s="111">
        <f t="shared" si="74"/>
        <v>100972.80000000003</v>
      </c>
      <c r="N203" s="114">
        <f t="shared" si="91"/>
        <v>126841.59861427953</v>
      </c>
      <c r="O203" s="115"/>
      <c r="P203" s="114">
        <f t="shared" si="75"/>
        <v>142282.65784447748</v>
      </c>
      <c r="Q203" s="115"/>
      <c r="R203" s="112">
        <f t="shared" si="76"/>
        <v>140069.25672433196</v>
      </c>
      <c r="S203" s="50"/>
      <c r="T203" s="53">
        <f t="shared" si="77"/>
        <v>0.17</v>
      </c>
      <c r="U203" s="50">
        <f t="shared" si="78"/>
        <v>630.59180290188749</v>
      </c>
      <c r="V203" s="50">
        <f t="shared" si="79"/>
        <v>151972.62449935489</v>
      </c>
      <c r="W203" s="53">
        <f t="shared" si="80"/>
        <v>0.32</v>
      </c>
      <c r="X203" s="50">
        <f t="shared" si="92"/>
        <v>0</v>
      </c>
      <c r="Y203" s="50">
        <f>IF(B203&lt;&gt;"",IF(MONTH(E203)=MONTH($F$14),SUMIF($C$22:C657,"="&amp;(C203-1),$G$22:G657),0)*T203,"")</f>
        <v>0</v>
      </c>
      <c r="Z203" s="50">
        <f>IF(B203&lt;&gt;"",SUM($Y$22:Y203),"")</f>
        <v>16092.539999999995</v>
      </c>
      <c r="AA203" s="51">
        <f t="shared" si="93"/>
        <v>0.05</v>
      </c>
      <c r="AB203" s="50">
        <f t="shared" si="94"/>
        <v>93.133083986205804</v>
      </c>
      <c r="AC203" s="50">
        <f t="shared" si="95"/>
        <v>17.695285957379102</v>
      </c>
      <c r="AD203" s="50">
        <f t="shared" si="96"/>
        <v>6334.8379547182158</v>
      </c>
      <c r="AE203" s="50">
        <f t="shared" si="97"/>
        <v>22427.37795471822</v>
      </c>
      <c r="AF203" s="50">
        <f>IFERROR($V203*(1-$W203)+SUM($X$22:$X203)+$AD203,"")</f>
        <v>126841.59861427953</v>
      </c>
      <c r="AG203" s="50" t="b">
        <f t="shared" si="98"/>
        <v>0</v>
      </c>
      <c r="AH203" s="50">
        <f>IF(B203&lt;&gt;"",
IF(AND(AG203=TRUE,D203&gt;=65),$V203*(1-10%)+SUM($X$22:$X203)+$AD203,AF203),
"")</f>
        <v>126841.59861427953</v>
      </c>
      <c r="AI203" s="50">
        <f t="shared" si="81"/>
        <v>630.59180290188749</v>
      </c>
      <c r="AJ203" s="50">
        <f t="shared" si="82"/>
        <v>151972.62449935489</v>
      </c>
      <c r="AK203" s="50">
        <f t="shared" si="83"/>
        <v>142282.65784447748</v>
      </c>
      <c r="AL203" s="50" t="b">
        <f t="shared" si="99"/>
        <v>0</v>
      </c>
      <c r="AM203" s="50">
        <f t="shared" si="84"/>
        <v>142282.65784447748</v>
      </c>
      <c r="AN203" s="50">
        <f t="shared" si="100"/>
        <v>581.6588045526845</v>
      </c>
      <c r="AO203" s="50">
        <f t="shared" si="101"/>
        <v>110.51517286501006</v>
      </c>
      <c r="AP203" s="50">
        <f t="shared" si="102"/>
        <v>39096.456724331932</v>
      </c>
      <c r="AQ203" s="50">
        <f t="shared" si="103"/>
        <v>140069.25672433196</v>
      </c>
    </row>
    <row r="204" spans="1:43" s="27" customFormat="1" x14ac:dyDescent="0.2">
      <c r="A204" s="47">
        <f t="shared" si="72"/>
        <v>183</v>
      </c>
      <c r="B204" s="47" t="str">
        <f>IF(E204&lt;=$F$10,VLOOKUP('KALKULATOR 2021'!A204,Robocze!$B$23:$C$102,2),"")</f>
        <v>16 rok</v>
      </c>
      <c r="C204" s="47">
        <f t="shared" si="85"/>
        <v>2037</v>
      </c>
      <c r="D204" s="48">
        <f t="shared" si="104"/>
        <v>45.250000000000348</v>
      </c>
      <c r="E204" s="54">
        <f t="shared" si="86"/>
        <v>50072</v>
      </c>
      <c r="F204" s="49">
        <f t="shared" si="87"/>
        <v>50099</v>
      </c>
      <c r="G204" s="50">
        <f>IF(F204&lt;&gt;"",
IF($F$6=Robocze!$B$3,$F$5/12,
IF(AND($F$6=Robocze!$B$4,MOD(A204,3)=1),$F$5/4,
IF(AND($F$6=Robocze!$B$5,MOD(A204,12)=1),$F$5,0))),
"")</f>
        <v>0</v>
      </c>
      <c r="H204" s="50">
        <f t="shared" si="88"/>
        <v>100972.80000000003</v>
      </c>
      <c r="I204" s="51">
        <f t="shared" si="73"/>
        <v>0.05</v>
      </c>
      <c r="J204" s="50">
        <f t="shared" si="89"/>
        <v>0</v>
      </c>
      <c r="K204" s="50">
        <f t="shared" si="90"/>
        <v>0</v>
      </c>
      <c r="L204" s="52" t="str">
        <f t="shared" si="105"/>
        <v/>
      </c>
      <c r="M204" s="111">
        <f t="shared" si="74"/>
        <v>100972.80000000003</v>
      </c>
      <c r="N204" s="114">
        <f t="shared" si="91"/>
        <v>127347.88011762488</v>
      </c>
      <c r="O204" s="115"/>
      <c r="P204" s="114">
        <f t="shared" si="75"/>
        <v>142795.56545216279</v>
      </c>
      <c r="Q204" s="115"/>
      <c r="R204" s="112">
        <f t="shared" si="76"/>
        <v>140541.99046577656</v>
      </c>
      <c r="S204" s="50"/>
      <c r="T204" s="53">
        <f t="shared" si="77"/>
        <v>0.17</v>
      </c>
      <c r="U204" s="50">
        <f t="shared" si="78"/>
        <v>633.21926874731207</v>
      </c>
      <c r="V204" s="50">
        <f t="shared" si="79"/>
        <v>152605.8437681022</v>
      </c>
      <c r="W204" s="53">
        <f t="shared" si="80"/>
        <v>0.32</v>
      </c>
      <c r="X204" s="50">
        <f t="shared" si="92"/>
        <v>0</v>
      </c>
      <c r="Y204" s="50">
        <f>IF(B204&lt;&gt;"",IF(MONTH(E204)=MONTH($F$14),SUMIF($C$22:C657,"="&amp;(C204-1),$G$22:G657),0)*T204,"")</f>
        <v>0</v>
      </c>
      <c r="Z204" s="50">
        <f>IF(B204&lt;&gt;"",SUM($Y$22:Y204),"")</f>
        <v>16092.539999999995</v>
      </c>
      <c r="AA204" s="51">
        <f t="shared" si="93"/>
        <v>0.05</v>
      </c>
      <c r="AB204" s="50">
        <f t="shared" si="94"/>
        <v>93.447408144659263</v>
      </c>
      <c r="AC204" s="50">
        <f t="shared" si="95"/>
        <v>17.75500754748526</v>
      </c>
      <c r="AD204" s="50">
        <f t="shared" si="96"/>
        <v>6410.5303553153899</v>
      </c>
      <c r="AE204" s="50">
        <f t="shared" si="97"/>
        <v>22503.070355315394</v>
      </c>
      <c r="AF204" s="50">
        <f>IFERROR($V204*(1-$W204)+SUM($X$22:$X204)+$AD204,"")</f>
        <v>127347.88011762488</v>
      </c>
      <c r="AG204" s="50" t="b">
        <f t="shared" si="98"/>
        <v>0</v>
      </c>
      <c r="AH204" s="50">
        <f>IF(B204&lt;&gt;"",
IF(AND(AG204=TRUE,D204&gt;=65),$V204*(1-10%)+SUM($X$22:$X204)+$AD204,AF204),
"")</f>
        <v>127347.88011762488</v>
      </c>
      <c r="AI204" s="50">
        <f t="shared" si="81"/>
        <v>633.21926874731207</v>
      </c>
      <c r="AJ204" s="50">
        <f t="shared" si="82"/>
        <v>152605.8437681022</v>
      </c>
      <c r="AK204" s="50">
        <f t="shared" si="83"/>
        <v>142795.56545216279</v>
      </c>
      <c r="AL204" s="50" t="b">
        <f t="shared" si="99"/>
        <v>0</v>
      </c>
      <c r="AM204" s="50">
        <f t="shared" si="84"/>
        <v>142795.56545216279</v>
      </c>
      <c r="AN204" s="50">
        <f t="shared" si="100"/>
        <v>583.62190301804992</v>
      </c>
      <c r="AO204" s="50">
        <f t="shared" si="101"/>
        <v>110.88816157342949</v>
      </c>
      <c r="AP204" s="50">
        <f t="shared" si="102"/>
        <v>39569.190465776526</v>
      </c>
      <c r="AQ204" s="50">
        <f t="shared" si="103"/>
        <v>140541.99046577656</v>
      </c>
    </row>
    <row r="205" spans="1:43" s="27" customFormat="1" x14ac:dyDescent="0.2">
      <c r="A205" s="47">
        <f t="shared" si="72"/>
        <v>184</v>
      </c>
      <c r="B205" s="47" t="str">
        <f>IF(E205&lt;=$F$10,VLOOKUP('KALKULATOR 2021'!A205,Robocze!$B$23:$C$102,2),"")</f>
        <v>16 rok</v>
      </c>
      <c r="C205" s="47">
        <f t="shared" si="85"/>
        <v>2037</v>
      </c>
      <c r="D205" s="48">
        <f t="shared" si="104"/>
        <v>45.333333333333684</v>
      </c>
      <c r="E205" s="54">
        <f t="shared" si="86"/>
        <v>50100</v>
      </c>
      <c r="F205" s="49">
        <f t="shared" si="87"/>
        <v>50130</v>
      </c>
      <c r="G205" s="50">
        <f>IF(F205&lt;&gt;"",
IF($F$6=Robocze!$B$3,$F$5/12,
IF(AND($F$6=Robocze!$B$4,MOD(A205,3)=1),$F$5/4,
IF(AND($F$6=Robocze!$B$5,MOD(A205,12)=1),$F$5,0))),
"")</f>
        <v>0</v>
      </c>
      <c r="H205" s="50">
        <f t="shared" si="88"/>
        <v>100972.80000000003</v>
      </c>
      <c r="I205" s="51">
        <f t="shared" si="73"/>
        <v>0.05</v>
      </c>
      <c r="J205" s="50">
        <f t="shared" si="89"/>
        <v>0</v>
      </c>
      <c r="K205" s="50">
        <f t="shared" si="90"/>
        <v>0</v>
      </c>
      <c r="L205" s="52" t="str">
        <f t="shared" si="105"/>
        <v/>
      </c>
      <c r="M205" s="111">
        <f t="shared" si="74"/>
        <v>100972.80000000003</v>
      </c>
      <c r="N205" s="114">
        <f t="shared" si="91"/>
        <v>127856.21120408369</v>
      </c>
      <c r="O205" s="115"/>
      <c r="P205" s="114">
        <f t="shared" si="75"/>
        <v>143310.61017488013</v>
      </c>
      <c r="Q205" s="115"/>
      <c r="R205" s="112">
        <f t="shared" si="76"/>
        <v>141016.31968359856</v>
      </c>
      <c r="S205" s="50"/>
      <c r="T205" s="53">
        <f t="shared" si="77"/>
        <v>0.17</v>
      </c>
      <c r="U205" s="50">
        <f t="shared" si="78"/>
        <v>635.85768236709248</v>
      </c>
      <c r="V205" s="50">
        <f t="shared" si="79"/>
        <v>153241.70145046929</v>
      </c>
      <c r="W205" s="53">
        <f t="shared" si="80"/>
        <v>0.32</v>
      </c>
      <c r="X205" s="50">
        <f t="shared" si="92"/>
        <v>0</v>
      </c>
      <c r="Y205" s="50">
        <f>IF(B205&lt;&gt;"",IF(MONTH(E205)=MONTH($F$14),SUMIF($C$22:C657,"="&amp;(C205-1),$G$22:G657),0)*T205,"")</f>
        <v>0</v>
      </c>
      <c r="Z205" s="50">
        <f>IF(B205&lt;&gt;"",SUM($Y$22:Y205),"")</f>
        <v>16092.539999999995</v>
      </c>
      <c r="AA205" s="51">
        <f t="shared" si="93"/>
        <v>0.05</v>
      </c>
      <c r="AB205" s="50">
        <f t="shared" si="94"/>
        <v>93.762793147147477</v>
      </c>
      <c r="AC205" s="50">
        <f t="shared" si="95"/>
        <v>17.814930697958022</v>
      </c>
      <c r="AD205" s="50">
        <f t="shared" si="96"/>
        <v>6486.4782177645793</v>
      </c>
      <c r="AE205" s="50">
        <f t="shared" si="97"/>
        <v>22579.018217764584</v>
      </c>
      <c r="AF205" s="50">
        <f>IFERROR($V205*(1-$W205)+SUM($X$22:$X205)+$AD205,"")</f>
        <v>127856.21120408369</v>
      </c>
      <c r="AG205" s="50" t="b">
        <f t="shared" si="98"/>
        <v>0</v>
      </c>
      <c r="AH205" s="50">
        <f>IF(B205&lt;&gt;"",
IF(AND(AG205=TRUE,D205&gt;=65),$V205*(1-10%)+SUM($X$22:$X205)+$AD205,AF205),
"")</f>
        <v>127856.21120408369</v>
      </c>
      <c r="AI205" s="50">
        <f t="shared" si="81"/>
        <v>635.85768236709248</v>
      </c>
      <c r="AJ205" s="50">
        <f t="shared" si="82"/>
        <v>153241.70145046929</v>
      </c>
      <c r="AK205" s="50">
        <f t="shared" si="83"/>
        <v>143310.61017488013</v>
      </c>
      <c r="AL205" s="50" t="b">
        <f t="shared" si="99"/>
        <v>0</v>
      </c>
      <c r="AM205" s="50">
        <f t="shared" si="84"/>
        <v>143310.61017488013</v>
      </c>
      <c r="AN205" s="50">
        <f t="shared" si="100"/>
        <v>585.59162694073564</v>
      </c>
      <c r="AO205" s="50">
        <f t="shared" si="101"/>
        <v>111.26240911873977</v>
      </c>
      <c r="AP205" s="50">
        <f t="shared" si="102"/>
        <v>40043.519683598526</v>
      </c>
      <c r="AQ205" s="50">
        <f t="shared" si="103"/>
        <v>141016.31968359856</v>
      </c>
    </row>
    <row r="206" spans="1:43" s="27" customFormat="1" x14ac:dyDescent="0.2">
      <c r="A206" s="47">
        <f t="shared" si="72"/>
        <v>185</v>
      </c>
      <c r="B206" s="47" t="str">
        <f>IF(E206&lt;=$F$10,VLOOKUP('KALKULATOR 2021'!A206,Robocze!$B$23:$C$102,2),"")</f>
        <v>16 rok</v>
      </c>
      <c r="C206" s="47">
        <f t="shared" si="85"/>
        <v>2037</v>
      </c>
      <c r="D206" s="48">
        <f t="shared" si="104"/>
        <v>45.41666666666702</v>
      </c>
      <c r="E206" s="54">
        <f t="shared" si="86"/>
        <v>50131</v>
      </c>
      <c r="F206" s="49">
        <f t="shared" si="87"/>
        <v>50160</v>
      </c>
      <c r="G206" s="50">
        <f>IF(F206&lt;&gt;"",
IF($F$6=Robocze!$B$3,$F$5/12,
IF(AND($F$6=Robocze!$B$4,MOD(A206,3)=1),$F$5/4,
IF(AND($F$6=Robocze!$B$5,MOD(A206,12)=1),$F$5,0))),
"")</f>
        <v>0</v>
      </c>
      <c r="H206" s="50">
        <f t="shared" si="88"/>
        <v>100972.80000000003</v>
      </c>
      <c r="I206" s="51">
        <f t="shared" si="73"/>
        <v>0.05</v>
      </c>
      <c r="J206" s="50">
        <f t="shared" si="89"/>
        <v>0</v>
      </c>
      <c r="K206" s="50">
        <f t="shared" si="90"/>
        <v>0</v>
      </c>
      <c r="L206" s="52" t="str">
        <f t="shared" si="105"/>
        <v/>
      </c>
      <c r="M206" s="111">
        <f t="shared" si="74"/>
        <v>100972.80000000003</v>
      </c>
      <c r="N206" s="114">
        <f t="shared" si="91"/>
        <v>128370.22103284496</v>
      </c>
      <c r="O206" s="115"/>
      <c r="P206" s="114">
        <f t="shared" si="75"/>
        <v>143827.80091727545</v>
      </c>
      <c r="Q206" s="115"/>
      <c r="R206" s="112">
        <f t="shared" si="76"/>
        <v>141492.2497625307</v>
      </c>
      <c r="S206" s="50"/>
      <c r="T206" s="53">
        <f t="shared" si="77"/>
        <v>0.17</v>
      </c>
      <c r="U206" s="50">
        <f t="shared" si="78"/>
        <v>638.50708937695538</v>
      </c>
      <c r="V206" s="50">
        <f t="shared" si="79"/>
        <v>153880.20853984624</v>
      </c>
      <c r="W206" s="53">
        <f t="shared" si="80"/>
        <v>0.32</v>
      </c>
      <c r="X206" s="50">
        <f t="shared" si="92"/>
        <v>0</v>
      </c>
      <c r="Y206" s="50">
        <f>IF(B206&lt;&gt;"",IF(MONTH(E206)=MONTH($F$14),SUMIF($C$22:C657,"="&amp;(C206-1),$G$22:G657),0)*T206,"")</f>
        <v>1072.836</v>
      </c>
      <c r="Z206" s="50">
        <f>IF(B206&lt;&gt;"",SUM($Y$22:Y206),"")</f>
        <v>17165.375999999997</v>
      </c>
      <c r="AA206" s="51">
        <f t="shared" si="93"/>
        <v>0.05</v>
      </c>
      <c r="AB206" s="50">
        <f t="shared" si="94"/>
        <v>98.549392574019109</v>
      </c>
      <c r="AC206" s="50">
        <f t="shared" si="95"/>
        <v>18.724384589063632</v>
      </c>
      <c r="AD206" s="50">
        <f t="shared" si="96"/>
        <v>6566.3032257495352</v>
      </c>
      <c r="AE206" s="50">
        <f t="shared" si="97"/>
        <v>23731.67922574954</v>
      </c>
      <c r="AF206" s="50">
        <f>IFERROR($V206*(1-$W206)+SUM($X$22:$X206)+$AD206,"")</f>
        <v>128370.22103284496</v>
      </c>
      <c r="AG206" s="50" t="b">
        <f t="shared" si="98"/>
        <v>0</v>
      </c>
      <c r="AH206" s="50">
        <f>IF(B206&lt;&gt;"",
IF(AND(AG206=TRUE,D206&gt;=65),$V206*(1-10%)+SUM($X$22:$X206)+$AD206,AF206),
"")</f>
        <v>128370.22103284496</v>
      </c>
      <c r="AI206" s="50">
        <f t="shared" si="81"/>
        <v>638.50708937695538</v>
      </c>
      <c r="AJ206" s="50">
        <f t="shared" si="82"/>
        <v>153880.20853984624</v>
      </c>
      <c r="AK206" s="50">
        <f t="shared" si="83"/>
        <v>143827.80091727545</v>
      </c>
      <c r="AL206" s="50" t="b">
        <f t="shared" si="99"/>
        <v>0</v>
      </c>
      <c r="AM206" s="50">
        <f t="shared" si="84"/>
        <v>143827.80091727545</v>
      </c>
      <c r="AN206" s="50">
        <f t="shared" si="100"/>
        <v>587.5679986816607</v>
      </c>
      <c r="AO206" s="50">
        <f t="shared" si="101"/>
        <v>111.63791974951553</v>
      </c>
      <c r="AP206" s="50">
        <f t="shared" si="102"/>
        <v>40519.449762530669</v>
      </c>
      <c r="AQ206" s="50">
        <f t="shared" si="103"/>
        <v>141492.2497625307</v>
      </c>
    </row>
    <row r="207" spans="1:43" s="27" customFormat="1" x14ac:dyDescent="0.2">
      <c r="A207" s="47">
        <f t="shared" si="72"/>
        <v>186</v>
      </c>
      <c r="B207" s="47" t="str">
        <f>IF(E207&lt;=$F$10,VLOOKUP('KALKULATOR 2021'!A207,Robocze!$B$23:$C$102,2),"")</f>
        <v>16 rok</v>
      </c>
      <c r="C207" s="47">
        <f t="shared" si="85"/>
        <v>2037</v>
      </c>
      <c r="D207" s="48">
        <f t="shared" si="104"/>
        <v>45.500000000000355</v>
      </c>
      <c r="E207" s="54">
        <f t="shared" si="86"/>
        <v>50161</v>
      </c>
      <c r="F207" s="49">
        <f t="shared" si="87"/>
        <v>50191</v>
      </c>
      <c r="G207" s="50">
        <f>IF(F207&lt;&gt;"",
IF($F$6=Robocze!$B$3,$F$5/12,
IF(AND($F$6=Robocze!$B$4,MOD(A207,3)=1),$F$5/4,
IF(AND($F$6=Robocze!$B$5,MOD(A207,12)=1),$F$5,0))),
"")</f>
        <v>0</v>
      </c>
      <c r="H207" s="50">
        <f t="shared" si="88"/>
        <v>100972.80000000003</v>
      </c>
      <c r="I207" s="51">
        <f t="shared" si="73"/>
        <v>0.05</v>
      </c>
      <c r="J207" s="50">
        <f t="shared" si="89"/>
        <v>0</v>
      </c>
      <c r="K207" s="50">
        <f t="shared" si="90"/>
        <v>0</v>
      </c>
      <c r="L207" s="52" t="str">
        <f t="shared" si="105"/>
        <v/>
      </c>
      <c r="M207" s="111">
        <f t="shared" si="74"/>
        <v>100972.80000000003</v>
      </c>
      <c r="N207" s="114">
        <f t="shared" si="91"/>
        <v>128886.30937442812</v>
      </c>
      <c r="O207" s="115"/>
      <c r="P207" s="114">
        <f t="shared" si="75"/>
        <v>144347.14662109746</v>
      </c>
      <c r="Q207" s="115"/>
      <c r="R207" s="112">
        <f t="shared" si="76"/>
        <v>141969.78610547923</v>
      </c>
      <c r="S207" s="50"/>
      <c r="T207" s="53">
        <f t="shared" si="77"/>
        <v>0.17</v>
      </c>
      <c r="U207" s="50">
        <f t="shared" si="78"/>
        <v>641.16753558269261</v>
      </c>
      <c r="V207" s="50">
        <f t="shared" si="79"/>
        <v>154521.37607542894</v>
      </c>
      <c r="W207" s="53">
        <f t="shared" si="80"/>
        <v>0.32</v>
      </c>
      <c r="X207" s="50">
        <f t="shared" si="92"/>
        <v>0</v>
      </c>
      <c r="Y207" s="50">
        <f>IF(B207&lt;&gt;"",IF(MONTH(E207)=MONTH($F$14),SUMIF($C$22:C657,"="&amp;(C207-1),$G$22:G657),0)*T207,"")</f>
        <v>0</v>
      </c>
      <c r="Z207" s="50">
        <f>IF(B207&lt;&gt;"",SUM($Y$22:Y207),"")</f>
        <v>17165.375999999997</v>
      </c>
      <c r="AA207" s="51">
        <f t="shared" si="93"/>
        <v>0.05</v>
      </c>
      <c r="AB207" s="50">
        <f t="shared" si="94"/>
        <v>98.881996773956416</v>
      </c>
      <c r="AC207" s="50">
        <f t="shared" si="95"/>
        <v>18.787579387051718</v>
      </c>
      <c r="AD207" s="50">
        <f t="shared" si="96"/>
        <v>6646.3976431364399</v>
      </c>
      <c r="AE207" s="50">
        <f t="shared" si="97"/>
        <v>23811.773643136443</v>
      </c>
      <c r="AF207" s="50">
        <f>IFERROR($V207*(1-$W207)+SUM($X$22:$X207)+$AD207,"")</f>
        <v>128886.30937442812</v>
      </c>
      <c r="AG207" s="50" t="b">
        <f t="shared" si="98"/>
        <v>0</v>
      </c>
      <c r="AH207" s="50">
        <f>IF(B207&lt;&gt;"",
IF(AND(AG207=TRUE,D207&gt;=65),$V207*(1-10%)+SUM($X$22:$X207)+$AD207,AF207),
"")</f>
        <v>128886.30937442812</v>
      </c>
      <c r="AI207" s="50">
        <f t="shared" si="81"/>
        <v>641.16753558269261</v>
      </c>
      <c r="AJ207" s="50">
        <f t="shared" si="82"/>
        <v>154521.37607542894</v>
      </c>
      <c r="AK207" s="50">
        <f t="shared" si="83"/>
        <v>144347.14662109746</v>
      </c>
      <c r="AL207" s="50" t="b">
        <f t="shared" si="99"/>
        <v>0</v>
      </c>
      <c r="AM207" s="50">
        <f t="shared" si="84"/>
        <v>144347.14662109746</v>
      </c>
      <c r="AN207" s="50">
        <f t="shared" si="100"/>
        <v>589.55104067721129</v>
      </c>
      <c r="AO207" s="50">
        <f t="shared" si="101"/>
        <v>112.01469772867014</v>
      </c>
      <c r="AP207" s="50">
        <f t="shared" si="102"/>
        <v>40996.986105479198</v>
      </c>
      <c r="AQ207" s="50">
        <f t="shared" si="103"/>
        <v>141969.78610547923</v>
      </c>
    </row>
    <row r="208" spans="1:43" s="27" customFormat="1" x14ac:dyDescent="0.2">
      <c r="A208" s="47">
        <f t="shared" si="72"/>
        <v>187</v>
      </c>
      <c r="B208" s="47" t="str">
        <f>IF(E208&lt;=$F$10,VLOOKUP('KALKULATOR 2021'!A208,Robocze!$B$23:$C$102,2),"")</f>
        <v>16 rok</v>
      </c>
      <c r="C208" s="47">
        <f t="shared" si="85"/>
        <v>2037</v>
      </c>
      <c r="D208" s="48">
        <f t="shared" si="104"/>
        <v>45.583333333333691</v>
      </c>
      <c r="E208" s="54">
        <f t="shared" si="86"/>
        <v>50192</v>
      </c>
      <c r="F208" s="49">
        <f t="shared" si="87"/>
        <v>50221</v>
      </c>
      <c r="G208" s="50">
        <f>IF(F208&lt;&gt;"",
IF($F$6=Robocze!$B$3,$F$5/12,
IF(AND($F$6=Robocze!$B$4,MOD(A208,3)=1),$F$5/4,
IF(AND($F$6=Robocze!$B$5,MOD(A208,12)=1),$F$5,0))),
"")</f>
        <v>0</v>
      </c>
      <c r="H208" s="50">
        <f t="shared" si="88"/>
        <v>100972.80000000003</v>
      </c>
      <c r="I208" s="51">
        <f t="shared" si="73"/>
        <v>0.05</v>
      </c>
      <c r="J208" s="50">
        <f t="shared" si="89"/>
        <v>0</v>
      </c>
      <c r="K208" s="50">
        <f t="shared" si="90"/>
        <v>0</v>
      </c>
      <c r="L208" s="52" t="str">
        <f t="shared" si="105"/>
        <v/>
      </c>
      <c r="M208" s="111">
        <f t="shared" si="74"/>
        <v>100972.80000000003</v>
      </c>
      <c r="N208" s="114">
        <f t="shared" si="91"/>
        <v>129404.48467602073</v>
      </c>
      <c r="O208" s="115"/>
      <c r="P208" s="114">
        <f t="shared" si="75"/>
        <v>144868.65626535204</v>
      </c>
      <c r="Q208" s="115"/>
      <c r="R208" s="112">
        <f t="shared" si="76"/>
        <v>142448.93413358522</v>
      </c>
      <c r="S208" s="50"/>
      <c r="T208" s="53">
        <f t="shared" si="77"/>
        <v>0.17</v>
      </c>
      <c r="U208" s="50">
        <f t="shared" si="78"/>
        <v>643.83906698095393</v>
      </c>
      <c r="V208" s="50">
        <f t="shared" si="79"/>
        <v>155165.2151424099</v>
      </c>
      <c r="W208" s="53">
        <f t="shared" si="80"/>
        <v>0.32</v>
      </c>
      <c r="X208" s="50">
        <f t="shared" si="92"/>
        <v>0</v>
      </c>
      <c r="Y208" s="50">
        <f>IF(B208&lt;&gt;"",IF(MONTH(E208)=MONTH($F$14),SUMIF($C$22:C657,"="&amp;(C208-1),$G$22:G657),0)*T208,"")</f>
        <v>0</v>
      </c>
      <c r="Z208" s="50">
        <f>IF(B208&lt;&gt;"",SUM($Y$22:Y208),"")</f>
        <v>17165.375999999997</v>
      </c>
      <c r="AA208" s="51">
        <f t="shared" si="93"/>
        <v>0.05</v>
      </c>
      <c r="AB208" s="50">
        <f t="shared" si="94"/>
        <v>99.215723513068511</v>
      </c>
      <c r="AC208" s="50">
        <f t="shared" si="95"/>
        <v>18.850987467483016</v>
      </c>
      <c r="AD208" s="50">
        <f t="shared" si="96"/>
        <v>6726.7623791820261</v>
      </c>
      <c r="AE208" s="50">
        <f t="shared" si="97"/>
        <v>23892.13837918203</v>
      </c>
      <c r="AF208" s="50">
        <f>IFERROR($V208*(1-$W208)+SUM($X$22:$X208)+$AD208,"")</f>
        <v>129404.48467602073</v>
      </c>
      <c r="AG208" s="50" t="b">
        <f t="shared" si="98"/>
        <v>0</v>
      </c>
      <c r="AH208" s="50">
        <f>IF(B208&lt;&gt;"",
IF(AND(AG208=TRUE,D208&gt;=65),$V208*(1-10%)+SUM($X$22:$X208)+$AD208,AF208),
"")</f>
        <v>129404.48467602073</v>
      </c>
      <c r="AI208" s="50">
        <f t="shared" si="81"/>
        <v>643.83906698095393</v>
      </c>
      <c r="AJ208" s="50">
        <f t="shared" si="82"/>
        <v>155165.2151424099</v>
      </c>
      <c r="AK208" s="50">
        <f t="shared" si="83"/>
        <v>144868.65626535204</v>
      </c>
      <c r="AL208" s="50" t="b">
        <f t="shared" si="99"/>
        <v>0</v>
      </c>
      <c r="AM208" s="50">
        <f t="shared" si="84"/>
        <v>144868.65626535204</v>
      </c>
      <c r="AN208" s="50">
        <f t="shared" si="100"/>
        <v>591.54077543949677</v>
      </c>
      <c r="AO208" s="50">
        <f t="shared" si="101"/>
        <v>112.39274733350439</v>
      </c>
      <c r="AP208" s="50">
        <f t="shared" si="102"/>
        <v>41476.13413358519</v>
      </c>
      <c r="AQ208" s="50">
        <f t="shared" si="103"/>
        <v>142448.93413358522</v>
      </c>
    </row>
    <row r="209" spans="1:43" s="27" customFormat="1" x14ac:dyDescent="0.2">
      <c r="A209" s="47">
        <f t="shared" si="72"/>
        <v>188</v>
      </c>
      <c r="B209" s="47" t="str">
        <f>IF(E209&lt;=$F$10,VLOOKUP('KALKULATOR 2021'!A209,Robocze!$B$23:$C$102,2),"")</f>
        <v>16 rok</v>
      </c>
      <c r="C209" s="47">
        <f t="shared" si="85"/>
        <v>2037</v>
      </c>
      <c r="D209" s="48">
        <f t="shared" si="104"/>
        <v>45.666666666667027</v>
      </c>
      <c r="E209" s="54">
        <f t="shared" si="86"/>
        <v>50222</v>
      </c>
      <c r="F209" s="49">
        <f t="shared" si="87"/>
        <v>50252</v>
      </c>
      <c r="G209" s="50">
        <f>IF(F209&lt;&gt;"",
IF($F$6=Robocze!$B$3,$F$5/12,
IF(AND($F$6=Robocze!$B$4,MOD(A209,3)=1),$F$5/4,
IF(AND($F$6=Robocze!$B$5,MOD(A209,12)=1),$F$5,0))),
"")</f>
        <v>0</v>
      </c>
      <c r="H209" s="50">
        <f t="shared" si="88"/>
        <v>100972.80000000003</v>
      </c>
      <c r="I209" s="51">
        <f t="shared" si="73"/>
        <v>0.05</v>
      </c>
      <c r="J209" s="50">
        <f t="shared" si="89"/>
        <v>0</v>
      </c>
      <c r="K209" s="50">
        <f t="shared" si="90"/>
        <v>0</v>
      </c>
      <c r="L209" s="52" t="str">
        <f t="shared" si="105"/>
        <v/>
      </c>
      <c r="M209" s="111">
        <f t="shared" si="74"/>
        <v>100972.80000000003</v>
      </c>
      <c r="N209" s="114">
        <f t="shared" si="91"/>
        <v>129924.75541928731</v>
      </c>
      <c r="O209" s="115"/>
      <c r="P209" s="114">
        <f t="shared" si="75"/>
        <v>145392.33886645766</v>
      </c>
      <c r="Q209" s="115"/>
      <c r="R209" s="112">
        <f t="shared" si="76"/>
        <v>142929.69928628608</v>
      </c>
      <c r="S209" s="50"/>
      <c r="T209" s="53">
        <f t="shared" si="77"/>
        <v>0.17</v>
      </c>
      <c r="U209" s="50">
        <f t="shared" si="78"/>
        <v>646.52172976004124</v>
      </c>
      <c r="V209" s="50">
        <f t="shared" si="79"/>
        <v>155811.73687216995</v>
      </c>
      <c r="W209" s="53">
        <f t="shared" si="80"/>
        <v>0.32</v>
      </c>
      <c r="X209" s="50">
        <f t="shared" si="92"/>
        <v>0</v>
      </c>
      <c r="Y209" s="50">
        <f>IF(B209&lt;&gt;"",IF(MONTH(E209)=MONTH($F$14),SUMIF($C$22:C657,"="&amp;(C209-1),$G$22:G657),0)*T209,"")</f>
        <v>0</v>
      </c>
      <c r="Z209" s="50">
        <f>IF(B209&lt;&gt;"",SUM($Y$22:Y209),"")</f>
        <v>17165.375999999997</v>
      </c>
      <c r="AA209" s="51">
        <f t="shared" si="93"/>
        <v>0.05</v>
      </c>
      <c r="AB209" s="50">
        <f t="shared" si="94"/>
        <v>99.550576579925121</v>
      </c>
      <c r="AC209" s="50">
        <f t="shared" si="95"/>
        <v>18.914609550185773</v>
      </c>
      <c r="AD209" s="50">
        <f t="shared" si="96"/>
        <v>6807.3983462117658</v>
      </c>
      <c r="AE209" s="50">
        <f t="shared" si="97"/>
        <v>23972.774346211769</v>
      </c>
      <c r="AF209" s="50">
        <f>IFERROR($V209*(1-$W209)+SUM($X$22:$X209)+$AD209,"")</f>
        <v>129924.75541928731</v>
      </c>
      <c r="AG209" s="50" t="b">
        <f t="shared" si="98"/>
        <v>0</v>
      </c>
      <c r="AH209" s="50">
        <f>IF(B209&lt;&gt;"",
IF(AND(AG209=TRUE,D209&gt;=65),$V209*(1-10%)+SUM($X$22:$X209)+$AD209,AF209),
"")</f>
        <v>129924.75541928731</v>
      </c>
      <c r="AI209" s="50">
        <f t="shared" si="81"/>
        <v>646.52172976004124</v>
      </c>
      <c r="AJ209" s="50">
        <f t="shared" si="82"/>
        <v>155811.73687216995</v>
      </c>
      <c r="AK209" s="50">
        <f t="shared" si="83"/>
        <v>145392.33886645766</v>
      </c>
      <c r="AL209" s="50" t="b">
        <f t="shared" si="99"/>
        <v>0</v>
      </c>
      <c r="AM209" s="50">
        <f t="shared" si="84"/>
        <v>145392.33886645766</v>
      </c>
      <c r="AN209" s="50">
        <f t="shared" si="100"/>
        <v>593.53722555660511</v>
      </c>
      <c r="AO209" s="50">
        <f t="shared" si="101"/>
        <v>112.77207285575497</v>
      </c>
      <c r="AP209" s="50">
        <f t="shared" si="102"/>
        <v>41956.899286286047</v>
      </c>
      <c r="AQ209" s="50">
        <f t="shared" si="103"/>
        <v>142929.69928628608</v>
      </c>
    </row>
    <row r="210" spans="1:43" s="27" customFormat="1" x14ac:dyDescent="0.2">
      <c r="A210" s="47">
        <f t="shared" si="72"/>
        <v>189</v>
      </c>
      <c r="B210" s="47" t="str">
        <f>IF(E210&lt;=$F$10,VLOOKUP('KALKULATOR 2021'!A210,Robocze!$B$23:$C$102,2),"")</f>
        <v>16 rok</v>
      </c>
      <c r="C210" s="47">
        <f t="shared" si="85"/>
        <v>2037</v>
      </c>
      <c r="D210" s="48">
        <f t="shared" si="104"/>
        <v>45.750000000000362</v>
      </c>
      <c r="E210" s="54">
        <f t="shared" si="86"/>
        <v>50253</v>
      </c>
      <c r="F210" s="49">
        <f t="shared" si="87"/>
        <v>50283</v>
      </c>
      <c r="G210" s="50">
        <f>IF(F210&lt;&gt;"",
IF($F$6=Robocze!$B$3,$F$5/12,
IF(AND($F$6=Robocze!$B$4,MOD(A210,3)=1),$F$5/4,
IF(AND($F$6=Robocze!$B$5,MOD(A210,12)=1),$F$5,0))),
"")</f>
        <v>0</v>
      </c>
      <c r="H210" s="50">
        <f t="shared" si="88"/>
        <v>100972.80000000003</v>
      </c>
      <c r="I210" s="51">
        <f t="shared" si="73"/>
        <v>0.05</v>
      </c>
      <c r="J210" s="50">
        <f t="shared" si="89"/>
        <v>0</v>
      </c>
      <c r="K210" s="50">
        <f t="shared" si="90"/>
        <v>0</v>
      </c>
      <c r="L210" s="52" t="str">
        <f t="shared" si="105"/>
        <v/>
      </c>
      <c r="M210" s="111">
        <f t="shared" si="74"/>
        <v>100972.80000000003</v>
      </c>
      <c r="N210" s="114">
        <f t="shared" si="91"/>
        <v>130447.13012051026</v>
      </c>
      <c r="O210" s="115"/>
      <c r="P210" s="114">
        <f t="shared" si="75"/>
        <v>145918.20347840124</v>
      </c>
      <c r="Q210" s="115"/>
      <c r="R210" s="112">
        <f t="shared" si="76"/>
        <v>143412.08702137729</v>
      </c>
      <c r="S210" s="50"/>
      <c r="T210" s="53">
        <f t="shared" si="77"/>
        <v>0.17</v>
      </c>
      <c r="U210" s="50">
        <f t="shared" si="78"/>
        <v>649.21557030070812</v>
      </c>
      <c r="V210" s="50">
        <f t="shared" si="79"/>
        <v>156460.95244247065</v>
      </c>
      <c r="W210" s="53">
        <f t="shared" si="80"/>
        <v>0.32</v>
      </c>
      <c r="X210" s="50">
        <f t="shared" si="92"/>
        <v>0</v>
      </c>
      <c r="Y210" s="50">
        <f>IF(B210&lt;&gt;"",IF(MONTH(E210)=MONTH($F$14),SUMIF($C$22:C657,"="&amp;(C210-1),$G$22:G657),0)*T210,"")</f>
        <v>0</v>
      </c>
      <c r="Z210" s="50">
        <f>IF(B210&lt;&gt;"",SUM($Y$22:Y210),"")</f>
        <v>17165.375999999997</v>
      </c>
      <c r="AA210" s="51">
        <f t="shared" si="93"/>
        <v>0.05</v>
      </c>
      <c r="AB210" s="50">
        <f t="shared" si="94"/>
        <v>99.886559775882361</v>
      </c>
      <c r="AC210" s="50">
        <f t="shared" si="95"/>
        <v>18.978446357417649</v>
      </c>
      <c r="AD210" s="50">
        <f t="shared" si="96"/>
        <v>6888.3064596302302</v>
      </c>
      <c r="AE210" s="50">
        <f t="shared" si="97"/>
        <v>24053.682459630232</v>
      </c>
      <c r="AF210" s="50">
        <f>IFERROR($V210*(1-$W210)+SUM($X$22:$X210)+$AD210,"")</f>
        <v>130447.13012051026</v>
      </c>
      <c r="AG210" s="50" t="b">
        <f t="shared" si="98"/>
        <v>0</v>
      </c>
      <c r="AH210" s="50">
        <f>IF(B210&lt;&gt;"",
IF(AND(AG210=TRUE,D210&gt;=65),$V210*(1-10%)+SUM($X$22:$X210)+$AD210,AF210),
"")</f>
        <v>130447.13012051026</v>
      </c>
      <c r="AI210" s="50">
        <f t="shared" si="81"/>
        <v>649.21557030070812</v>
      </c>
      <c r="AJ210" s="50">
        <f t="shared" si="82"/>
        <v>156460.95244247065</v>
      </c>
      <c r="AK210" s="50">
        <f t="shared" si="83"/>
        <v>145918.20347840124</v>
      </c>
      <c r="AL210" s="50" t="b">
        <f t="shared" si="99"/>
        <v>0</v>
      </c>
      <c r="AM210" s="50">
        <f t="shared" si="84"/>
        <v>145918.20347840124</v>
      </c>
      <c r="AN210" s="50">
        <f t="shared" si="100"/>
        <v>595.54041369285869</v>
      </c>
      <c r="AO210" s="50">
        <f t="shared" si="101"/>
        <v>113.15267860164315</v>
      </c>
      <c r="AP210" s="50">
        <f t="shared" si="102"/>
        <v>42439.287021377255</v>
      </c>
      <c r="AQ210" s="50">
        <f t="shared" si="103"/>
        <v>143412.08702137729</v>
      </c>
    </row>
    <row r="211" spans="1:43" s="27" customFormat="1" x14ac:dyDescent="0.2">
      <c r="A211" s="47">
        <f t="shared" si="72"/>
        <v>190</v>
      </c>
      <c r="B211" s="47" t="str">
        <f>IF(E211&lt;=$F$10,VLOOKUP('KALKULATOR 2021'!A211,Robocze!$B$23:$C$102,2),"")</f>
        <v>16 rok</v>
      </c>
      <c r="C211" s="47">
        <f t="shared" si="85"/>
        <v>2037</v>
      </c>
      <c r="D211" s="48">
        <f t="shared" si="104"/>
        <v>45.833333333333698</v>
      </c>
      <c r="E211" s="54">
        <f t="shared" si="86"/>
        <v>50284</v>
      </c>
      <c r="F211" s="49">
        <f t="shared" si="87"/>
        <v>50313</v>
      </c>
      <c r="G211" s="50">
        <f>IF(F211&lt;&gt;"",
IF($F$6=Robocze!$B$3,$F$5/12,
IF(AND($F$6=Robocze!$B$4,MOD(A211,3)=1),$F$5/4,
IF(AND($F$6=Robocze!$B$5,MOD(A211,12)=1),$F$5,0))),
"")</f>
        <v>0</v>
      </c>
      <c r="H211" s="50">
        <f t="shared" si="88"/>
        <v>100972.80000000003</v>
      </c>
      <c r="I211" s="51">
        <f t="shared" si="73"/>
        <v>0.05</v>
      </c>
      <c r="J211" s="50">
        <f t="shared" si="89"/>
        <v>0</v>
      </c>
      <c r="K211" s="50">
        <f t="shared" si="90"/>
        <v>0</v>
      </c>
      <c r="L211" s="52" t="str">
        <f t="shared" si="105"/>
        <v/>
      </c>
      <c r="M211" s="111">
        <f t="shared" si="74"/>
        <v>100972.80000000003</v>
      </c>
      <c r="N211" s="114">
        <f t="shared" si="91"/>
        <v>130971.61733073185</v>
      </c>
      <c r="O211" s="115"/>
      <c r="P211" s="114">
        <f t="shared" si="75"/>
        <v>146446.25919289456</v>
      </c>
      <c r="Q211" s="115"/>
      <c r="R211" s="112">
        <f t="shared" si="76"/>
        <v>143896.10281507444</v>
      </c>
      <c r="S211" s="50"/>
      <c r="T211" s="53">
        <f t="shared" si="77"/>
        <v>0.17</v>
      </c>
      <c r="U211" s="50">
        <f t="shared" si="78"/>
        <v>651.92063517696101</v>
      </c>
      <c r="V211" s="50">
        <f t="shared" si="79"/>
        <v>157112.87307764761</v>
      </c>
      <c r="W211" s="53">
        <f t="shared" si="80"/>
        <v>0.32</v>
      </c>
      <c r="X211" s="50">
        <f t="shared" si="92"/>
        <v>0</v>
      </c>
      <c r="Y211" s="50">
        <f>IF(B211&lt;&gt;"",IF(MONTH(E211)=MONTH($F$14),SUMIF($C$22:C657,"="&amp;(C211-1),$G$22:G657),0)*T211,"")</f>
        <v>0</v>
      </c>
      <c r="Z211" s="50">
        <f>IF(B211&lt;&gt;"",SUM($Y$22:Y211),"")</f>
        <v>17165.375999999997</v>
      </c>
      <c r="AA211" s="51">
        <f t="shared" si="93"/>
        <v>0.05</v>
      </c>
      <c r="AB211" s="50">
        <f t="shared" si="94"/>
        <v>100.22367691512596</v>
      </c>
      <c r="AC211" s="50">
        <f t="shared" si="95"/>
        <v>19.042498613873935</v>
      </c>
      <c r="AD211" s="50">
        <f t="shared" si="96"/>
        <v>6969.4876379314819</v>
      </c>
      <c r="AE211" s="50">
        <f t="shared" si="97"/>
        <v>24134.863637931485</v>
      </c>
      <c r="AF211" s="50">
        <f>IFERROR($V211*(1-$W211)+SUM($X$22:$X211)+$AD211,"")</f>
        <v>130971.61733073185</v>
      </c>
      <c r="AG211" s="50" t="b">
        <f t="shared" si="98"/>
        <v>0</v>
      </c>
      <c r="AH211" s="50">
        <f>IF(B211&lt;&gt;"",
IF(AND(AG211=TRUE,D211&gt;=65),$V211*(1-10%)+SUM($X$22:$X211)+$AD211,AF211),
"")</f>
        <v>130971.61733073185</v>
      </c>
      <c r="AI211" s="50">
        <f t="shared" si="81"/>
        <v>651.92063517696101</v>
      </c>
      <c r="AJ211" s="50">
        <f t="shared" si="82"/>
        <v>157112.87307764761</v>
      </c>
      <c r="AK211" s="50">
        <f t="shared" si="83"/>
        <v>146446.25919289456</v>
      </c>
      <c r="AL211" s="50" t="b">
        <f t="shared" si="99"/>
        <v>0</v>
      </c>
      <c r="AM211" s="50">
        <f t="shared" si="84"/>
        <v>146446.25919289456</v>
      </c>
      <c r="AN211" s="50">
        <f t="shared" si="100"/>
        <v>597.55036258907205</v>
      </c>
      <c r="AO211" s="50">
        <f t="shared" si="101"/>
        <v>113.5345688919237</v>
      </c>
      <c r="AP211" s="50">
        <f t="shared" si="102"/>
        <v>42923.302815074407</v>
      </c>
      <c r="AQ211" s="50">
        <f t="shared" si="103"/>
        <v>143896.10281507444</v>
      </c>
    </row>
    <row r="212" spans="1:43" s="27" customFormat="1" x14ac:dyDescent="0.2">
      <c r="A212" s="47">
        <f t="shared" si="72"/>
        <v>191</v>
      </c>
      <c r="B212" s="47" t="str">
        <f>IF(E212&lt;=$F$10,VLOOKUP('KALKULATOR 2021'!A212,Robocze!$B$23:$C$102,2),"")</f>
        <v>16 rok</v>
      </c>
      <c r="C212" s="47">
        <f t="shared" si="85"/>
        <v>2037</v>
      </c>
      <c r="D212" s="48">
        <f t="shared" si="104"/>
        <v>45.916666666667034</v>
      </c>
      <c r="E212" s="54">
        <f t="shared" si="86"/>
        <v>50314</v>
      </c>
      <c r="F212" s="49">
        <f t="shared" si="87"/>
        <v>50344</v>
      </c>
      <c r="G212" s="50">
        <f>IF(F212&lt;&gt;"",
IF($F$6=Robocze!$B$3,$F$5/12,
IF(AND($F$6=Robocze!$B$4,MOD(A212,3)=1),$F$5/4,
IF(AND($F$6=Robocze!$B$5,MOD(A212,12)=1),$F$5,0))),
"")</f>
        <v>0</v>
      </c>
      <c r="H212" s="50">
        <f t="shared" si="88"/>
        <v>100972.80000000003</v>
      </c>
      <c r="I212" s="51">
        <f t="shared" si="73"/>
        <v>0.05</v>
      </c>
      <c r="J212" s="50">
        <f t="shared" si="89"/>
        <v>0</v>
      </c>
      <c r="K212" s="50">
        <f t="shared" si="90"/>
        <v>0</v>
      </c>
      <c r="L212" s="52" t="str">
        <f t="shared" si="105"/>
        <v/>
      </c>
      <c r="M212" s="111">
        <f t="shared" si="74"/>
        <v>100972.80000000003</v>
      </c>
      <c r="N212" s="114">
        <f t="shared" si="91"/>
        <v>131498.22563589652</v>
      </c>
      <c r="O212" s="115"/>
      <c r="P212" s="114">
        <f t="shared" si="75"/>
        <v>146976.51513953164</v>
      </c>
      <c r="Q212" s="115"/>
      <c r="R212" s="112">
        <f t="shared" si="76"/>
        <v>144381.75216207531</v>
      </c>
      <c r="S212" s="50"/>
      <c r="T212" s="53">
        <f t="shared" si="77"/>
        <v>0.17</v>
      </c>
      <c r="U212" s="50">
        <f t="shared" si="78"/>
        <v>654.636971156865</v>
      </c>
      <c r="V212" s="50">
        <f t="shared" si="79"/>
        <v>157767.51004880448</v>
      </c>
      <c r="W212" s="53">
        <f t="shared" si="80"/>
        <v>0.32</v>
      </c>
      <c r="X212" s="50">
        <f t="shared" si="92"/>
        <v>0</v>
      </c>
      <c r="Y212" s="50">
        <f>IF(B212&lt;&gt;"",IF(MONTH(E212)=MONTH($F$14),SUMIF($C$22:C657,"="&amp;(C212-1),$G$22:G657),0)*T212,"")</f>
        <v>0</v>
      </c>
      <c r="Z212" s="50">
        <f>IF(B212&lt;&gt;"",SUM($Y$22:Y212),"")</f>
        <v>17165.375999999997</v>
      </c>
      <c r="AA212" s="51">
        <f t="shared" si="93"/>
        <v>0.05</v>
      </c>
      <c r="AB212" s="50">
        <f t="shared" si="94"/>
        <v>100.56193182471452</v>
      </c>
      <c r="AC212" s="50">
        <f t="shared" si="95"/>
        <v>19.106767046695758</v>
      </c>
      <c r="AD212" s="50">
        <f t="shared" si="96"/>
        <v>7050.9428027095009</v>
      </c>
      <c r="AE212" s="50">
        <f t="shared" si="97"/>
        <v>24216.318802709506</v>
      </c>
      <c r="AF212" s="50">
        <f>IFERROR($V212*(1-$W212)+SUM($X$22:$X212)+$AD212,"")</f>
        <v>131498.22563589652</v>
      </c>
      <c r="AG212" s="50" t="b">
        <f t="shared" si="98"/>
        <v>0</v>
      </c>
      <c r="AH212" s="50">
        <f>IF(B212&lt;&gt;"",
IF(AND(AG212=TRUE,D212&gt;=65),$V212*(1-10%)+SUM($X$22:$X212)+$AD212,AF212),
"")</f>
        <v>131498.22563589652</v>
      </c>
      <c r="AI212" s="50">
        <f t="shared" si="81"/>
        <v>654.636971156865</v>
      </c>
      <c r="AJ212" s="50">
        <f t="shared" si="82"/>
        <v>157767.51004880448</v>
      </c>
      <c r="AK212" s="50">
        <f t="shared" si="83"/>
        <v>146976.51513953164</v>
      </c>
      <c r="AL212" s="50" t="b">
        <f t="shared" si="99"/>
        <v>0</v>
      </c>
      <c r="AM212" s="50">
        <f t="shared" si="84"/>
        <v>146976.51513953164</v>
      </c>
      <c r="AN212" s="50">
        <f t="shared" si="100"/>
        <v>599.56709506281015</v>
      </c>
      <c r="AO212" s="50">
        <f t="shared" si="101"/>
        <v>113.91774806193393</v>
      </c>
      <c r="AP212" s="50">
        <f t="shared" si="102"/>
        <v>43408.952162075278</v>
      </c>
      <c r="AQ212" s="50">
        <f t="shared" si="103"/>
        <v>144381.75216207531</v>
      </c>
    </row>
    <row r="213" spans="1:43" s="46" customFormat="1" x14ac:dyDescent="0.2">
      <c r="A213" s="55">
        <f t="shared" si="72"/>
        <v>192</v>
      </c>
      <c r="B213" s="55" t="str">
        <f>IF(E213&lt;=$F$10,VLOOKUP('KALKULATOR 2021'!A213,Robocze!$B$23:$C$102,2),"")</f>
        <v>16 rok</v>
      </c>
      <c r="C213" s="55">
        <f t="shared" si="85"/>
        <v>2037</v>
      </c>
      <c r="D213" s="56">
        <f t="shared" si="104"/>
        <v>46.000000000000369</v>
      </c>
      <c r="E213" s="57">
        <f t="shared" si="86"/>
        <v>50345</v>
      </c>
      <c r="F213" s="58">
        <f t="shared" si="87"/>
        <v>50374</v>
      </c>
      <c r="G213" s="59">
        <f>IF(F213&lt;&gt;"",
IF($F$6=Robocze!$B$3,$F$5/12,
IF(AND($F$6=Robocze!$B$4,MOD(A213,3)=1),$F$5/4,
IF(AND($F$6=Robocze!$B$5,MOD(A213,12)=1),$F$5,0))),
"")</f>
        <v>0</v>
      </c>
      <c r="H213" s="59">
        <f t="shared" si="88"/>
        <v>100972.80000000003</v>
      </c>
      <c r="I213" s="60">
        <f t="shared" si="73"/>
        <v>0.05</v>
      </c>
      <c r="J213" s="59">
        <f t="shared" si="89"/>
        <v>0</v>
      </c>
      <c r="K213" s="59">
        <f t="shared" si="90"/>
        <v>0</v>
      </c>
      <c r="L213" s="61">
        <f t="shared" si="105"/>
        <v>16</v>
      </c>
      <c r="M213" s="113">
        <f t="shared" si="74"/>
        <v>100972.80000000003</v>
      </c>
      <c r="N213" s="114">
        <f t="shared" si="91"/>
        <v>132026.96365699396</v>
      </c>
      <c r="O213" s="115"/>
      <c r="P213" s="114">
        <f t="shared" si="75"/>
        <v>147508.98048594638</v>
      </c>
      <c r="Q213" s="115"/>
      <c r="R213" s="112">
        <f t="shared" si="76"/>
        <v>144869.04057562229</v>
      </c>
      <c r="S213" s="59"/>
      <c r="T213" s="62">
        <f t="shared" si="77"/>
        <v>0.17</v>
      </c>
      <c r="U213" s="59">
        <f t="shared" si="78"/>
        <v>657.36462520335203</v>
      </c>
      <c r="V213" s="59">
        <f t="shared" si="79"/>
        <v>158424.87467400785</v>
      </c>
      <c r="W213" s="62">
        <f t="shared" si="80"/>
        <v>0.32</v>
      </c>
      <c r="X213" s="59">
        <f t="shared" si="92"/>
        <v>0</v>
      </c>
      <c r="Y213" s="59">
        <f>IF(B213&lt;&gt;"",IF(MONTH(E213)=MONTH($F$14),SUMIF($C$22:C681,"="&amp;(C213-1),$G$22:G681),0)*T213,"")</f>
        <v>0</v>
      </c>
      <c r="Z213" s="59">
        <f>IF(B213&lt;&gt;"",SUM($Y$22:Y213),"")</f>
        <v>17165.375999999997</v>
      </c>
      <c r="AA213" s="60">
        <f t="shared" si="93"/>
        <v>0.05</v>
      </c>
      <c r="AB213" s="59">
        <f t="shared" si="94"/>
        <v>100.90132834462294</v>
      </c>
      <c r="AC213" s="59">
        <f t="shared" si="95"/>
        <v>19.171252385478358</v>
      </c>
      <c r="AD213" s="59">
        <f t="shared" si="96"/>
        <v>7132.6728786686454</v>
      </c>
      <c r="AE213" s="59">
        <f t="shared" si="97"/>
        <v>24298.048878668651</v>
      </c>
      <c r="AF213" s="59">
        <f>IFERROR($V213*(1-$W213)+SUM($X$22:$X213)+$AD213,"")</f>
        <v>132026.96365699396</v>
      </c>
      <c r="AG213" s="59" t="b">
        <f t="shared" si="98"/>
        <v>0</v>
      </c>
      <c r="AH213" s="59">
        <f>IF(B213&lt;&gt;"",
IF(AND(AG213=TRUE,D213&gt;=65),$V213*(1-10%)+SUM($X$22:$X213)+$AD213,AF213),
"")</f>
        <v>132026.96365699396</v>
      </c>
      <c r="AI213" s="59">
        <f t="shared" si="81"/>
        <v>657.36462520335203</v>
      </c>
      <c r="AJ213" s="59">
        <f t="shared" si="82"/>
        <v>158424.87467400785</v>
      </c>
      <c r="AK213" s="59">
        <f t="shared" si="83"/>
        <v>147508.98048594638</v>
      </c>
      <c r="AL213" s="59" t="b">
        <f t="shared" si="99"/>
        <v>0</v>
      </c>
      <c r="AM213" s="59">
        <f t="shared" si="84"/>
        <v>147508.98048594638</v>
      </c>
      <c r="AN213" s="59">
        <f t="shared" si="100"/>
        <v>601.59063400864716</v>
      </c>
      <c r="AO213" s="59">
        <f t="shared" si="101"/>
        <v>114.30222046164296</v>
      </c>
      <c r="AP213" s="59">
        <f t="shared" si="102"/>
        <v>43896.240575622258</v>
      </c>
      <c r="AQ213" s="59">
        <f t="shared" si="103"/>
        <v>144869.04057562229</v>
      </c>
    </row>
    <row r="214" spans="1:43" s="27" customFormat="1" x14ac:dyDescent="0.2">
      <c r="A214" s="47">
        <f t="shared" ref="A214:A277" si="106">IFERROR(IF((A213+1)&lt;=$F$8*12,A213+1,""),"")</f>
        <v>193</v>
      </c>
      <c r="B214" s="47" t="str">
        <f>IF(E214&lt;=$F$10,VLOOKUP('KALKULATOR 2021'!A214,Robocze!$B$23:$C$102,2),"")</f>
        <v>17 rok</v>
      </c>
      <c r="C214" s="47">
        <f t="shared" si="85"/>
        <v>2037</v>
      </c>
      <c r="D214" s="48">
        <f t="shared" si="104"/>
        <v>46.083333333333705</v>
      </c>
      <c r="E214" s="49">
        <f t="shared" si="86"/>
        <v>50375</v>
      </c>
      <c r="F214" s="49">
        <f t="shared" si="87"/>
        <v>50405</v>
      </c>
      <c r="G214" s="50">
        <f>IF(F214&lt;&gt;"",
IF($F$6=Robocze!$B$3,$F$5/12,
IF(AND($F$6=Robocze!$B$4,MOD(A214,3)=1),$F$5/4,
IF(AND($F$6=Robocze!$B$5,MOD(A214,12)=1),$F$5,0))),
"")</f>
        <v>6310.8</v>
      </c>
      <c r="H214" s="50">
        <f t="shared" si="88"/>
        <v>107283.60000000003</v>
      </c>
      <c r="I214" s="51">
        <f t="shared" ref="I214:I277" si="107">IF(E214&lt;=$F$10,$F$2,"")</f>
        <v>0.05</v>
      </c>
      <c r="J214" s="50">
        <f t="shared" si="89"/>
        <v>2E-3</v>
      </c>
      <c r="K214" s="50">
        <f t="shared" si="90"/>
        <v>6310.7979999999998</v>
      </c>
      <c r="L214" s="52" t="str">
        <f t="shared" si="105"/>
        <v/>
      </c>
      <c r="M214" s="111">
        <f t="shared" ref="M214:M277" si="108">H214</f>
        <v>107283.60000000003</v>
      </c>
      <c r="N214" s="114">
        <f t="shared" si="91"/>
        <v>137939.89928453584</v>
      </c>
      <c r="O214" s="115"/>
      <c r="P214" s="114">
        <f t="shared" ref="P214:P277" si="109">IF(AL214=FALSE,AK214,AM214)</f>
        <v>154375.76176122116</v>
      </c>
      <c r="Q214" s="115"/>
      <c r="R214" s="112">
        <f t="shared" ref="R214:R277" si="110">AQ214</f>
        <v>151690.07253756499</v>
      </c>
      <c r="S214" s="50"/>
      <c r="T214" s="53">
        <f t="shared" ref="T214:T277" si="111">IF(B214&lt;&gt;"",$F$12,"")</f>
        <v>0.17</v>
      </c>
      <c r="U214" s="50">
        <f t="shared" ref="U214:U277" si="112">IF(B214&lt;&gt;"",(K214+V213)*(I214/12),"")</f>
        <v>686.3986361416994</v>
      </c>
      <c r="V214" s="50">
        <f t="shared" ref="V214:V277" si="113">IF(B214&lt;&gt;"",V213+U214+K214,"")</f>
        <v>165422.07131014956</v>
      </c>
      <c r="W214" s="53">
        <f t="shared" ref="W214:W277" si="114">IF(B214&lt;&gt;"",$F$13,"")</f>
        <v>0.32</v>
      </c>
      <c r="X214" s="50">
        <f t="shared" si="92"/>
        <v>1072.836</v>
      </c>
      <c r="Y214" s="50">
        <f>IF(B214&lt;&gt;"",IF(MONTH(E214)=MONTH($F$14),SUMIF($C$22:C669,"="&amp;(C214-1),$G$22:G669),0)*T214,"")</f>
        <v>0</v>
      </c>
      <c r="Z214" s="50">
        <f>IF(B214&lt;&gt;"",SUM($Y$22:Y214),"")</f>
        <v>17165.375999999997</v>
      </c>
      <c r="AA214" s="51">
        <f t="shared" si="93"/>
        <v>0.05</v>
      </c>
      <c r="AB214" s="50">
        <f t="shared" si="94"/>
        <v>101.24187032778605</v>
      </c>
      <c r="AC214" s="50">
        <f t="shared" si="95"/>
        <v>19.235955362279348</v>
      </c>
      <c r="AD214" s="50">
        <f t="shared" si="96"/>
        <v>7214.6787936341525</v>
      </c>
      <c r="AE214" s="50">
        <f t="shared" si="97"/>
        <v>24380.054793634157</v>
      </c>
      <c r="AF214" s="50">
        <f>IFERROR($V214*(1-$W214)+SUM($X$22:$X214)+$AD214,"")</f>
        <v>137939.89928453584</v>
      </c>
      <c r="AG214" s="50" t="b">
        <f t="shared" si="98"/>
        <v>0</v>
      </c>
      <c r="AH214" s="50">
        <f>IF(B214&lt;&gt;"",
IF(AND(AG214=TRUE,D214&gt;=65),$V214*(1-10%)+SUM($X$22:$X214)+$AD214,AF214),
"")</f>
        <v>137939.89928453584</v>
      </c>
      <c r="AI214" s="50">
        <f t="shared" ref="AI214:AI277" si="115">IF(B214&lt;&gt;"",(K214+AJ213)*(I214/12),"")</f>
        <v>686.3986361416994</v>
      </c>
      <c r="AJ214" s="50">
        <f t="shared" ref="AJ214:AJ277" si="116">IF(B214&lt;&gt;"",AJ213+AI214+K214,"")</f>
        <v>165422.07131014956</v>
      </c>
      <c r="AK214" s="50">
        <f t="shared" ref="AK214:AK277" si="117">IF(B214&lt;&gt;"",IF(AJ214&gt;H214,AJ214-(AJ214-H214)*$F$15,AJ214),"")</f>
        <v>154375.76176122116</v>
      </c>
      <c r="AL214" s="50" t="b">
        <f t="shared" si="99"/>
        <v>0</v>
      </c>
      <c r="AM214" s="50">
        <f t="shared" ref="AM214:AM277" si="118">IF(AL214=TRUE,AJ214,AK214)</f>
        <v>154375.76176122116</v>
      </c>
      <c r="AN214" s="50">
        <f t="shared" si="100"/>
        <v>629.91600239842626</v>
      </c>
      <c r="AO214" s="50">
        <f t="shared" si="101"/>
        <v>119.68404045570099</v>
      </c>
      <c r="AP214" s="50">
        <f t="shared" si="102"/>
        <v>44406.472537564958</v>
      </c>
      <c r="AQ214" s="50">
        <f t="shared" si="103"/>
        <v>151690.07253756499</v>
      </c>
    </row>
    <row r="215" spans="1:43" s="27" customFormat="1" x14ac:dyDescent="0.2">
      <c r="A215" s="47">
        <f t="shared" si="106"/>
        <v>194</v>
      </c>
      <c r="B215" s="47" t="str">
        <f>IF(E215&lt;=$F$10,VLOOKUP('KALKULATOR 2021'!A215,Robocze!$B$23:$C$102,2),"")</f>
        <v>17 rok</v>
      </c>
      <c r="C215" s="47">
        <f t="shared" ref="C215:C278" si="119">IF(B215="","",YEAR(E215))</f>
        <v>2038</v>
      </c>
      <c r="D215" s="48">
        <f t="shared" si="104"/>
        <v>46.166666666667041</v>
      </c>
      <c r="E215" s="54">
        <f t="shared" ref="E215:E278" si="120">IF(OR(B214="",E214&gt;$F$10,A215=""),"",EDATE(E214,1))</f>
        <v>50406</v>
      </c>
      <c r="F215" s="49">
        <f t="shared" ref="F215:F278" si="121">IFERROR(EOMONTH(E215,0),"")</f>
        <v>50436</v>
      </c>
      <c r="G215" s="50">
        <f>IF(F215&lt;&gt;"",
IF($F$6=Robocze!$B$3,$F$5/12,
IF(AND($F$6=Robocze!$B$4,MOD(A215,3)=1),$F$5/4,
IF(AND($F$6=Robocze!$B$5,MOD(A215,12)=1),$F$5,0))),
"")</f>
        <v>0</v>
      </c>
      <c r="H215" s="50">
        <f t="shared" ref="H215:H278" si="122">IFERROR(H214+G215,"")</f>
        <v>107283.60000000003</v>
      </c>
      <c r="I215" s="51">
        <f t="shared" si="107"/>
        <v>0.05</v>
      </c>
      <c r="J215" s="50">
        <f t="shared" ref="J215:J278" si="123">IF(I215&lt;&gt;"",
IFERROR(IF(MONTH($F$9)=MONTH(E215),$F$16,0),"")+ IF(A215=1,$F$17,0),
"")</f>
        <v>0</v>
      </c>
      <c r="K215" s="50">
        <f t="shared" ref="K215:K278" si="124">IF(I215&lt;&gt;"",
G215-J215,
"")</f>
        <v>0</v>
      </c>
      <c r="L215" s="52" t="str">
        <f t="shared" si="105"/>
        <v/>
      </c>
      <c r="M215" s="111">
        <f t="shared" si="108"/>
        <v>107283.60000000003</v>
      </c>
      <c r="N215" s="114">
        <f t="shared" ref="N215:N278" si="125">IF(AG215=FALSE,AF215,AH215)</f>
        <v>138490.87783817647</v>
      </c>
      <c r="O215" s="115"/>
      <c r="P215" s="114">
        <f t="shared" si="109"/>
        <v>154934.06125189291</v>
      </c>
      <c r="Q215" s="115"/>
      <c r="R215" s="112">
        <f t="shared" si="110"/>
        <v>152202.0265323793</v>
      </c>
      <c r="S215" s="50"/>
      <c r="T215" s="53">
        <f t="shared" si="111"/>
        <v>0.17</v>
      </c>
      <c r="U215" s="50">
        <f t="shared" si="112"/>
        <v>689.25863045895653</v>
      </c>
      <c r="V215" s="50">
        <f t="shared" si="113"/>
        <v>166111.32994060853</v>
      </c>
      <c r="W215" s="53">
        <f t="shared" si="114"/>
        <v>0.32</v>
      </c>
      <c r="X215" s="50">
        <f t="shared" ref="X215:X278" si="126">IF(B215&lt;&gt;"",G215*T215,"")</f>
        <v>0</v>
      </c>
      <c r="Y215" s="50">
        <f>IF(B215&lt;&gt;"",IF(MONTH(E215)=MONTH($F$14),SUMIF($C$22:C669,"="&amp;(C215-1),$G$22:G669),0)*T215,"")</f>
        <v>0</v>
      </c>
      <c r="Z215" s="50">
        <f>IF(B215&lt;&gt;"",SUM($Y$22:Y215),"")</f>
        <v>17165.375999999997</v>
      </c>
      <c r="AA215" s="51">
        <f t="shared" ref="AA215:AA278" si="127">IF(W215&lt;=$F$10,$F$3,"")</f>
        <v>0.05</v>
      </c>
      <c r="AB215" s="50">
        <f t="shared" ref="AB215:AB278" si="128">IF(AA215&lt;&gt;"",
(AE214+Y215)*AA215/12,
"")</f>
        <v>101.58356164014232</v>
      </c>
      <c r="AC215" s="50">
        <f t="shared" ref="AC215:AC278" si="129">IF(B215&lt;&gt;"",MAX(0,AB215*$F$15),"")</f>
        <v>19.300876711627041</v>
      </c>
      <c r="AD215" s="50">
        <f t="shared" ref="AD215:AD278" si="130">IF(B215&lt;&gt;"",AD214+AB215-AC215,"")</f>
        <v>7296.9614785626682</v>
      </c>
      <c r="AE215" s="50">
        <f t="shared" ref="AE215:AE278" si="131">IF(B215&lt;&gt;"",AE214+AB215-AC215+Y215,"")</f>
        <v>24462.337478562673</v>
      </c>
      <c r="AF215" s="50">
        <f>IFERROR($V215*(1-$W215)+SUM($X$22:$X215)+$AD215,"")</f>
        <v>138490.87783817647</v>
      </c>
      <c r="AG215" s="50" t="b">
        <f t="shared" ref="AG215:AG278" si="132">IF(B215&lt;&gt;"",
IFERROR(IF(AG214=TRUE,AG214,AND(YEAR(E215)-YEAR($F$9)&gt;=5,D215&gt;=65)),""),
"")</f>
        <v>0</v>
      </c>
      <c r="AH215" s="50">
        <f>IF(B215&lt;&gt;"",
IF(AND(AG215=TRUE,D215&gt;=65),$V215*(1-10%)+SUM($X$22:$X215)+$AD215,AF215),
"")</f>
        <v>138490.87783817647</v>
      </c>
      <c r="AI215" s="50">
        <f t="shared" si="115"/>
        <v>689.25863045895653</v>
      </c>
      <c r="AJ215" s="50">
        <f t="shared" si="116"/>
        <v>166111.32994060853</v>
      </c>
      <c r="AK215" s="50">
        <f t="shared" si="117"/>
        <v>154934.06125189291</v>
      </c>
      <c r="AL215" s="50" t="b">
        <f t="shared" ref="AL215:AL278" si="133">IF(B215&lt;&gt;"",
IFERROR(IF(AL214=TRUE,AL214,AND(YEAR(E215)-YEAR($F$9)&gt;=5,D215&gt;=55,OR(D215&gt;=60,D215&gt;=$F$11))),""),
"")</f>
        <v>0</v>
      </c>
      <c r="AM215" s="50">
        <f t="shared" si="118"/>
        <v>154934.06125189291</v>
      </c>
      <c r="AN215" s="50">
        <f t="shared" ref="AN215:AN278" si="134">IF(B215&lt;&gt;"",(AQ214+G215)*I215/12,"")</f>
        <v>632.04196890652076</v>
      </c>
      <c r="AO215" s="50">
        <f t="shared" ref="AO215:AO278" si="135">IF(B215&lt;&gt;"",MAX(0,AN215*$F$15),"")</f>
        <v>120.08797409223895</v>
      </c>
      <c r="AP215" s="50">
        <f t="shared" ref="AP215:AP278" si="136">IF(B215&lt;&gt;"",AQ215-H215,"")</f>
        <v>44918.426532379264</v>
      </c>
      <c r="AQ215" s="50">
        <f t="shared" ref="AQ215:AQ278" si="137">IF(B215&lt;&gt;"",AQ214+G215+AN215-AO215,"")</f>
        <v>152202.0265323793</v>
      </c>
    </row>
    <row r="216" spans="1:43" s="27" customFormat="1" x14ac:dyDescent="0.2">
      <c r="A216" s="47">
        <f t="shared" si="106"/>
        <v>195</v>
      </c>
      <c r="B216" s="47" t="str">
        <f>IF(E216&lt;=$F$10,VLOOKUP('KALKULATOR 2021'!A216,Robocze!$B$23:$C$102,2),"")</f>
        <v>17 rok</v>
      </c>
      <c r="C216" s="47">
        <f t="shared" si="119"/>
        <v>2038</v>
      </c>
      <c r="D216" s="48">
        <f t="shared" ref="D216:D279" si="138">IF(B216="","",D215+1/12)</f>
        <v>46.250000000000377</v>
      </c>
      <c r="E216" s="54">
        <f t="shared" si="120"/>
        <v>50437</v>
      </c>
      <c r="F216" s="49">
        <f t="shared" si="121"/>
        <v>50464</v>
      </c>
      <c r="G216" s="50">
        <f>IF(F216&lt;&gt;"",
IF($F$6=Robocze!$B$3,$F$5/12,
IF(AND($F$6=Robocze!$B$4,MOD(A216,3)=1),$F$5/4,
IF(AND($F$6=Robocze!$B$5,MOD(A216,12)=1),$F$5,0))),
"")</f>
        <v>0</v>
      </c>
      <c r="H216" s="50">
        <f t="shared" si="122"/>
        <v>107283.60000000003</v>
      </c>
      <c r="I216" s="51">
        <f t="shared" si="107"/>
        <v>0.05</v>
      </c>
      <c r="J216" s="50">
        <f t="shared" si="123"/>
        <v>0</v>
      </c>
      <c r="K216" s="50">
        <f t="shared" si="124"/>
        <v>0</v>
      </c>
      <c r="L216" s="52" t="str">
        <f t="shared" si="105"/>
        <v/>
      </c>
      <c r="M216" s="111">
        <f t="shared" si="108"/>
        <v>107283.60000000003</v>
      </c>
      <c r="N216" s="114">
        <f t="shared" si="125"/>
        <v>139044.08699533166</v>
      </c>
      <c r="O216" s="115"/>
      <c r="P216" s="114">
        <f t="shared" si="109"/>
        <v>155494.68699044248</v>
      </c>
      <c r="Q216" s="115"/>
      <c r="R216" s="112">
        <f t="shared" si="110"/>
        <v>152715.7083719261</v>
      </c>
      <c r="S216" s="50"/>
      <c r="T216" s="53">
        <f t="shared" si="111"/>
        <v>0.17</v>
      </c>
      <c r="U216" s="50">
        <f t="shared" si="112"/>
        <v>692.13054141920225</v>
      </c>
      <c r="V216" s="50">
        <f t="shared" si="113"/>
        <v>166803.46048202773</v>
      </c>
      <c r="W216" s="53">
        <f t="shared" si="114"/>
        <v>0.32</v>
      </c>
      <c r="X216" s="50">
        <f t="shared" si="126"/>
        <v>0</v>
      </c>
      <c r="Y216" s="50">
        <f>IF(B216&lt;&gt;"",IF(MONTH(E216)=MONTH($F$14),SUMIF($C$22:C669,"="&amp;(C216-1),$G$22:G669),0)*T216,"")</f>
        <v>0</v>
      </c>
      <c r="Z216" s="50">
        <f>IF(B216&lt;&gt;"",SUM($Y$22:Y216),"")</f>
        <v>17165.375999999997</v>
      </c>
      <c r="AA216" s="51">
        <f t="shared" si="127"/>
        <v>0.05</v>
      </c>
      <c r="AB216" s="50">
        <f t="shared" si="128"/>
        <v>101.9264061606778</v>
      </c>
      <c r="AC216" s="50">
        <f t="shared" si="129"/>
        <v>19.366017170528782</v>
      </c>
      <c r="AD216" s="50">
        <f t="shared" si="130"/>
        <v>7379.5218675528176</v>
      </c>
      <c r="AE216" s="50">
        <f t="shared" si="131"/>
        <v>24544.89786755282</v>
      </c>
      <c r="AF216" s="50">
        <f>IFERROR($V216*(1-$W216)+SUM($X$22:$X216)+$AD216,"")</f>
        <v>139044.08699533166</v>
      </c>
      <c r="AG216" s="50" t="b">
        <f t="shared" si="132"/>
        <v>0</v>
      </c>
      <c r="AH216" s="50">
        <f>IF(B216&lt;&gt;"",
IF(AND(AG216=TRUE,D216&gt;=65),$V216*(1-10%)+SUM($X$22:$X216)+$AD216,AF216),
"")</f>
        <v>139044.08699533166</v>
      </c>
      <c r="AI216" s="50">
        <f t="shared" si="115"/>
        <v>692.13054141920225</v>
      </c>
      <c r="AJ216" s="50">
        <f t="shared" si="116"/>
        <v>166803.46048202773</v>
      </c>
      <c r="AK216" s="50">
        <f t="shared" si="117"/>
        <v>155494.68699044248</v>
      </c>
      <c r="AL216" s="50" t="b">
        <f t="shared" si="133"/>
        <v>0</v>
      </c>
      <c r="AM216" s="50">
        <f t="shared" si="118"/>
        <v>155494.68699044248</v>
      </c>
      <c r="AN216" s="50">
        <f t="shared" si="134"/>
        <v>634.17511055158047</v>
      </c>
      <c r="AO216" s="50">
        <f t="shared" si="135"/>
        <v>120.49327100480029</v>
      </c>
      <c r="AP216" s="50">
        <f t="shared" si="136"/>
        <v>45432.108371926064</v>
      </c>
      <c r="AQ216" s="50">
        <f t="shared" si="137"/>
        <v>152715.7083719261</v>
      </c>
    </row>
    <row r="217" spans="1:43" s="27" customFormat="1" x14ac:dyDescent="0.2">
      <c r="A217" s="47">
        <f t="shared" si="106"/>
        <v>196</v>
      </c>
      <c r="B217" s="47" t="str">
        <f>IF(E217&lt;=$F$10,VLOOKUP('KALKULATOR 2021'!A217,Robocze!$B$23:$C$102,2),"")</f>
        <v>17 rok</v>
      </c>
      <c r="C217" s="47">
        <f t="shared" si="119"/>
        <v>2038</v>
      </c>
      <c r="D217" s="48">
        <f t="shared" si="138"/>
        <v>46.333333333333712</v>
      </c>
      <c r="E217" s="54">
        <f t="shared" si="120"/>
        <v>50465</v>
      </c>
      <c r="F217" s="49">
        <f t="shared" si="121"/>
        <v>50495</v>
      </c>
      <c r="G217" s="50">
        <f>IF(F217&lt;&gt;"",
IF($F$6=Robocze!$B$3,$F$5/12,
IF(AND($F$6=Robocze!$B$4,MOD(A217,3)=1),$F$5/4,
IF(AND($F$6=Robocze!$B$5,MOD(A217,12)=1),$F$5,0))),
"")</f>
        <v>0</v>
      </c>
      <c r="H217" s="50">
        <f t="shared" si="122"/>
        <v>107283.60000000003</v>
      </c>
      <c r="I217" s="51">
        <f t="shared" si="107"/>
        <v>0.05</v>
      </c>
      <c r="J217" s="50">
        <f t="shared" si="123"/>
        <v>0</v>
      </c>
      <c r="K217" s="50">
        <f t="shared" si="124"/>
        <v>0</v>
      </c>
      <c r="L217" s="52" t="str">
        <f t="shared" ref="L217:L280" si="139">IFERROR(IF(AND(MOD(A217,12)=0,A217&lt;&gt;""),A217/12,""),"")</f>
        <v/>
      </c>
      <c r="M217" s="111">
        <f t="shared" si="108"/>
        <v>107283.60000000003</v>
      </c>
      <c r="N217" s="114">
        <f t="shared" si="125"/>
        <v>139599.53583033374</v>
      </c>
      <c r="O217" s="115"/>
      <c r="P217" s="114">
        <f t="shared" si="109"/>
        <v>156057.64866956932</v>
      </c>
      <c r="Q217" s="115"/>
      <c r="R217" s="112">
        <f t="shared" si="110"/>
        <v>153231.12388768134</v>
      </c>
      <c r="S217" s="50"/>
      <c r="T217" s="53">
        <f t="shared" si="111"/>
        <v>0.17</v>
      </c>
      <c r="U217" s="50">
        <f t="shared" si="112"/>
        <v>695.01441867511551</v>
      </c>
      <c r="V217" s="50">
        <f t="shared" si="113"/>
        <v>167498.47490070286</v>
      </c>
      <c r="W217" s="53">
        <f t="shared" si="114"/>
        <v>0.32</v>
      </c>
      <c r="X217" s="50">
        <f t="shared" si="126"/>
        <v>0</v>
      </c>
      <c r="Y217" s="50">
        <f>IF(B217&lt;&gt;"",IF(MONTH(E217)=MONTH($F$14),SUMIF($C$22:C669,"="&amp;(C217-1),$G$22:G669),0)*T217,"")</f>
        <v>0</v>
      </c>
      <c r="Z217" s="50">
        <f>IF(B217&lt;&gt;"",SUM($Y$22:Y217),"")</f>
        <v>17165.375999999997</v>
      </c>
      <c r="AA217" s="51">
        <f t="shared" si="127"/>
        <v>0.05</v>
      </c>
      <c r="AB217" s="50">
        <f t="shared" si="128"/>
        <v>102.2704077814701</v>
      </c>
      <c r="AC217" s="50">
        <f t="shared" si="129"/>
        <v>19.43137747847932</v>
      </c>
      <c r="AD217" s="50">
        <f t="shared" si="130"/>
        <v>7462.3608978558077</v>
      </c>
      <c r="AE217" s="50">
        <f t="shared" si="131"/>
        <v>24627.736897855812</v>
      </c>
      <c r="AF217" s="50">
        <f>IFERROR($V217*(1-$W217)+SUM($X$22:$X217)+$AD217,"")</f>
        <v>139599.53583033374</v>
      </c>
      <c r="AG217" s="50" t="b">
        <f t="shared" si="132"/>
        <v>0</v>
      </c>
      <c r="AH217" s="50">
        <f>IF(B217&lt;&gt;"",
IF(AND(AG217=TRUE,D217&gt;=65),$V217*(1-10%)+SUM($X$22:$X217)+$AD217,AF217),
"")</f>
        <v>139599.53583033374</v>
      </c>
      <c r="AI217" s="50">
        <f t="shared" si="115"/>
        <v>695.01441867511551</v>
      </c>
      <c r="AJ217" s="50">
        <f t="shared" si="116"/>
        <v>167498.47490070286</v>
      </c>
      <c r="AK217" s="50">
        <f t="shared" si="117"/>
        <v>156057.64866956932</v>
      </c>
      <c r="AL217" s="50" t="b">
        <f t="shared" si="133"/>
        <v>0</v>
      </c>
      <c r="AM217" s="50">
        <f t="shared" si="118"/>
        <v>156057.64866956932</v>
      </c>
      <c r="AN217" s="50">
        <f t="shared" si="134"/>
        <v>636.31545154969206</v>
      </c>
      <c r="AO217" s="50">
        <f t="shared" si="135"/>
        <v>120.89993579444149</v>
      </c>
      <c r="AP217" s="50">
        <f t="shared" si="136"/>
        <v>45947.523887681309</v>
      </c>
      <c r="AQ217" s="50">
        <f t="shared" si="137"/>
        <v>153231.12388768134</v>
      </c>
    </row>
    <row r="218" spans="1:43" s="27" customFormat="1" x14ac:dyDescent="0.2">
      <c r="A218" s="47">
        <f t="shared" si="106"/>
        <v>197</v>
      </c>
      <c r="B218" s="47" t="str">
        <f>IF(E218&lt;=$F$10,VLOOKUP('KALKULATOR 2021'!A218,Robocze!$B$23:$C$102,2),"")</f>
        <v>17 rok</v>
      </c>
      <c r="C218" s="47">
        <f t="shared" si="119"/>
        <v>2038</v>
      </c>
      <c r="D218" s="48">
        <f t="shared" si="138"/>
        <v>46.416666666667048</v>
      </c>
      <c r="E218" s="54">
        <f t="shared" si="120"/>
        <v>50496</v>
      </c>
      <c r="F218" s="49">
        <f t="shared" si="121"/>
        <v>50525</v>
      </c>
      <c r="G218" s="50">
        <f>IF(F218&lt;&gt;"",
IF($F$6=Robocze!$B$3,$F$5/12,
IF(AND($F$6=Robocze!$B$4,MOD(A218,3)=1),$F$5/4,
IF(AND($F$6=Robocze!$B$5,MOD(A218,12)=1),$F$5,0))),
"")</f>
        <v>0</v>
      </c>
      <c r="H218" s="50">
        <f t="shared" si="122"/>
        <v>107283.60000000003</v>
      </c>
      <c r="I218" s="51">
        <f t="shared" si="107"/>
        <v>0.05</v>
      </c>
      <c r="J218" s="50">
        <f t="shared" si="123"/>
        <v>0</v>
      </c>
      <c r="K218" s="50">
        <f t="shared" si="124"/>
        <v>0</v>
      </c>
      <c r="L218" s="52" t="str">
        <f t="shared" si="139"/>
        <v/>
      </c>
      <c r="M218" s="111">
        <f t="shared" si="108"/>
        <v>107283.60000000003</v>
      </c>
      <c r="N218" s="114">
        <f t="shared" si="125"/>
        <v>140160.85427608265</v>
      </c>
      <c r="O218" s="115"/>
      <c r="P218" s="114">
        <f t="shared" si="109"/>
        <v>156622.9560223592</v>
      </c>
      <c r="Q218" s="115"/>
      <c r="R218" s="112">
        <f t="shared" si="110"/>
        <v>153748.27893080228</v>
      </c>
      <c r="S218" s="50"/>
      <c r="T218" s="53">
        <f t="shared" si="111"/>
        <v>0.17</v>
      </c>
      <c r="U218" s="50">
        <f t="shared" si="112"/>
        <v>697.91031208626191</v>
      </c>
      <c r="V218" s="50">
        <f t="shared" si="113"/>
        <v>168196.38521278912</v>
      </c>
      <c r="W218" s="53">
        <f t="shared" si="114"/>
        <v>0.32</v>
      </c>
      <c r="X218" s="50">
        <f t="shared" si="126"/>
        <v>0</v>
      </c>
      <c r="Y218" s="50">
        <f>IF(B218&lt;&gt;"",IF(MONTH(E218)=MONTH($F$14),SUMIF($C$22:C669,"="&amp;(C218-1),$G$22:G669),0)*T218,"")</f>
        <v>1072.836</v>
      </c>
      <c r="Z218" s="50">
        <f>IF(B218&lt;&gt;"",SUM($Y$22:Y218),"")</f>
        <v>18238.211999999996</v>
      </c>
      <c r="AA218" s="51">
        <f t="shared" si="127"/>
        <v>0.05</v>
      </c>
      <c r="AB218" s="50">
        <f t="shared" si="128"/>
        <v>107.08572040773255</v>
      </c>
      <c r="AC218" s="50">
        <f t="shared" si="129"/>
        <v>20.346286877469186</v>
      </c>
      <c r="AD218" s="50">
        <f t="shared" si="130"/>
        <v>7549.100331386071</v>
      </c>
      <c r="AE218" s="50">
        <f t="shared" si="131"/>
        <v>25787.312331386074</v>
      </c>
      <c r="AF218" s="50">
        <f>IFERROR($V218*(1-$W218)+SUM($X$22:$X218)+$AD218,"")</f>
        <v>140160.85427608265</v>
      </c>
      <c r="AG218" s="50" t="b">
        <f t="shared" si="132"/>
        <v>0</v>
      </c>
      <c r="AH218" s="50">
        <f>IF(B218&lt;&gt;"",
IF(AND(AG218=TRUE,D218&gt;=65),$V218*(1-10%)+SUM($X$22:$X218)+$AD218,AF218),
"")</f>
        <v>140160.85427608265</v>
      </c>
      <c r="AI218" s="50">
        <f t="shared" si="115"/>
        <v>697.91031208626191</v>
      </c>
      <c r="AJ218" s="50">
        <f t="shared" si="116"/>
        <v>168196.38521278912</v>
      </c>
      <c r="AK218" s="50">
        <f t="shared" si="117"/>
        <v>156622.9560223592</v>
      </c>
      <c r="AL218" s="50" t="b">
        <f t="shared" si="133"/>
        <v>0</v>
      </c>
      <c r="AM218" s="50">
        <f t="shared" si="118"/>
        <v>156622.9560223592</v>
      </c>
      <c r="AN218" s="50">
        <f t="shared" si="134"/>
        <v>638.46301619867234</v>
      </c>
      <c r="AO218" s="50">
        <f t="shared" si="135"/>
        <v>121.30797307774775</v>
      </c>
      <c r="AP218" s="50">
        <f t="shared" si="136"/>
        <v>46464.678930802242</v>
      </c>
      <c r="AQ218" s="50">
        <f t="shared" si="137"/>
        <v>153748.27893080228</v>
      </c>
    </row>
    <row r="219" spans="1:43" s="27" customFormat="1" x14ac:dyDescent="0.2">
      <c r="A219" s="47">
        <f t="shared" si="106"/>
        <v>198</v>
      </c>
      <c r="B219" s="47" t="str">
        <f>IF(E219&lt;=$F$10,VLOOKUP('KALKULATOR 2021'!A219,Robocze!$B$23:$C$102,2),"")</f>
        <v>17 rok</v>
      </c>
      <c r="C219" s="47">
        <f t="shared" si="119"/>
        <v>2038</v>
      </c>
      <c r="D219" s="48">
        <f t="shared" si="138"/>
        <v>46.500000000000384</v>
      </c>
      <c r="E219" s="54">
        <f t="shared" si="120"/>
        <v>50526</v>
      </c>
      <c r="F219" s="49">
        <f t="shared" si="121"/>
        <v>50556</v>
      </c>
      <c r="G219" s="50">
        <f>IF(F219&lt;&gt;"",
IF($F$6=Robocze!$B$3,$F$5/12,
IF(AND($F$6=Robocze!$B$4,MOD(A219,3)=1),$F$5/4,
IF(AND($F$6=Robocze!$B$5,MOD(A219,12)=1),$F$5,0))),
"")</f>
        <v>0</v>
      </c>
      <c r="H219" s="50">
        <f t="shared" si="122"/>
        <v>107283.60000000003</v>
      </c>
      <c r="I219" s="51">
        <f t="shared" si="107"/>
        <v>0.05</v>
      </c>
      <c r="J219" s="50">
        <f t="shared" si="123"/>
        <v>0</v>
      </c>
      <c r="K219" s="50">
        <f t="shared" si="124"/>
        <v>0</v>
      </c>
      <c r="L219" s="52" t="str">
        <f t="shared" si="139"/>
        <v/>
      </c>
      <c r="M219" s="111">
        <f t="shared" si="108"/>
        <v>107283.60000000003</v>
      </c>
      <c r="N219" s="114">
        <f t="shared" si="125"/>
        <v>140724.44287997068</v>
      </c>
      <c r="O219" s="115"/>
      <c r="P219" s="114">
        <f t="shared" si="109"/>
        <v>157190.61882245235</v>
      </c>
      <c r="Q219" s="115"/>
      <c r="R219" s="112">
        <f t="shared" si="110"/>
        <v>154267.17937219373</v>
      </c>
      <c r="S219" s="50"/>
      <c r="T219" s="53">
        <f t="shared" si="111"/>
        <v>0.17</v>
      </c>
      <c r="U219" s="50">
        <f t="shared" si="112"/>
        <v>700.81827171995462</v>
      </c>
      <c r="V219" s="50">
        <f t="shared" si="113"/>
        <v>168897.20348450908</v>
      </c>
      <c r="W219" s="53">
        <f t="shared" si="114"/>
        <v>0.32</v>
      </c>
      <c r="X219" s="50">
        <f t="shared" si="126"/>
        <v>0</v>
      </c>
      <c r="Y219" s="50">
        <f>IF(B219&lt;&gt;"",IF(MONTH(E219)=MONTH($F$14),SUMIF($C$22:C669,"="&amp;(C219-1),$G$22:G669),0)*T219,"")</f>
        <v>0</v>
      </c>
      <c r="Z219" s="50">
        <f>IF(B219&lt;&gt;"",SUM($Y$22:Y219),"")</f>
        <v>18238.211999999996</v>
      </c>
      <c r="AA219" s="51">
        <f t="shared" si="127"/>
        <v>0.05</v>
      </c>
      <c r="AB219" s="50">
        <f t="shared" si="128"/>
        <v>107.44713471410864</v>
      </c>
      <c r="AC219" s="50">
        <f t="shared" si="129"/>
        <v>20.414955595680642</v>
      </c>
      <c r="AD219" s="50">
        <f t="shared" si="130"/>
        <v>7636.1325105044989</v>
      </c>
      <c r="AE219" s="50">
        <f t="shared" si="131"/>
        <v>25874.344510504503</v>
      </c>
      <c r="AF219" s="50">
        <f>IFERROR($V219*(1-$W219)+SUM($X$22:$X219)+$AD219,"")</f>
        <v>140724.44287997068</v>
      </c>
      <c r="AG219" s="50" t="b">
        <f t="shared" si="132"/>
        <v>0</v>
      </c>
      <c r="AH219" s="50">
        <f>IF(B219&lt;&gt;"",
IF(AND(AG219=TRUE,D219&gt;=65),$V219*(1-10%)+SUM($X$22:$X219)+$AD219,AF219),
"")</f>
        <v>140724.44287997068</v>
      </c>
      <c r="AI219" s="50">
        <f t="shared" si="115"/>
        <v>700.81827171995462</v>
      </c>
      <c r="AJ219" s="50">
        <f t="shared" si="116"/>
        <v>168897.20348450908</v>
      </c>
      <c r="AK219" s="50">
        <f t="shared" si="117"/>
        <v>157190.61882245235</v>
      </c>
      <c r="AL219" s="50" t="b">
        <f t="shared" si="133"/>
        <v>0</v>
      </c>
      <c r="AM219" s="50">
        <f t="shared" si="118"/>
        <v>157190.61882245235</v>
      </c>
      <c r="AN219" s="50">
        <f t="shared" si="134"/>
        <v>640.61782887834283</v>
      </c>
      <c r="AO219" s="50">
        <f t="shared" si="135"/>
        <v>121.71738748688514</v>
      </c>
      <c r="AP219" s="50">
        <f t="shared" si="136"/>
        <v>46983.579372193693</v>
      </c>
      <c r="AQ219" s="50">
        <f t="shared" si="137"/>
        <v>154267.17937219373</v>
      </c>
    </row>
    <row r="220" spans="1:43" s="27" customFormat="1" x14ac:dyDescent="0.2">
      <c r="A220" s="47">
        <f t="shared" si="106"/>
        <v>199</v>
      </c>
      <c r="B220" s="47" t="str">
        <f>IF(E220&lt;=$F$10,VLOOKUP('KALKULATOR 2021'!A220,Robocze!$B$23:$C$102,2),"")</f>
        <v>17 rok</v>
      </c>
      <c r="C220" s="47">
        <f t="shared" si="119"/>
        <v>2038</v>
      </c>
      <c r="D220" s="48">
        <f t="shared" si="138"/>
        <v>46.583333333333719</v>
      </c>
      <c r="E220" s="54">
        <f t="shared" si="120"/>
        <v>50557</v>
      </c>
      <c r="F220" s="49">
        <f t="shared" si="121"/>
        <v>50586</v>
      </c>
      <c r="G220" s="50">
        <f>IF(F220&lt;&gt;"",
IF($F$6=Robocze!$B$3,$F$5/12,
IF(AND($F$6=Robocze!$B$4,MOD(A220,3)=1),$F$5/4,
IF(AND($F$6=Robocze!$B$5,MOD(A220,12)=1),$F$5,0))),
"")</f>
        <v>0</v>
      </c>
      <c r="H220" s="50">
        <f t="shared" si="122"/>
        <v>107283.60000000003</v>
      </c>
      <c r="I220" s="51">
        <f t="shared" si="107"/>
        <v>0.05</v>
      </c>
      <c r="J220" s="50">
        <f t="shared" si="123"/>
        <v>0</v>
      </c>
      <c r="K220" s="50">
        <f t="shared" si="124"/>
        <v>0</v>
      </c>
      <c r="L220" s="52" t="str">
        <f t="shared" si="139"/>
        <v/>
      </c>
      <c r="M220" s="111">
        <f t="shared" si="108"/>
        <v>107283.60000000003</v>
      </c>
      <c r="N220" s="114">
        <f t="shared" si="125"/>
        <v>141290.31086923304</v>
      </c>
      <c r="O220" s="115"/>
      <c r="P220" s="114">
        <f t="shared" si="109"/>
        <v>157760.64688421256</v>
      </c>
      <c r="Q220" s="115"/>
      <c r="R220" s="112">
        <f t="shared" si="110"/>
        <v>154787.83110257488</v>
      </c>
      <c r="S220" s="50"/>
      <c r="T220" s="53">
        <f t="shared" si="111"/>
        <v>0.17</v>
      </c>
      <c r="U220" s="50">
        <f t="shared" si="112"/>
        <v>703.73834785212114</v>
      </c>
      <c r="V220" s="50">
        <f t="shared" si="113"/>
        <v>169600.94183236119</v>
      </c>
      <c r="W220" s="53">
        <f t="shared" si="114"/>
        <v>0.32</v>
      </c>
      <c r="X220" s="50">
        <f t="shared" si="126"/>
        <v>0</v>
      </c>
      <c r="Y220" s="50">
        <f>IF(B220&lt;&gt;"",IF(MONTH(E220)=MONTH($F$14),SUMIF($C$22:C669,"="&amp;(C220-1),$G$22:G669),0)*T220,"")</f>
        <v>0</v>
      </c>
      <c r="Z220" s="50">
        <f>IF(B220&lt;&gt;"",SUM($Y$22:Y220),"")</f>
        <v>18238.211999999996</v>
      </c>
      <c r="AA220" s="51">
        <f t="shared" si="127"/>
        <v>0.05</v>
      </c>
      <c r="AB220" s="50">
        <f t="shared" si="128"/>
        <v>107.80976879376878</v>
      </c>
      <c r="AC220" s="50">
        <f t="shared" si="129"/>
        <v>20.483856070816071</v>
      </c>
      <c r="AD220" s="50">
        <f t="shared" si="130"/>
        <v>7723.4584232274519</v>
      </c>
      <c r="AE220" s="50">
        <f t="shared" si="131"/>
        <v>25961.670423227457</v>
      </c>
      <c r="AF220" s="50">
        <f>IFERROR($V220*(1-$W220)+SUM($X$22:$X220)+$AD220,"")</f>
        <v>141290.31086923304</v>
      </c>
      <c r="AG220" s="50" t="b">
        <f t="shared" si="132"/>
        <v>0</v>
      </c>
      <c r="AH220" s="50">
        <f>IF(B220&lt;&gt;"",
IF(AND(AG220=TRUE,D220&gt;=65),$V220*(1-10%)+SUM($X$22:$X220)+$AD220,AF220),
"")</f>
        <v>141290.31086923304</v>
      </c>
      <c r="AI220" s="50">
        <f t="shared" si="115"/>
        <v>703.73834785212114</v>
      </c>
      <c r="AJ220" s="50">
        <f t="shared" si="116"/>
        <v>169600.94183236119</v>
      </c>
      <c r="AK220" s="50">
        <f t="shared" si="117"/>
        <v>157760.64688421256</v>
      </c>
      <c r="AL220" s="50" t="b">
        <f t="shared" si="133"/>
        <v>0</v>
      </c>
      <c r="AM220" s="50">
        <f t="shared" si="118"/>
        <v>157760.64688421256</v>
      </c>
      <c r="AN220" s="50">
        <f t="shared" si="134"/>
        <v>642.77991405080718</v>
      </c>
      <c r="AO220" s="50">
        <f t="shared" si="135"/>
        <v>122.12818366965337</v>
      </c>
      <c r="AP220" s="50">
        <f t="shared" si="136"/>
        <v>47504.23110257485</v>
      </c>
      <c r="AQ220" s="50">
        <f t="shared" si="137"/>
        <v>154787.83110257488</v>
      </c>
    </row>
    <row r="221" spans="1:43" s="27" customFormat="1" x14ac:dyDescent="0.2">
      <c r="A221" s="47">
        <f t="shared" si="106"/>
        <v>200</v>
      </c>
      <c r="B221" s="47" t="str">
        <f>IF(E221&lt;=$F$10,VLOOKUP('KALKULATOR 2021'!A221,Robocze!$B$23:$C$102,2),"")</f>
        <v>17 rok</v>
      </c>
      <c r="C221" s="47">
        <f t="shared" si="119"/>
        <v>2038</v>
      </c>
      <c r="D221" s="48">
        <f t="shared" si="138"/>
        <v>46.666666666667055</v>
      </c>
      <c r="E221" s="54">
        <f t="shared" si="120"/>
        <v>50587</v>
      </c>
      <c r="F221" s="49">
        <f t="shared" si="121"/>
        <v>50617</v>
      </c>
      <c r="G221" s="50">
        <f>IF(F221&lt;&gt;"",
IF($F$6=Robocze!$B$3,$F$5/12,
IF(AND($F$6=Robocze!$B$4,MOD(A221,3)=1),$F$5/4,
IF(AND($F$6=Robocze!$B$5,MOD(A221,12)=1),$F$5,0))),
"")</f>
        <v>0</v>
      </c>
      <c r="H221" s="50">
        <f t="shared" si="122"/>
        <v>107283.60000000003</v>
      </c>
      <c r="I221" s="51">
        <f t="shared" si="107"/>
        <v>0.05</v>
      </c>
      <c r="J221" s="50">
        <f t="shared" si="123"/>
        <v>0</v>
      </c>
      <c r="K221" s="50">
        <f t="shared" si="124"/>
        <v>0</v>
      </c>
      <c r="L221" s="52" t="str">
        <f t="shared" si="139"/>
        <v/>
      </c>
      <c r="M221" s="111">
        <f t="shared" si="108"/>
        <v>107283.60000000003</v>
      </c>
      <c r="N221" s="114">
        <f t="shared" si="125"/>
        <v>141858.4675087698</v>
      </c>
      <c r="O221" s="115"/>
      <c r="P221" s="114">
        <f t="shared" si="109"/>
        <v>158333.05006289677</v>
      </c>
      <c r="Q221" s="115"/>
      <c r="R221" s="112">
        <f t="shared" si="110"/>
        <v>155310.24003254608</v>
      </c>
      <c r="S221" s="50"/>
      <c r="T221" s="53">
        <f t="shared" si="111"/>
        <v>0.17</v>
      </c>
      <c r="U221" s="50">
        <f t="shared" si="112"/>
        <v>706.67059096817161</v>
      </c>
      <c r="V221" s="50">
        <f t="shared" si="113"/>
        <v>170307.61242332935</v>
      </c>
      <c r="W221" s="53">
        <f t="shared" si="114"/>
        <v>0.32</v>
      </c>
      <c r="X221" s="50">
        <f t="shared" si="126"/>
        <v>0</v>
      </c>
      <c r="Y221" s="50">
        <f>IF(B221&lt;&gt;"",IF(MONTH(E221)=MONTH($F$14),SUMIF($C$22:C669,"="&amp;(C221-1),$G$22:G669),0)*T221,"")</f>
        <v>0</v>
      </c>
      <c r="Z221" s="50">
        <f>IF(B221&lt;&gt;"",SUM($Y$22:Y221),"")</f>
        <v>18238.211999999996</v>
      </c>
      <c r="AA221" s="51">
        <f t="shared" si="127"/>
        <v>0.05</v>
      </c>
      <c r="AB221" s="50">
        <f t="shared" si="128"/>
        <v>108.17362676344776</v>
      </c>
      <c r="AC221" s="50">
        <f t="shared" si="129"/>
        <v>20.552989085055074</v>
      </c>
      <c r="AD221" s="50">
        <f t="shared" si="130"/>
        <v>7811.0790609058449</v>
      </c>
      <c r="AE221" s="50">
        <f t="shared" si="131"/>
        <v>26049.291060905849</v>
      </c>
      <c r="AF221" s="50">
        <f>IFERROR($V221*(1-$W221)+SUM($X$22:$X221)+$AD221,"")</f>
        <v>141858.4675087698</v>
      </c>
      <c r="AG221" s="50" t="b">
        <f t="shared" si="132"/>
        <v>0</v>
      </c>
      <c r="AH221" s="50">
        <f>IF(B221&lt;&gt;"",
IF(AND(AG221=TRUE,D221&gt;=65),$V221*(1-10%)+SUM($X$22:$X221)+$AD221,AF221),
"")</f>
        <v>141858.4675087698</v>
      </c>
      <c r="AI221" s="50">
        <f t="shared" si="115"/>
        <v>706.67059096817161</v>
      </c>
      <c r="AJ221" s="50">
        <f t="shared" si="116"/>
        <v>170307.61242332935</v>
      </c>
      <c r="AK221" s="50">
        <f t="shared" si="117"/>
        <v>158333.05006289677</v>
      </c>
      <c r="AL221" s="50" t="b">
        <f t="shared" si="133"/>
        <v>0</v>
      </c>
      <c r="AM221" s="50">
        <f t="shared" si="118"/>
        <v>158333.05006289677</v>
      </c>
      <c r="AN221" s="50">
        <f t="shared" si="134"/>
        <v>644.94929626072872</v>
      </c>
      <c r="AO221" s="50">
        <f t="shared" si="135"/>
        <v>122.54036628953845</v>
      </c>
      <c r="AP221" s="50">
        <f t="shared" si="136"/>
        <v>48026.640032546042</v>
      </c>
      <c r="AQ221" s="50">
        <f t="shared" si="137"/>
        <v>155310.24003254608</v>
      </c>
    </row>
    <row r="222" spans="1:43" s="27" customFormat="1" x14ac:dyDescent="0.2">
      <c r="A222" s="47">
        <f t="shared" si="106"/>
        <v>201</v>
      </c>
      <c r="B222" s="47" t="str">
        <f>IF(E222&lt;=$F$10,VLOOKUP('KALKULATOR 2021'!A222,Robocze!$B$23:$C$102,2),"")</f>
        <v>17 rok</v>
      </c>
      <c r="C222" s="47">
        <f t="shared" si="119"/>
        <v>2038</v>
      </c>
      <c r="D222" s="48">
        <f t="shared" si="138"/>
        <v>46.750000000000391</v>
      </c>
      <c r="E222" s="54">
        <f t="shared" si="120"/>
        <v>50618</v>
      </c>
      <c r="F222" s="49">
        <f t="shared" si="121"/>
        <v>50648</v>
      </c>
      <c r="G222" s="50">
        <f>IF(F222&lt;&gt;"",
IF($F$6=Robocze!$B$3,$F$5/12,
IF(AND($F$6=Robocze!$B$4,MOD(A222,3)=1),$F$5/4,
IF(AND($F$6=Robocze!$B$5,MOD(A222,12)=1),$F$5,0))),
"")</f>
        <v>0</v>
      </c>
      <c r="H222" s="50">
        <f t="shared" si="122"/>
        <v>107283.60000000003</v>
      </c>
      <c r="I222" s="51">
        <f t="shared" si="107"/>
        <v>0.05</v>
      </c>
      <c r="J222" s="50">
        <f t="shared" si="123"/>
        <v>0</v>
      </c>
      <c r="K222" s="50">
        <f t="shared" si="124"/>
        <v>0</v>
      </c>
      <c r="L222" s="52" t="str">
        <f t="shared" si="139"/>
        <v/>
      </c>
      <c r="M222" s="111">
        <f t="shared" si="108"/>
        <v>107283.60000000003</v>
      </c>
      <c r="N222" s="114">
        <f t="shared" si="125"/>
        <v>142428.92210129974</v>
      </c>
      <c r="O222" s="115"/>
      <c r="P222" s="114">
        <f t="shared" si="109"/>
        <v>158907.8382548255</v>
      </c>
      <c r="Q222" s="115"/>
      <c r="R222" s="112">
        <f t="shared" si="110"/>
        <v>155834.41209265593</v>
      </c>
      <c r="S222" s="50"/>
      <c r="T222" s="53">
        <f t="shared" si="111"/>
        <v>0.17</v>
      </c>
      <c r="U222" s="50">
        <f t="shared" si="112"/>
        <v>709.61505176387232</v>
      </c>
      <c r="V222" s="50">
        <f t="shared" si="113"/>
        <v>171017.22747509321</v>
      </c>
      <c r="W222" s="53">
        <f t="shared" si="114"/>
        <v>0.32</v>
      </c>
      <c r="X222" s="50">
        <f t="shared" si="126"/>
        <v>0</v>
      </c>
      <c r="Y222" s="50">
        <f>IF(B222&lt;&gt;"",IF(MONTH(E222)=MONTH($F$14),SUMIF($C$22:C669,"="&amp;(C222-1),$G$22:G669),0)*T222,"")</f>
        <v>0</v>
      </c>
      <c r="Z222" s="50">
        <f>IF(B222&lt;&gt;"",SUM($Y$22:Y222),"")</f>
        <v>18238.211999999996</v>
      </c>
      <c r="AA222" s="51">
        <f t="shared" si="127"/>
        <v>0.05</v>
      </c>
      <c r="AB222" s="50">
        <f t="shared" si="128"/>
        <v>108.53871275377439</v>
      </c>
      <c r="AC222" s="50">
        <f t="shared" si="129"/>
        <v>20.622355423217133</v>
      </c>
      <c r="AD222" s="50">
        <f t="shared" si="130"/>
        <v>7898.9954182364017</v>
      </c>
      <c r="AE222" s="50">
        <f t="shared" si="131"/>
        <v>26137.207418236409</v>
      </c>
      <c r="AF222" s="50">
        <f>IFERROR($V222*(1-$W222)+SUM($X$22:$X222)+$AD222,"")</f>
        <v>142428.92210129974</v>
      </c>
      <c r="AG222" s="50" t="b">
        <f t="shared" si="132"/>
        <v>0</v>
      </c>
      <c r="AH222" s="50">
        <f>IF(B222&lt;&gt;"",
IF(AND(AG222=TRUE,D222&gt;=65),$V222*(1-10%)+SUM($X$22:$X222)+$AD222,AF222),
"")</f>
        <v>142428.92210129974</v>
      </c>
      <c r="AI222" s="50">
        <f t="shared" si="115"/>
        <v>709.61505176387232</v>
      </c>
      <c r="AJ222" s="50">
        <f t="shared" si="116"/>
        <v>171017.22747509321</v>
      </c>
      <c r="AK222" s="50">
        <f t="shared" si="117"/>
        <v>158907.8382548255</v>
      </c>
      <c r="AL222" s="50" t="b">
        <f t="shared" si="133"/>
        <v>0</v>
      </c>
      <c r="AM222" s="50">
        <f t="shared" si="118"/>
        <v>158907.8382548255</v>
      </c>
      <c r="AN222" s="50">
        <f t="shared" si="134"/>
        <v>647.12600013560871</v>
      </c>
      <c r="AO222" s="50">
        <f t="shared" si="135"/>
        <v>122.95394002576566</v>
      </c>
      <c r="AP222" s="50">
        <f t="shared" si="136"/>
        <v>48550.812092655891</v>
      </c>
      <c r="AQ222" s="50">
        <f t="shared" si="137"/>
        <v>155834.41209265593</v>
      </c>
    </row>
    <row r="223" spans="1:43" s="27" customFormat="1" x14ac:dyDescent="0.2">
      <c r="A223" s="47">
        <f t="shared" si="106"/>
        <v>202</v>
      </c>
      <c r="B223" s="47" t="str">
        <f>IF(E223&lt;=$F$10,VLOOKUP('KALKULATOR 2021'!A223,Robocze!$B$23:$C$102,2),"")</f>
        <v>17 rok</v>
      </c>
      <c r="C223" s="47">
        <f t="shared" si="119"/>
        <v>2038</v>
      </c>
      <c r="D223" s="48">
        <f t="shared" si="138"/>
        <v>46.833333333333727</v>
      </c>
      <c r="E223" s="54">
        <f t="shared" si="120"/>
        <v>50649</v>
      </c>
      <c r="F223" s="49">
        <f t="shared" si="121"/>
        <v>50678</v>
      </c>
      <c r="G223" s="50">
        <f>IF(F223&lt;&gt;"",
IF($F$6=Robocze!$B$3,$F$5/12,
IF(AND($F$6=Robocze!$B$4,MOD(A223,3)=1),$F$5/4,
IF(AND($F$6=Robocze!$B$5,MOD(A223,12)=1),$F$5,0))),
"")</f>
        <v>0</v>
      </c>
      <c r="H223" s="50">
        <f t="shared" si="122"/>
        <v>107283.60000000003</v>
      </c>
      <c r="I223" s="51">
        <f t="shared" si="107"/>
        <v>0.05</v>
      </c>
      <c r="J223" s="50">
        <f t="shared" si="123"/>
        <v>0</v>
      </c>
      <c r="K223" s="50">
        <f t="shared" si="124"/>
        <v>0</v>
      </c>
      <c r="L223" s="52" t="str">
        <f t="shared" si="139"/>
        <v/>
      </c>
      <c r="M223" s="111">
        <f t="shared" si="108"/>
        <v>107283.60000000003</v>
      </c>
      <c r="N223" s="114">
        <f t="shared" si="125"/>
        <v>143001.68398751575</v>
      </c>
      <c r="O223" s="115"/>
      <c r="P223" s="114">
        <f t="shared" si="109"/>
        <v>159485.02139755394</v>
      </c>
      <c r="Q223" s="115"/>
      <c r="R223" s="112">
        <f t="shared" si="110"/>
        <v>156360.35323346863</v>
      </c>
      <c r="S223" s="50"/>
      <c r="T223" s="53">
        <f t="shared" si="111"/>
        <v>0.17</v>
      </c>
      <c r="U223" s="50">
        <f t="shared" si="112"/>
        <v>712.57178114622172</v>
      </c>
      <c r="V223" s="50">
        <f t="shared" si="113"/>
        <v>171729.79925623944</v>
      </c>
      <c r="W223" s="53">
        <f t="shared" si="114"/>
        <v>0.32</v>
      </c>
      <c r="X223" s="50">
        <f t="shared" si="126"/>
        <v>0</v>
      </c>
      <c r="Y223" s="50">
        <f>IF(B223&lt;&gt;"",IF(MONTH(E223)=MONTH($F$14),SUMIF($C$22:C669,"="&amp;(C223-1),$G$22:G669),0)*T223,"")</f>
        <v>0</v>
      </c>
      <c r="Z223" s="50">
        <f>IF(B223&lt;&gt;"",SUM($Y$22:Y223),"")</f>
        <v>18238.211999999996</v>
      </c>
      <c r="AA223" s="51">
        <f t="shared" si="127"/>
        <v>0.05</v>
      </c>
      <c r="AB223" s="50">
        <f t="shared" si="128"/>
        <v>108.90503090931838</v>
      </c>
      <c r="AC223" s="50">
        <f t="shared" si="129"/>
        <v>20.691955872770492</v>
      </c>
      <c r="AD223" s="50">
        <f t="shared" si="130"/>
        <v>7987.2084932729495</v>
      </c>
      <c r="AE223" s="50">
        <f t="shared" si="131"/>
        <v>26225.420493272955</v>
      </c>
      <c r="AF223" s="50">
        <f>IFERROR($V223*(1-$W223)+SUM($X$22:$X223)+$AD223,"")</f>
        <v>143001.68398751575</v>
      </c>
      <c r="AG223" s="50" t="b">
        <f t="shared" si="132"/>
        <v>0</v>
      </c>
      <c r="AH223" s="50">
        <f>IF(B223&lt;&gt;"",
IF(AND(AG223=TRUE,D223&gt;=65),$V223*(1-10%)+SUM($X$22:$X223)+$AD223,AF223),
"")</f>
        <v>143001.68398751575</v>
      </c>
      <c r="AI223" s="50">
        <f t="shared" si="115"/>
        <v>712.57178114622172</v>
      </c>
      <c r="AJ223" s="50">
        <f t="shared" si="116"/>
        <v>171729.79925623944</v>
      </c>
      <c r="AK223" s="50">
        <f t="shared" si="117"/>
        <v>159485.02139755394</v>
      </c>
      <c r="AL223" s="50" t="b">
        <f t="shared" si="133"/>
        <v>0</v>
      </c>
      <c r="AM223" s="50">
        <f t="shared" si="118"/>
        <v>159485.02139755394</v>
      </c>
      <c r="AN223" s="50">
        <f t="shared" si="134"/>
        <v>649.31005038606634</v>
      </c>
      <c r="AO223" s="50">
        <f t="shared" si="135"/>
        <v>123.36890957335261</v>
      </c>
      <c r="AP223" s="50">
        <f t="shared" si="136"/>
        <v>49076.753233468597</v>
      </c>
      <c r="AQ223" s="50">
        <f t="shared" si="137"/>
        <v>156360.35323346863</v>
      </c>
    </row>
    <row r="224" spans="1:43" s="27" customFormat="1" x14ac:dyDescent="0.2">
      <c r="A224" s="47">
        <f t="shared" si="106"/>
        <v>203</v>
      </c>
      <c r="B224" s="47" t="str">
        <f>IF(E224&lt;=$F$10,VLOOKUP('KALKULATOR 2021'!A224,Robocze!$B$23:$C$102,2),"")</f>
        <v>17 rok</v>
      </c>
      <c r="C224" s="47">
        <f t="shared" si="119"/>
        <v>2038</v>
      </c>
      <c r="D224" s="48">
        <f t="shared" si="138"/>
        <v>46.916666666667062</v>
      </c>
      <c r="E224" s="54">
        <f t="shared" si="120"/>
        <v>50679</v>
      </c>
      <c r="F224" s="49">
        <f t="shared" si="121"/>
        <v>50709</v>
      </c>
      <c r="G224" s="50">
        <f>IF(F224&lt;&gt;"",
IF($F$6=Robocze!$B$3,$F$5/12,
IF(AND($F$6=Robocze!$B$4,MOD(A224,3)=1),$F$5/4,
IF(AND($F$6=Robocze!$B$5,MOD(A224,12)=1),$F$5,0))),
"")</f>
        <v>0</v>
      </c>
      <c r="H224" s="50">
        <f t="shared" si="122"/>
        <v>107283.60000000003</v>
      </c>
      <c r="I224" s="51">
        <f t="shared" si="107"/>
        <v>0.05</v>
      </c>
      <c r="J224" s="50">
        <f t="shared" si="123"/>
        <v>0</v>
      </c>
      <c r="K224" s="50">
        <f t="shared" si="124"/>
        <v>0</v>
      </c>
      <c r="L224" s="52" t="str">
        <f t="shared" si="139"/>
        <v/>
      </c>
      <c r="M224" s="111">
        <f t="shared" si="108"/>
        <v>107283.60000000003</v>
      </c>
      <c r="N224" s="114">
        <f t="shared" si="125"/>
        <v>143576.76254623989</v>
      </c>
      <c r="O224" s="115"/>
      <c r="P224" s="114">
        <f t="shared" si="109"/>
        <v>160064.60947004377</v>
      </c>
      <c r="Q224" s="115"/>
      <c r="R224" s="112">
        <f t="shared" si="110"/>
        <v>156888.06942563158</v>
      </c>
      <c r="S224" s="50"/>
      <c r="T224" s="53">
        <f t="shared" si="111"/>
        <v>0.17</v>
      </c>
      <c r="U224" s="50">
        <f t="shared" si="112"/>
        <v>715.540830234331</v>
      </c>
      <c r="V224" s="50">
        <f t="shared" si="113"/>
        <v>172445.34008647376</v>
      </c>
      <c r="W224" s="53">
        <f t="shared" si="114"/>
        <v>0.32</v>
      </c>
      <c r="X224" s="50">
        <f t="shared" si="126"/>
        <v>0</v>
      </c>
      <c r="Y224" s="50">
        <f>IF(B224&lt;&gt;"",IF(MONTH(E224)=MONTH($F$14),SUMIF($C$22:C669,"="&amp;(C224-1),$G$22:G669),0)*T224,"")</f>
        <v>0</v>
      </c>
      <c r="Z224" s="50">
        <f>IF(B224&lt;&gt;"",SUM($Y$22:Y224),"")</f>
        <v>18238.211999999996</v>
      </c>
      <c r="AA224" s="51">
        <f t="shared" si="127"/>
        <v>0.05</v>
      </c>
      <c r="AB224" s="50">
        <f t="shared" si="128"/>
        <v>109.27258538863732</v>
      </c>
      <c r="AC224" s="50">
        <f t="shared" si="129"/>
        <v>20.76179122384109</v>
      </c>
      <c r="AD224" s="50">
        <f t="shared" si="130"/>
        <v>8075.7192874377461</v>
      </c>
      <c r="AE224" s="50">
        <f t="shared" si="131"/>
        <v>26313.93128743775</v>
      </c>
      <c r="AF224" s="50">
        <f>IFERROR($V224*(1-$W224)+SUM($X$22:$X224)+$AD224,"")</f>
        <v>143576.76254623989</v>
      </c>
      <c r="AG224" s="50" t="b">
        <f t="shared" si="132"/>
        <v>0</v>
      </c>
      <c r="AH224" s="50">
        <f>IF(B224&lt;&gt;"",
IF(AND(AG224=TRUE,D224&gt;=65),$V224*(1-10%)+SUM($X$22:$X224)+$AD224,AF224),
"")</f>
        <v>143576.76254623989</v>
      </c>
      <c r="AI224" s="50">
        <f t="shared" si="115"/>
        <v>715.540830234331</v>
      </c>
      <c r="AJ224" s="50">
        <f t="shared" si="116"/>
        <v>172445.34008647376</v>
      </c>
      <c r="AK224" s="50">
        <f t="shared" si="117"/>
        <v>160064.60947004377</v>
      </c>
      <c r="AL224" s="50" t="b">
        <f t="shared" si="133"/>
        <v>0</v>
      </c>
      <c r="AM224" s="50">
        <f t="shared" si="118"/>
        <v>160064.60947004377</v>
      </c>
      <c r="AN224" s="50">
        <f t="shared" si="134"/>
        <v>651.5014718061193</v>
      </c>
      <c r="AO224" s="50">
        <f t="shared" si="135"/>
        <v>123.78527964316267</v>
      </c>
      <c r="AP224" s="50">
        <f t="shared" si="136"/>
        <v>49604.469425631542</v>
      </c>
      <c r="AQ224" s="50">
        <f t="shared" si="137"/>
        <v>156888.06942563158</v>
      </c>
    </row>
    <row r="225" spans="1:43" s="46" customFormat="1" x14ac:dyDescent="0.2">
      <c r="A225" s="55">
        <f t="shared" si="106"/>
        <v>204</v>
      </c>
      <c r="B225" s="55" t="str">
        <f>IF(E225&lt;=$F$10,VLOOKUP('KALKULATOR 2021'!A225,Robocze!$B$23:$C$102,2),"")</f>
        <v>17 rok</v>
      </c>
      <c r="C225" s="55">
        <f t="shared" si="119"/>
        <v>2038</v>
      </c>
      <c r="D225" s="56">
        <f t="shared" si="138"/>
        <v>47.000000000000398</v>
      </c>
      <c r="E225" s="57">
        <f t="shared" si="120"/>
        <v>50710</v>
      </c>
      <c r="F225" s="58">
        <f t="shared" si="121"/>
        <v>50739</v>
      </c>
      <c r="G225" s="59">
        <f>IF(F225&lt;&gt;"",
IF($F$6=Robocze!$B$3,$F$5/12,
IF(AND($F$6=Robocze!$B$4,MOD(A225,3)=1),$F$5/4,
IF(AND($F$6=Robocze!$B$5,MOD(A225,12)=1),$F$5,0))),
"")</f>
        <v>0</v>
      </c>
      <c r="H225" s="59">
        <f t="shared" si="122"/>
        <v>107283.60000000003</v>
      </c>
      <c r="I225" s="60">
        <f t="shared" si="107"/>
        <v>0.05</v>
      </c>
      <c r="J225" s="59">
        <f t="shared" si="123"/>
        <v>0</v>
      </c>
      <c r="K225" s="59">
        <f t="shared" si="124"/>
        <v>0</v>
      </c>
      <c r="L225" s="61">
        <f t="shared" si="139"/>
        <v>17</v>
      </c>
      <c r="M225" s="113">
        <f t="shared" si="108"/>
        <v>107283.60000000003</v>
      </c>
      <c r="N225" s="114">
        <f t="shared" si="125"/>
        <v>144154.16719457999</v>
      </c>
      <c r="O225" s="115"/>
      <c r="P225" s="114">
        <f t="shared" si="109"/>
        <v>160646.61249283561</v>
      </c>
      <c r="Q225" s="115"/>
      <c r="R225" s="112">
        <f t="shared" si="110"/>
        <v>157417.56665994308</v>
      </c>
      <c r="S225" s="59"/>
      <c r="T225" s="62">
        <f t="shared" si="111"/>
        <v>0.17</v>
      </c>
      <c r="U225" s="59">
        <f t="shared" si="112"/>
        <v>718.52225036030734</v>
      </c>
      <c r="V225" s="59">
        <f t="shared" si="113"/>
        <v>173163.86233683408</v>
      </c>
      <c r="W225" s="62">
        <f t="shared" si="114"/>
        <v>0.32</v>
      </c>
      <c r="X225" s="59">
        <f t="shared" si="126"/>
        <v>0</v>
      </c>
      <c r="Y225" s="59">
        <f>IF(B225&lt;&gt;"",IF(MONTH(E225)=MONTH($F$14),SUMIF($C$22:C693,"="&amp;(C225-1),$G$22:G693),0)*T225,"")</f>
        <v>0</v>
      </c>
      <c r="Z225" s="59">
        <f>IF(B225&lt;&gt;"",SUM($Y$22:Y225),"")</f>
        <v>18238.211999999996</v>
      </c>
      <c r="AA225" s="60">
        <f t="shared" si="127"/>
        <v>0.05</v>
      </c>
      <c r="AB225" s="59">
        <f t="shared" si="128"/>
        <v>109.64138036432398</v>
      </c>
      <c r="AC225" s="59">
        <f t="shared" si="129"/>
        <v>20.831862269221556</v>
      </c>
      <c r="AD225" s="59">
        <f t="shared" si="130"/>
        <v>8164.5288055328483</v>
      </c>
      <c r="AE225" s="59">
        <f t="shared" si="131"/>
        <v>26402.740805532852</v>
      </c>
      <c r="AF225" s="59">
        <f>IFERROR($V225*(1-$W225)+SUM($X$22:$X225)+$AD225,"")</f>
        <v>144154.16719457999</v>
      </c>
      <c r="AG225" s="59" t="b">
        <f t="shared" si="132"/>
        <v>0</v>
      </c>
      <c r="AH225" s="59">
        <f>IF(B225&lt;&gt;"",
IF(AND(AG225=TRUE,D225&gt;=65),$V225*(1-10%)+SUM($X$22:$X225)+$AD225,AF225),
"")</f>
        <v>144154.16719457999</v>
      </c>
      <c r="AI225" s="59">
        <f t="shared" si="115"/>
        <v>718.52225036030734</v>
      </c>
      <c r="AJ225" s="59">
        <f t="shared" si="116"/>
        <v>173163.86233683408</v>
      </c>
      <c r="AK225" s="59">
        <f t="shared" si="117"/>
        <v>160646.61249283561</v>
      </c>
      <c r="AL225" s="59" t="b">
        <f t="shared" si="133"/>
        <v>0</v>
      </c>
      <c r="AM225" s="59">
        <f t="shared" si="118"/>
        <v>160646.61249283561</v>
      </c>
      <c r="AN225" s="59">
        <f t="shared" si="134"/>
        <v>653.70028927346493</v>
      </c>
      <c r="AO225" s="59">
        <f t="shared" si="135"/>
        <v>124.20305496195834</v>
      </c>
      <c r="AP225" s="59">
        <f t="shared" si="136"/>
        <v>50133.966659943049</v>
      </c>
      <c r="AQ225" s="59">
        <f t="shared" si="137"/>
        <v>157417.56665994308</v>
      </c>
    </row>
    <row r="226" spans="1:43" s="27" customFormat="1" x14ac:dyDescent="0.2">
      <c r="A226" s="47">
        <f t="shared" si="106"/>
        <v>205</v>
      </c>
      <c r="B226" s="47" t="str">
        <f>IF(E226&lt;=$F$10,VLOOKUP('KALKULATOR 2021'!A226,Robocze!$B$23:$C$102,2),"")</f>
        <v>18 rok</v>
      </c>
      <c r="C226" s="47">
        <f t="shared" si="119"/>
        <v>2038</v>
      </c>
      <c r="D226" s="48">
        <f t="shared" si="138"/>
        <v>47.083333333333734</v>
      </c>
      <c r="E226" s="49">
        <f t="shared" si="120"/>
        <v>50740</v>
      </c>
      <c r="F226" s="49">
        <f t="shared" si="121"/>
        <v>50770</v>
      </c>
      <c r="G226" s="50">
        <f>IF(F226&lt;&gt;"",
IF($F$6=Robocze!$B$3,$F$5/12,
IF(AND($F$6=Robocze!$B$4,MOD(A226,3)=1),$F$5/4,
IF(AND($F$6=Robocze!$B$5,MOD(A226,12)=1),$F$5,0))),
"")</f>
        <v>6310.8</v>
      </c>
      <c r="H226" s="50">
        <f t="shared" si="122"/>
        <v>113594.40000000004</v>
      </c>
      <c r="I226" s="51">
        <f t="shared" si="107"/>
        <v>0.05</v>
      </c>
      <c r="J226" s="50">
        <f t="shared" si="123"/>
        <v>2E-3</v>
      </c>
      <c r="K226" s="50">
        <f t="shared" si="124"/>
        <v>6310.7979999999998</v>
      </c>
      <c r="L226" s="52" t="str">
        <f t="shared" si="139"/>
        <v/>
      </c>
      <c r="M226" s="111">
        <f t="shared" si="108"/>
        <v>113594.40000000004</v>
      </c>
      <c r="N226" s="114">
        <f t="shared" si="125"/>
        <v>150115.96662241971</v>
      </c>
      <c r="O226" s="115"/>
      <c r="P226" s="114">
        <f t="shared" si="109"/>
        <v>167563.13785147242</v>
      </c>
      <c r="Q226" s="115"/>
      <c r="R226" s="112">
        <f t="shared" si="110"/>
        <v>164280.94989742039</v>
      </c>
      <c r="S226" s="50"/>
      <c r="T226" s="53">
        <f t="shared" si="111"/>
        <v>0.17</v>
      </c>
      <c r="U226" s="50">
        <f t="shared" si="112"/>
        <v>747.81108473680865</v>
      </c>
      <c r="V226" s="50">
        <f t="shared" si="113"/>
        <v>180222.4714215709</v>
      </c>
      <c r="W226" s="53">
        <f t="shared" si="114"/>
        <v>0.32</v>
      </c>
      <c r="X226" s="50">
        <f t="shared" si="126"/>
        <v>1072.836</v>
      </c>
      <c r="Y226" s="50">
        <f>IF(B226&lt;&gt;"",IF(MONTH(E226)=MONTH($F$14),SUMIF($C$22:C681,"="&amp;(C226-1),$G$22:G681),0)*T226,"")</f>
        <v>0</v>
      </c>
      <c r="Z226" s="50">
        <f>IF(B226&lt;&gt;"",SUM($Y$22:Y226),"")</f>
        <v>18238.211999999996</v>
      </c>
      <c r="AA226" s="51">
        <f t="shared" si="127"/>
        <v>0.05</v>
      </c>
      <c r="AB226" s="50">
        <f t="shared" si="128"/>
        <v>110.01142002305356</v>
      </c>
      <c r="AC226" s="50">
        <f t="shared" si="129"/>
        <v>20.902169804380176</v>
      </c>
      <c r="AD226" s="50">
        <f t="shared" si="130"/>
        <v>8253.6380557515222</v>
      </c>
      <c r="AE226" s="50">
        <f t="shared" si="131"/>
        <v>26491.850055751525</v>
      </c>
      <c r="AF226" s="50">
        <f>IFERROR($V226*(1-$W226)+SUM($X$22:$X226)+$AD226,"")</f>
        <v>150115.96662241971</v>
      </c>
      <c r="AG226" s="50" t="b">
        <f t="shared" si="132"/>
        <v>0</v>
      </c>
      <c r="AH226" s="50">
        <f>IF(B226&lt;&gt;"",
IF(AND(AG226=TRUE,D226&gt;=65),$V226*(1-10%)+SUM($X$22:$X226)+$AD226,AF226),
"")</f>
        <v>150115.96662241971</v>
      </c>
      <c r="AI226" s="50">
        <f t="shared" si="115"/>
        <v>747.81108473680865</v>
      </c>
      <c r="AJ226" s="50">
        <f t="shared" si="116"/>
        <v>180222.4714215709</v>
      </c>
      <c r="AK226" s="50">
        <f t="shared" si="117"/>
        <v>167563.13785147242</v>
      </c>
      <c r="AL226" s="50" t="b">
        <f t="shared" si="133"/>
        <v>0</v>
      </c>
      <c r="AM226" s="50">
        <f t="shared" si="118"/>
        <v>167563.13785147242</v>
      </c>
      <c r="AN226" s="50">
        <f t="shared" si="134"/>
        <v>682.20152774976282</v>
      </c>
      <c r="AO226" s="50">
        <f t="shared" si="135"/>
        <v>129.61829027245494</v>
      </c>
      <c r="AP226" s="50">
        <f t="shared" si="136"/>
        <v>50686.549897420351</v>
      </c>
      <c r="AQ226" s="50">
        <f t="shared" si="137"/>
        <v>164280.94989742039</v>
      </c>
    </row>
    <row r="227" spans="1:43" s="27" customFormat="1" x14ac:dyDescent="0.2">
      <c r="A227" s="47">
        <f t="shared" si="106"/>
        <v>206</v>
      </c>
      <c r="B227" s="47" t="str">
        <f>IF(E227&lt;=$F$10,VLOOKUP('KALKULATOR 2021'!A227,Robocze!$B$23:$C$102,2),"")</f>
        <v>18 rok</v>
      </c>
      <c r="C227" s="47">
        <f t="shared" si="119"/>
        <v>2039</v>
      </c>
      <c r="D227" s="48">
        <f t="shared" si="138"/>
        <v>47.166666666667069</v>
      </c>
      <c r="E227" s="54">
        <f t="shared" si="120"/>
        <v>50771</v>
      </c>
      <c r="F227" s="49">
        <f t="shared" si="121"/>
        <v>50801</v>
      </c>
      <c r="G227" s="50">
        <f>IF(F227&lt;&gt;"",
IF($F$6=Robocze!$B$3,$F$5/12,
IF(AND($F$6=Robocze!$B$4,MOD(A227,3)=1),$F$5/4,
IF(AND($F$6=Robocze!$B$5,MOD(A227,12)=1),$F$5,0))),
"")</f>
        <v>0</v>
      </c>
      <c r="H227" s="50">
        <f t="shared" si="122"/>
        <v>113594.40000000004</v>
      </c>
      <c r="I227" s="51">
        <f t="shared" si="107"/>
        <v>0.05</v>
      </c>
      <c r="J227" s="50">
        <f t="shared" si="123"/>
        <v>0</v>
      </c>
      <c r="K227" s="50">
        <f t="shared" si="124"/>
        <v>0</v>
      </c>
      <c r="L227" s="52" t="str">
        <f t="shared" si="139"/>
        <v/>
      </c>
      <c r="M227" s="111">
        <f t="shared" si="108"/>
        <v>113594.40000000004</v>
      </c>
      <c r="N227" s="114">
        <f t="shared" si="125"/>
        <v>150716.0069520523</v>
      </c>
      <c r="O227" s="115"/>
      <c r="P227" s="114">
        <f t="shared" si="109"/>
        <v>168171.38869252021</v>
      </c>
      <c r="Q227" s="115"/>
      <c r="R227" s="112">
        <f t="shared" si="110"/>
        <v>164835.3981033242</v>
      </c>
      <c r="S227" s="50"/>
      <c r="T227" s="53">
        <f t="shared" si="111"/>
        <v>0.17</v>
      </c>
      <c r="U227" s="50">
        <f t="shared" si="112"/>
        <v>750.92696425654538</v>
      </c>
      <c r="V227" s="50">
        <f t="shared" si="113"/>
        <v>180973.39838582743</v>
      </c>
      <c r="W227" s="53">
        <f t="shared" si="114"/>
        <v>0.32</v>
      </c>
      <c r="X227" s="50">
        <f t="shared" si="126"/>
        <v>0</v>
      </c>
      <c r="Y227" s="50">
        <f>IF(B227&lt;&gt;"",IF(MONTH(E227)=MONTH($F$14),SUMIF($C$22:C681,"="&amp;(C227-1),$G$22:G681),0)*T227,"")</f>
        <v>0</v>
      </c>
      <c r="Z227" s="50">
        <f>IF(B227&lt;&gt;"",SUM($Y$22:Y227),"")</f>
        <v>18238.211999999996</v>
      </c>
      <c r="AA227" s="51">
        <f t="shared" si="127"/>
        <v>0.05</v>
      </c>
      <c r="AB227" s="50">
        <f t="shared" si="128"/>
        <v>110.38270856563138</v>
      </c>
      <c r="AC227" s="50">
        <f t="shared" si="129"/>
        <v>20.972714627469962</v>
      </c>
      <c r="AD227" s="50">
        <f t="shared" si="130"/>
        <v>8343.0480496896835</v>
      </c>
      <c r="AE227" s="50">
        <f t="shared" si="131"/>
        <v>26581.260049689685</v>
      </c>
      <c r="AF227" s="50">
        <f>IFERROR($V227*(1-$W227)+SUM($X$22:$X227)+$AD227,"")</f>
        <v>150716.0069520523</v>
      </c>
      <c r="AG227" s="50" t="b">
        <f t="shared" si="132"/>
        <v>0</v>
      </c>
      <c r="AH227" s="50">
        <f>IF(B227&lt;&gt;"",
IF(AND(AG227=TRUE,D227&gt;=65),$V227*(1-10%)+SUM($X$22:$X227)+$AD227,AF227),
"")</f>
        <v>150716.0069520523</v>
      </c>
      <c r="AI227" s="50">
        <f t="shared" si="115"/>
        <v>750.92696425654538</v>
      </c>
      <c r="AJ227" s="50">
        <f t="shared" si="116"/>
        <v>180973.39838582743</v>
      </c>
      <c r="AK227" s="50">
        <f t="shared" si="117"/>
        <v>168171.38869252021</v>
      </c>
      <c r="AL227" s="50" t="b">
        <f t="shared" si="133"/>
        <v>0</v>
      </c>
      <c r="AM227" s="50">
        <f t="shared" si="118"/>
        <v>168171.38869252021</v>
      </c>
      <c r="AN227" s="50">
        <f t="shared" si="134"/>
        <v>684.50395790591836</v>
      </c>
      <c r="AO227" s="50">
        <f t="shared" si="135"/>
        <v>130.05575200212448</v>
      </c>
      <c r="AP227" s="50">
        <f t="shared" si="136"/>
        <v>51240.998103324164</v>
      </c>
      <c r="AQ227" s="50">
        <f t="shared" si="137"/>
        <v>164835.3981033242</v>
      </c>
    </row>
    <row r="228" spans="1:43" s="27" customFormat="1" x14ac:dyDescent="0.2">
      <c r="A228" s="47">
        <f t="shared" si="106"/>
        <v>207</v>
      </c>
      <c r="B228" s="47" t="str">
        <f>IF(E228&lt;=$F$10,VLOOKUP('KALKULATOR 2021'!A228,Robocze!$B$23:$C$102,2),"")</f>
        <v>18 rok</v>
      </c>
      <c r="C228" s="47">
        <f t="shared" si="119"/>
        <v>2039</v>
      </c>
      <c r="D228" s="48">
        <f t="shared" si="138"/>
        <v>47.250000000000405</v>
      </c>
      <c r="E228" s="54">
        <f t="shared" si="120"/>
        <v>50802</v>
      </c>
      <c r="F228" s="49">
        <f t="shared" si="121"/>
        <v>50829</v>
      </c>
      <c r="G228" s="50">
        <f>IF(F228&lt;&gt;"",
IF($F$6=Robocze!$B$3,$F$5/12,
IF(AND($F$6=Robocze!$B$4,MOD(A228,3)=1),$F$5/4,
IF(AND($F$6=Robocze!$B$5,MOD(A228,12)=1),$F$5,0))),
"")</f>
        <v>0</v>
      </c>
      <c r="H228" s="50">
        <f t="shared" si="122"/>
        <v>113594.40000000004</v>
      </c>
      <c r="I228" s="51">
        <f t="shared" si="107"/>
        <v>0.05</v>
      </c>
      <c r="J228" s="50">
        <f t="shared" si="123"/>
        <v>0</v>
      </c>
      <c r="K228" s="50">
        <f t="shared" si="124"/>
        <v>0</v>
      </c>
      <c r="L228" s="52" t="str">
        <f t="shared" si="139"/>
        <v/>
      </c>
      <c r="M228" s="111">
        <f t="shared" si="108"/>
        <v>113594.40000000004</v>
      </c>
      <c r="N228" s="114">
        <f t="shared" si="125"/>
        <v>151318.47666681322</v>
      </c>
      <c r="O228" s="115"/>
      <c r="P228" s="114">
        <f t="shared" si="109"/>
        <v>168782.17391207241</v>
      </c>
      <c r="Q228" s="115"/>
      <c r="R228" s="112">
        <f t="shared" si="110"/>
        <v>165391.71757192293</v>
      </c>
      <c r="S228" s="50"/>
      <c r="T228" s="53">
        <f t="shared" si="111"/>
        <v>0.17</v>
      </c>
      <c r="U228" s="50">
        <f t="shared" si="112"/>
        <v>754.05582660761434</v>
      </c>
      <c r="V228" s="50">
        <f t="shared" si="113"/>
        <v>181727.45421243506</v>
      </c>
      <c r="W228" s="53">
        <f t="shared" si="114"/>
        <v>0.32</v>
      </c>
      <c r="X228" s="50">
        <f t="shared" si="126"/>
        <v>0</v>
      </c>
      <c r="Y228" s="50">
        <f>IF(B228&lt;&gt;"",IF(MONTH(E228)=MONTH($F$14),SUMIF($C$22:C681,"="&amp;(C228-1),$G$22:G681),0)*T228,"")</f>
        <v>0</v>
      </c>
      <c r="Z228" s="50">
        <f>IF(B228&lt;&gt;"",SUM($Y$22:Y228),"")</f>
        <v>18238.211999999996</v>
      </c>
      <c r="AA228" s="51">
        <f t="shared" si="127"/>
        <v>0.05</v>
      </c>
      <c r="AB228" s="50">
        <f t="shared" si="128"/>
        <v>110.75525020704036</v>
      </c>
      <c r="AC228" s="50">
        <f t="shared" si="129"/>
        <v>21.043497539337668</v>
      </c>
      <c r="AD228" s="50">
        <f t="shared" si="130"/>
        <v>8432.7598023573864</v>
      </c>
      <c r="AE228" s="50">
        <f t="shared" si="131"/>
        <v>26670.971802357388</v>
      </c>
      <c r="AF228" s="50">
        <f>IFERROR($V228*(1-$W228)+SUM($X$22:$X228)+$AD228,"")</f>
        <v>151318.47666681322</v>
      </c>
      <c r="AG228" s="50" t="b">
        <f t="shared" si="132"/>
        <v>0</v>
      </c>
      <c r="AH228" s="50">
        <f>IF(B228&lt;&gt;"",
IF(AND(AG228=TRUE,D228&gt;=65),$V228*(1-10%)+SUM($X$22:$X228)+$AD228,AF228),
"")</f>
        <v>151318.47666681322</v>
      </c>
      <c r="AI228" s="50">
        <f t="shared" si="115"/>
        <v>754.05582660761434</v>
      </c>
      <c r="AJ228" s="50">
        <f t="shared" si="116"/>
        <v>181727.45421243506</v>
      </c>
      <c r="AK228" s="50">
        <f t="shared" si="117"/>
        <v>168782.17391207241</v>
      </c>
      <c r="AL228" s="50" t="b">
        <f t="shared" si="133"/>
        <v>0</v>
      </c>
      <c r="AM228" s="50">
        <f t="shared" si="118"/>
        <v>168782.17391207241</v>
      </c>
      <c r="AN228" s="50">
        <f t="shared" si="134"/>
        <v>686.81415876385097</v>
      </c>
      <c r="AO228" s="50">
        <f t="shared" si="135"/>
        <v>130.49469016513169</v>
      </c>
      <c r="AP228" s="50">
        <f t="shared" si="136"/>
        <v>51797.317571922889</v>
      </c>
      <c r="AQ228" s="50">
        <f t="shared" si="137"/>
        <v>165391.71757192293</v>
      </c>
    </row>
    <row r="229" spans="1:43" s="27" customFormat="1" x14ac:dyDescent="0.2">
      <c r="A229" s="47">
        <f t="shared" si="106"/>
        <v>208</v>
      </c>
      <c r="B229" s="47" t="str">
        <f>IF(E229&lt;=$F$10,VLOOKUP('KALKULATOR 2021'!A229,Robocze!$B$23:$C$102,2),"")</f>
        <v>18 rok</v>
      </c>
      <c r="C229" s="47">
        <f t="shared" si="119"/>
        <v>2039</v>
      </c>
      <c r="D229" s="48">
        <f t="shared" si="138"/>
        <v>47.333333333333741</v>
      </c>
      <c r="E229" s="54">
        <f t="shared" si="120"/>
        <v>50830</v>
      </c>
      <c r="F229" s="49">
        <f t="shared" si="121"/>
        <v>50860</v>
      </c>
      <c r="G229" s="50">
        <f>IF(F229&lt;&gt;"",
IF($F$6=Robocze!$B$3,$F$5/12,
IF(AND($F$6=Robocze!$B$4,MOD(A229,3)=1),$F$5/4,
IF(AND($F$6=Robocze!$B$5,MOD(A229,12)=1),$F$5,0))),
"")</f>
        <v>0</v>
      </c>
      <c r="H229" s="50">
        <f t="shared" si="122"/>
        <v>113594.40000000004</v>
      </c>
      <c r="I229" s="51">
        <f t="shared" si="107"/>
        <v>0.05</v>
      </c>
      <c r="J229" s="50">
        <f t="shared" si="123"/>
        <v>0</v>
      </c>
      <c r="K229" s="50">
        <f t="shared" si="124"/>
        <v>0</v>
      </c>
      <c r="L229" s="52" t="str">
        <f t="shared" si="139"/>
        <v/>
      </c>
      <c r="M229" s="111">
        <f t="shared" si="108"/>
        <v>113594.40000000004</v>
      </c>
      <c r="N229" s="114">
        <f t="shared" si="125"/>
        <v>151923.38565024806</v>
      </c>
      <c r="O229" s="115"/>
      <c r="P229" s="114">
        <f t="shared" si="109"/>
        <v>169395.50407003937</v>
      </c>
      <c r="Q229" s="115"/>
      <c r="R229" s="112">
        <f t="shared" si="110"/>
        <v>165949.91461872819</v>
      </c>
      <c r="S229" s="50"/>
      <c r="T229" s="53">
        <f t="shared" si="111"/>
        <v>0.17</v>
      </c>
      <c r="U229" s="50">
        <f t="shared" si="112"/>
        <v>757.19772588514604</v>
      </c>
      <c r="V229" s="50">
        <f t="shared" si="113"/>
        <v>182484.6519383202</v>
      </c>
      <c r="W229" s="53">
        <f t="shared" si="114"/>
        <v>0.32</v>
      </c>
      <c r="X229" s="50">
        <f t="shared" si="126"/>
        <v>0</v>
      </c>
      <c r="Y229" s="50">
        <f>IF(B229&lt;&gt;"",IF(MONTH(E229)=MONTH($F$14),SUMIF($C$22:C681,"="&amp;(C229-1),$G$22:G681),0)*T229,"")</f>
        <v>0</v>
      </c>
      <c r="Z229" s="50">
        <f>IF(B229&lt;&gt;"",SUM($Y$22:Y229),"")</f>
        <v>18238.211999999996</v>
      </c>
      <c r="AA229" s="51">
        <f t="shared" si="127"/>
        <v>0.05</v>
      </c>
      <c r="AB229" s="50">
        <f t="shared" si="128"/>
        <v>111.12904917648912</v>
      </c>
      <c r="AC229" s="50">
        <f t="shared" si="129"/>
        <v>21.114519343532933</v>
      </c>
      <c r="AD229" s="50">
        <f t="shared" si="130"/>
        <v>8522.7743321903417</v>
      </c>
      <c r="AE229" s="50">
        <f t="shared" si="131"/>
        <v>26760.986332190343</v>
      </c>
      <c r="AF229" s="50">
        <f>IFERROR($V229*(1-$W229)+SUM($X$22:$X229)+$AD229,"")</f>
        <v>151923.38565024806</v>
      </c>
      <c r="AG229" s="50" t="b">
        <f t="shared" si="132"/>
        <v>0</v>
      </c>
      <c r="AH229" s="50">
        <f>IF(B229&lt;&gt;"",
IF(AND(AG229=TRUE,D229&gt;=65),$V229*(1-10%)+SUM($X$22:$X229)+$AD229,AF229),
"")</f>
        <v>151923.38565024806</v>
      </c>
      <c r="AI229" s="50">
        <f t="shared" si="115"/>
        <v>757.19772588514604</v>
      </c>
      <c r="AJ229" s="50">
        <f t="shared" si="116"/>
        <v>182484.6519383202</v>
      </c>
      <c r="AK229" s="50">
        <f t="shared" si="117"/>
        <v>169395.50407003937</v>
      </c>
      <c r="AL229" s="50" t="b">
        <f t="shared" si="133"/>
        <v>0</v>
      </c>
      <c r="AM229" s="50">
        <f t="shared" si="118"/>
        <v>169395.50407003937</v>
      </c>
      <c r="AN229" s="50">
        <f t="shared" si="134"/>
        <v>689.13215654967883</v>
      </c>
      <c r="AO229" s="50">
        <f t="shared" si="135"/>
        <v>130.93510974443899</v>
      </c>
      <c r="AP229" s="50">
        <f t="shared" si="136"/>
        <v>52355.51461872815</v>
      </c>
      <c r="AQ229" s="50">
        <f t="shared" si="137"/>
        <v>165949.91461872819</v>
      </c>
    </row>
    <row r="230" spans="1:43" s="27" customFormat="1" x14ac:dyDescent="0.2">
      <c r="A230" s="47">
        <f t="shared" si="106"/>
        <v>209</v>
      </c>
      <c r="B230" s="47" t="str">
        <f>IF(E230&lt;=$F$10,VLOOKUP('KALKULATOR 2021'!A230,Robocze!$B$23:$C$102,2),"")</f>
        <v>18 rok</v>
      </c>
      <c r="C230" s="47">
        <f t="shared" si="119"/>
        <v>2039</v>
      </c>
      <c r="D230" s="48">
        <f t="shared" si="138"/>
        <v>47.416666666667076</v>
      </c>
      <c r="E230" s="54">
        <f t="shared" si="120"/>
        <v>50861</v>
      </c>
      <c r="F230" s="49">
        <f t="shared" si="121"/>
        <v>50890</v>
      </c>
      <c r="G230" s="50">
        <f>IF(F230&lt;&gt;"",
IF($F$6=Robocze!$B$3,$F$5/12,
IF(AND($F$6=Robocze!$B$4,MOD(A230,3)=1),$F$5/4,
IF(AND($F$6=Robocze!$B$5,MOD(A230,12)=1),$F$5,0))),
"")</f>
        <v>0</v>
      </c>
      <c r="H230" s="50">
        <f t="shared" si="122"/>
        <v>113594.40000000004</v>
      </c>
      <c r="I230" s="51">
        <f t="shared" si="107"/>
        <v>0.05</v>
      </c>
      <c r="J230" s="50">
        <f t="shared" si="123"/>
        <v>0</v>
      </c>
      <c r="K230" s="50">
        <f t="shared" si="124"/>
        <v>0</v>
      </c>
      <c r="L230" s="52" t="str">
        <f t="shared" si="139"/>
        <v/>
      </c>
      <c r="M230" s="111">
        <f t="shared" si="108"/>
        <v>113594.40000000004</v>
      </c>
      <c r="N230" s="114">
        <f t="shared" si="125"/>
        <v>152534.36464777778</v>
      </c>
      <c r="O230" s="115"/>
      <c r="P230" s="114">
        <f t="shared" si="109"/>
        <v>170011.38977033118</v>
      </c>
      <c r="Q230" s="115"/>
      <c r="R230" s="112">
        <f t="shared" si="110"/>
        <v>166509.99558056641</v>
      </c>
      <c r="S230" s="50"/>
      <c r="T230" s="53">
        <f t="shared" si="111"/>
        <v>0.17</v>
      </c>
      <c r="U230" s="50">
        <f t="shared" si="112"/>
        <v>760.35271640966744</v>
      </c>
      <c r="V230" s="50">
        <f t="shared" si="113"/>
        <v>183245.00465472986</v>
      </c>
      <c r="W230" s="53">
        <f t="shared" si="114"/>
        <v>0.32</v>
      </c>
      <c r="X230" s="50">
        <f t="shared" si="126"/>
        <v>0</v>
      </c>
      <c r="Y230" s="50">
        <f>IF(B230&lt;&gt;"",IF(MONTH(E230)=MONTH($F$14),SUMIF($C$22:C681,"="&amp;(C230-1),$G$22:G681),0)*T230,"")</f>
        <v>1072.836</v>
      </c>
      <c r="Z230" s="50">
        <f>IF(B230&lt;&gt;"",SUM($Y$22:Y230),"")</f>
        <v>19311.047999999995</v>
      </c>
      <c r="AA230" s="51">
        <f t="shared" si="127"/>
        <v>0.05</v>
      </c>
      <c r="AB230" s="50">
        <f t="shared" si="128"/>
        <v>115.97425971745976</v>
      </c>
      <c r="AC230" s="50">
        <f t="shared" si="129"/>
        <v>22.035109346317356</v>
      </c>
      <c r="AD230" s="50">
        <f t="shared" si="130"/>
        <v>8616.713482561483</v>
      </c>
      <c r="AE230" s="50">
        <f t="shared" si="131"/>
        <v>27927.761482561484</v>
      </c>
      <c r="AF230" s="50">
        <f>IFERROR($V230*(1-$W230)+SUM($X$22:$X230)+$AD230,"")</f>
        <v>152534.36464777778</v>
      </c>
      <c r="AG230" s="50" t="b">
        <f t="shared" si="132"/>
        <v>0</v>
      </c>
      <c r="AH230" s="50">
        <f>IF(B230&lt;&gt;"",
IF(AND(AG230=TRUE,D230&gt;=65),$V230*(1-10%)+SUM($X$22:$X230)+$AD230,AF230),
"")</f>
        <v>152534.36464777778</v>
      </c>
      <c r="AI230" s="50">
        <f t="shared" si="115"/>
        <v>760.35271640966744</v>
      </c>
      <c r="AJ230" s="50">
        <f t="shared" si="116"/>
        <v>183245.00465472986</v>
      </c>
      <c r="AK230" s="50">
        <f t="shared" si="117"/>
        <v>170011.38977033118</v>
      </c>
      <c r="AL230" s="50" t="b">
        <f t="shared" si="133"/>
        <v>0</v>
      </c>
      <c r="AM230" s="50">
        <f t="shared" si="118"/>
        <v>170011.38977033118</v>
      </c>
      <c r="AN230" s="50">
        <f t="shared" si="134"/>
        <v>691.45797757803405</v>
      </c>
      <c r="AO230" s="50">
        <f t="shared" si="135"/>
        <v>131.37701573982648</v>
      </c>
      <c r="AP230" s="50">
        <f t="shared" si="136"/>
        <v>52915.595580566369</v>
      </c>
      <c r="AQ230" s="50">
        <f t="shared" si="137"/>
        <v>166509.99558056641</v>
      </c>
    </row>
    <row r="231" spans="1:43" s="27" customFormat="1" x14ac:dyDescent="0.2">
      <c r="A231" s="47">
        <f t="shared" si="106"/>
        <v>210</v>
      </c>
      <c r="B231" s="47" t="str">
        <f>IF(E231&lt;=$F$10,VLOOKUP('KALKULATOR 2021'!A231,Robocze!$B$23:$C$102,2),"")</f>
        <v>18 rok</v>
      </c>
      <c r="C231" s="47">
        <f t="shared" si="119"/>
        <v>2039</v>
      </c>
      <c r="D231" s="48">
        <f t="shared" si="138"/>
        <v>47.500000000000412</v>
      </c>
      <c r="E231" s="54">
        <f t="shared" si="120"/>
        <v>50891</v>
      </c>
      <c r="F231" s="49">
        <f t="shared" si="121"/>
        <v>50921</v>
      </c>
      <c r="G231" s="50">
        <f>IF(F231&lt;&gt;"",
IF($F$6=Robocze!$B$3,$F$5/12,
IF(AND($F$6=Robocze!$B$4,MOD(A231,3)=1),$F$5/4,
IF(AND($F$6=Robocze!$B$5,MOD(A231,12)=1),$F$5,0))),
"")</f>
        <v>0</v>
      </c>
      <c r="H231" s="50">
        <f t="shared" si="122"/>
        <v>113594.40000000004</v>
      </c>
      <c r="I231" s="51">
        <f t="shared" si="107"/>
        <v>0.05</v>
      </c>
      <c r="J231" s="50">
        <f t="shared" si="123"/>
        <v>0</v>
      </c>
      <c r="K231" s="50">
        <f t="shared" si="124"/>
        <v>0</v>
      </c>
      <c r="L231" s="52" t="str">
        <f t="shared" si="139"/>
        <v/>
      </c>
      <c r="M231" s="111">
        <f t="shared" si="108"/>
        <v>113594.40000000004</v>
      </c>
      <c r="N231" s="114">
        <f t="shared" si="125"/>
        <v>153147.81502263647</v>
      </c>
      <c r="O231" s="115"/>
      <c r="P231" s="114">
        <f t="shared" si="109"/>
        <v>170629.8416610409</v>
      </c>
      <c r="Q231" s="115"/>
      <c r="R231" s="112">
        <f t="shared" si="110"/>
        <v>167071.96681565084</v>
      </c>
      <c r="S231" s="50"/>
      <c r="T231" s="53">
        <f t="shared" si="111"/>
        <v>0.17</v>
      </c>
      <c r="U231" s="50">
        <f t="shared" si="112"/>
        <v>763.52085272804106</v>
      </c>
      <c r="V231" s="50">
        <f t="shared" si="113"/>
        <v>184008.5255074579</v>
      </c>
      <c r="W231" s="53">
        <f t="shared" si="114"/>
        <v>0.32</v>
      </c>
      <c r="X231" s="50">
        <f t="shared" si="126"/>
        <v>0</v>
      </c>
      <c r="Y231" s="50">
        <f>IF(B231&lt;&gt;"",IF(MONTH(E231)=MONTH($F$14),SUMIF($C$22:C681,"="&amp;(C231-1),$G$22:G681),0)*T231,"")</f>
        <v>0</v>
      </c>
      <c r="Z231" s="50">
        <f>IF(B231&lt;&gt;"",SUM($Y$22:Y231),"")</f>
        <v>19311.047999999995</v>
      </c>
      <c r="AA231" s="51">
        <f t="shared" si="127"/>
        <v>0.05</v>
      </c>
      <c r="AB231" s="50">
        <f t="shared" si="128"/>
        <v>116.3656728440062</v>
      </c>
      <c r="AC231" s="50">
        <f t="shared" si="129"/>
        <v>22.109477840361176</v>
      </c>
      <c r="AD231" s="50">
        <f t="shared" si="130"/>
        <v>8710.9696775651282</v>
      </c>
      <c r="AE231" s="50">
        <f t="shared" si="131"/>
        <v>28022.017677565131</v>
      </c>
      <c r="AF231" s="50">
        <f>IFERROR($V231*(1-$W231)+SUM($X$22:$X231)+$AD231,"")</f>
        <v>153147.81502263647</v>
      </c>
      <c r="AG231" s="50" t="b">
        <f t="shared" si="132"/>
        <v>0</v>
      </c>
      <c r="AH231" s="50">
        <f>IF(B231&lt;&gt;"",
IF(AND(AG231=TRUE,D231&gt;=65),$V231*(1-10%)+SUM($X$22:$X231)+$AD231,AF231),
"")</f>
        <v>153147.81502263647</v>
      </c>
      <c r="AI231" s="50">
        <f t="shared" si="115"/>
        <v>763.52085272804106</v>
      </c>
      <c r="AJ231" s="50">
        <f t="shared" si="116"/>
        <v>184008.5255074579</v>
      </c>
      <c r="AK231" s="50">
        <f t="shared" si="117"/>
        <v>170629.8416610409</v>
      </c>
      <c r="AL231" s="50" t="b">
        <f t="shared" si="133"/>
        <v>0</v>
      </c>
      <c r="AM231" s="50">
        <f t="shared" si="118"/>
        <v>170629.8416610409</v>
      </c>
      <c r="AN231" s="50">
        <f t="shared" si="134"/>
        <v>693.79164825236012</v>
      </c>
      <c r="AO231" s="50">
        <f t="shared" si="135"/>
        <v>131.82041316794843</v>
      </c>
      <c r="AP231" s="50">
        <f t="shared" si="136"/>
        <v>53477.566815650804</v>
      </c>
      <c r="AQ231" s="50">
        <f t="shared" si="137"/>
        <v>167071.96681565084</v>
      </c>
    </row>
    <row r="232" spans="1:43" s="27" customFormat="1" x14ac:dyDescent="0.2">
      <c r="A232" s="47">
        <f t="shared" si="106"/>
        <v>211</v>
      </c>
      <c r="B232" s="47" t="str">
        <f>IF(E232&lt;=$F$10,VLOOKUP('KALKULATOR 2021'!A232,Robocze!$B$23:$C$102,2),"")</f>
        <v>18 rok</v>
      </c>
      <c r="C232" s="47">
        <f t="shared" si="119"/>
        <v>2039</v>
      </c>
      <c r="D232" s="48">
        <f t="shared" si="138"/>
        <v>47.583333333333748</v>
      </c>
      <c r="E232" s="54">
        <f t="shared" si="120"/>
        <v>50922</v>
      </c>
      <c r="F232" s="49">
        <f t="shared" si="121"/>
        <v>50951</v>
      </c>
      <c r="G232" s="50">
        <f>IF(F232&lt;&gt;"",
IF($F$6=Robocze!$B$3,$F$5/12,
IF(AND($F$6=Robocze!$B$4,MOD(A232,3)=1),$F$5/4,
IF(AND($F$6=Robocze!$B$5,MOD(A232,12)=1),$F$5,0))),
"")</f>
        <v>0</v>
      </c>
      <c r="H232" s="50">
        <f t="shared" si="122"/>
        <v>113594.40000000004</v>
      </c>
      <c r="I232" s="51">
        <f t="shared" si="107"/>
        <v>0.05</v>
      </c>
      <c r="J232" s="50">
        <f t="shared" si="123"/>
        <v>0</v>
      </c>
      <c r="K232" s="50">
        <f t="shared" si="124"/>
        <v>0</v>
      </c>
      <c r="L232" s="52" t="str">
        <f t="shared" si="139"/>
        <v/>
      </c>
      <c r="M232" s="111">
        <f t="shared" si="108"/>
        <v>113594.40000000004</v>
      </c>
      <c r="N232" s="114">
        <f t="shared" si="125"/>
        <v>153763.74682123607</v>
      </c>
      <c r="O232" s="115"/>
      <c r="P232" s="114">
        <f t="shared" si="109"/>
        <v>171250.8704346286</v>
      </c>
      <c r="Q232" s="115"/>
      <c r="R232" s="112">
        <f t="shared" si="110"/>
        <v>167635.83470365367</v>
      </c>
      <c r="S232" s="50"/>
      <c r="T232" s="53">
        <f t="shared" si="111"/>
        <v>0.17</v>
      </c>
      <c r="U232" s="50">
        <f t="shared" si="112"/>
        <v>766.70218961440787</v>
      </c>
      <c r="V232" s="50">
        <f t="shared" si="113"/>
        <v>184775.22769707232</v>
      </c>
      <c r="W232" s="53">
        <f t="shared" si="114"/>
        <v>0.32</v>
      </c>
      <c r="X232" s="50">
        <f t="shared" si="126"/>
        <v>0</v>
      </c>
      <c r="Y232" s="50">
        <f>IF(B232&lt;&gt;"",IF(MONTH(E232)=MONTH($F$14),SUMIF($C$22:C681,"="&amp;(C232-1),$G$22:G681),0)*T232,"")</f>
        <v>0</v>
      </c>
      <c r="Z232" s="50">
        <f>IF(B232&lt;&gt;"",SUM($Y$22:Y232),"")</f>
        <v>19311.047999999995</v>
      </c>
      <c r="AA232" s="51">
        <f t="shared" si="127"/>
        <v>0.05</v>
      </c>
      <c r="AB232" s="50">
        <f t="shared" si="128"/>
        <v>116.75840698985472</v>
      </c>
      <c r="AC232" s="50">
        <f t="shared" si="129"/>
        <v>22.184097328072397</v>
      </c>
      <c r="AD232" s="50">
        <f t="shared" si="130"/>
        <v>8805.5439872269108</v>
      </c>
      <c r="AE232" s="50">
        <f t="shared" si="131"/>
        <v>28116.591987226911</v>
      </c>
      <c r="AF232" s="50">
        <f>IFERROR($V232*(1-$W232)+SUM($X$22:$X232)+$AD232,"")</f>
        <v>153763.74682123607</v>
      </c>
      <c r="AG232" s="50" t="b">
        <f t="shared" si="132"/>
        <v>0</v>
      </c>
      <c r="AH232" s="50">
        <f>IF(B232&lt;&gt;"",
IF(AND(AG232=TRUE,D232&gt;=65),$V232*(1-10%)+SUM($X$22:$X232)+$AD232,AF232),
"")</f>
        <v>153763.74682123607</v>
      </c>
      <c r="AI232" s="50">
        <f t="shared" si="115"/>
        <v>766.70218961440787</v>
      </c>
      <c r="AJ232" s="50">
        <f t="shared" si="116"/>
        <v>184775.22769707232</v>
      </c>
      <c r="AK232" s="50">
        <f t="shared" si="117"/>
        <v>171250.8704346286</v>
      </c>
      <c r="AL232" s="50" t="b">
        <f t="shared" si="133"/>
        <v>0</v>
      </c>
      <c r="AM232" s="50">
        <f t="shared" si="118"/>
        <v>171250.8704346286</v>
      </c>
      <c r="AN232" s="50">
        <f t="shared" si="134"/>
        <v>696.13319506521191</v>
      </c>
      <c r="AO232" s="50">
        <f t="shared" si="135"/>
        <v>132.26530706239026</v>
      </c>
      <c r="AP232" s="50">
        <f t="shared" si="136"/>
        <v>54041.434703653635</v>
      </c>
      <c r="AQ232" s="50">
        <f t="shared" si="137"/>
        <v>167635.83470365367</v>
      </c>
    </row>
    <row r="233" spans="1:43" s="27" customFormat="1" x14ac:dyDescent="0.2">
      <c r="A233" s="47">
        <f t="shared" si="106"/>
        <v>212</v>
      </c>
      <c r="B233" s="47" t="str">
        <f>IF(E233&lt;=$F$10,VLOOKUP('KALKULATOR 2021'!A233,Robocze!$B$23:$C$102,2),"")</f>
        <v>18 rok</v>
      </c>
      <c r="C233" s="47">
        <f t="shared" si="119"/>
        <v>2039</v>
      </c>
      <c r="D233" s="48">
        <f t="shared" si="138"/>
        <v>47.666666666667084</v>
      </c>
      <c r="E233" s="54">
        <f t="shared" si="120"/>
        <v>50952</v>
      </c>
      <c r="F233" s="49">
        <f t="shared" si="121"/>
        <v>50982</v>
      </c>
      <c r="G233" s="50">
        <f>IF(F233&lt;&gt;"",
IF($F$6=Robocze!$B$3,$F$5/12,
IF(AND($F$6=Robocze!$B$4,MOD(A233,3)=1),$F$5/4,
IF(AND($F$6=Robocze!$B$5,MOD(A233,12)=1),$F$5,0))),
"")</f>
        <v>0</v>
      </c>
      <c r="H233" s="50">
        <f t="shared" si="122"/>
        <v>113594.40000000004</v>
      </c>
      <c r="I233" s="51">
        <f t="shared" si="107"/>
        <v>0.05</v>
      </c>
      <c r="J233" s="50">
        <f t="shared" si="123"/>
        <v>0</v>
      </c>
      <c r="K233" s="50">
        <f t="shared" si="124"/>
        <v>0</v>
      </c>
      <c r="L233" s="52" t="str">
        <f t="shared" si="139"/>
        <v/>
      </c>
      <c r="M233" s="111">
        <f t="shared" si="108"/>
        <v>113594.40000000004</v>
      </c>
      <c r="N233" s="114">
        <f t="shared" si="125"/>
        <v>154382.1701310013</v>
      </c>
      <c r="O233" s="115"/>
      <c r="P233" s="114">
        <f t="shared" si="109"/>
        <v>171874.48682810619</v>
      </c>
      <c r="Q233" s="115"/>
      <c r="R233" s="112">
        <f t="shared" si="110"/>
        <v>168201.6056457785</v>
      </c>
      <c r="S233" s="50"/>
      <c r="T233" s="53">
        <f t="shared" si="111"/>
        <v>0.17</v>
      </c>
      <c r="U233" s="50">
        <f t="shared" si="112"/>
        <v>769.89678207113468</v>
      </c>
      <c r="V233" s="50">
        <f t="shared" si="113"/>
        <v>185545.12447914344</v>
      </c>
      <c r="W233" s="53">
        <f t="shared" si="114"/>
        <v>0.32</v>
      </c>
      <c r="X233" s="50">
        <f t="shared" si="126"/>
        <v>0</v>
      </c>
      <c r="Y233" s="50">
        <f>IF(B233&lt;&gt;"",IF(MONTH(E233)=MONTH($F$14),SUMIF($C$22:C681,"="&amp;(C233-1),$G$22:G681),0)*T233,"")</f>
        <v>0</v>
      </c>
      <c r="Z233" s="50">
        <f>IF(B233&lt;&gt;"",SUM($Y$22:Y233),"")</f>
        <v>19311.047999999995</v>
      </c>
      <c r="AA233" s="51">
        <f t="shared" si="127"/>
        <v>0.05</v>
      </c>
      <c r="AB233" s="50">
        <f t="shared" si="128"/>
        <v>117.15246661344547</v>
      </c>
      <c r="AC233" s="50">
        <f t="shared" si="129"/>
        <v>22.258968656554639</v>
      </c>
      <c r="AD233" s="50">
        <f t="shared" si="130"/>
        <v>8900.4374851838002</v>
      </c>
      <c r="AE233" s="50">
        <f t="shared" si="131"/>
        <v>28211.485485183803</v>
      </c>
      <c r="AF233" s="50">
        <f>IFERROR($V233*(1-$W233)+SUM($X$22:$X233)+$AD233,"")</f>
        <v>154382.1701310013</v>
      </c>
      <c r="AG233" s="50" t="b">
        <f t="shared" si="132"/>
        <v>0</v>
      </c>
      <c r="AH233" s="50">
        <f>IF(B233&lt;&gt;"",
IF(AND(AG233=TRUE,D233&gt;=65),$V233*(1-10%)+SUM($X$22:$X233)+$AD233,AF233),
"")</f>
        <v>154382.1701310013</v>
      </c>
      <c r="AI233" s="50">
        <f t="shared" si="115"/>
        <v>769.89678207113468</v>
      </c>
      <c r="AJ233" s="50">
        <f t="shared" si="116"/>
        <v>185545.12447914344</v>
      </c>
      <c r="AK233" s="50">
        <f t="shared" si="117"/>
        <v>171874.48682810619</v>
      </c>
      <c r="AL233" s="50" t="b">
        <f t="shared" si="133"/>
        <v>0</v>
      </c>
      <c r="AM233" s="50">
        <f t="shared" si="118"/>
        <v>171874.48682810619</v>
      </c>
      <c r="AN233" s="50">
        <f t="shared" si="134"/>
        <v>698.48264459855693</v>
      </c>
      <c r="AO233" s="50">
        <f t="shared" si="135"/>
        <v>132.71170247372581</v>
      </c>
      <c r="AP233" s="50">
        <f t="shared" si="136"/>
        <v>54607.205645778464</v>
      </c>
      <c r="AQ233" s="50">
        <f t="shared" si="137"/>
        <v>168201.6056457785</v>
      </c>
    </row>
    <row r="234" spans="1:43" s="27" customFormat="1" x14ac:dyDescent="0.2">
      <c r="A234" s="47">
        <f t="shared" si="106"/>
        <v>213</v>
      </c>
      <c r="B234" s="47" t="str">
        <f>IF(E234&lt;=$F$10,VLOOKUP('KALKULATOR 2021'!A234,Robocze!$B$23:$C$102,2),"")</f>
        <v>18 rok</v>
      </c>
      <c r="C234" s="47">
        <f t="shared" si="119"/>
        <v>2039</v>
      </c>
      <c r="D234" s="48">
        <f t="shared" si="138"/>
        <v>47.750000000000419</v>
      </c>
      <c r="E234" s="54">
        <f t="shared" si="120"/>
        <v>50983</v>
      </c>
      <c r="F234" s="49">
        <f t="shared" si="121"/>
        <v>51013</v>
      </c>
      <c r="G234" s="50">
        <f>IF(F234&lt;&gt;"",
IF($F$6=Robocze!$B$3,$F$5/12,
IF(AND($F$6=Robocze!$B$4,MOD(A234,3)=1),$F$5/4,
IF(AND($F$6=Robocze!$B$5,MOD(A234,12)=1),$F$5,0))),
"")</f>
        <v>0</v>
      </c>
      <c r="H234" s="50">
        <f t="shared" si="122"/>
        <v>113594.40000000004</v>
      </c>
      <c r="I234" s="51">
        <f t="shared" si="107"/>
        <v>0.05</v>
      </c>
      <c r="J234" s="50">
        <f t="shared" si="123"/>
        <v>0</v>
      </c>
      <c r="K234" s="50">
        <f t="shared" si="124"/>
        <v>0</v>
      </c>
      <c r="L234" s="52" t="str">
        <f t="shared" si="139"/>
        <v/>
      </c>
      <c r="M234" s="111">
        <f t="shared" si="108"/>
        <v>113594.40000000004</v>
      </c>
      <c r="N234" s="114">
        <f t="shared" si="125"/>
        <v>155003.09508053804</v>
      </c>
      <c r="O234" s="115"/>
      <c r="P234" s="114">
        <f t="shared" si="109"/>
        <v>172500.70162322331</v>
      </c>
      <c r="Q234" s="115"/>
      <c r="R234" s="112">
        <f t="shared" si="110"/>
        <v>168769.286064833</v>
      </c>
      <c r="S234" s="50"/>
      <c r="T234" s="53">
        <f t="shared" si="111"/>
        <v>0.17</v>
      </c>
      <c r="U234" s="50">
        <f t="shared" si="112"/>
        <v>773.10468532976438</v>
      </c>
      <c r="V234" s="50">
        <f t="shared" si="113"/>
        <v>186318.22916447322</v>
      </c>
      <c r="W234" s="53">
        <f t="shared" si="114"/>
        <v>0.32</v>
      </c>
      <c r="X234" s="50">
        <f t="shared" si="126"/>
        <v>0</v>
      </c>
      <c r="Y234" s="50">
        <f>IF(B234&lt;&gt;"",IF(MONTH(E234)=MONTH($F$14),SUMIF($C$22:C681,"="&amp;(C234-1),$G$22:G681),0)*T234,"")</f>
        <v>0</v>
      </c>
      <c r="Z234" s="50">
        <f>IF(B234&lt;&gt;"",SUM($Y$22:Y234),"")</f>
        <v>19311.047999999995</v>
      </c>
      <c r="AA234" s="51">
        <f t="shared" si="127"/>
        <v>0.05</v>
      </c>
      <c r="AB234" s="50">
        <f t="shared" si="128"/>
        <v>117.54785618826584</v>
      </c>
      <c r="AC234" s="50">
        <f t="shared" si="129"/>
        <v>22.33409267577051</v>
      </c>
      <c r="AD234" s="50">
        <f t="shared" si="130"/>
        <v>8995.6512486962965</v>
      </c>
      <c r="AE234" s="50">
        <f t="shared" si="131"/>
        <v>28306.699248696299</v>
      </c>
      <c r="AF234" s="50">
        <f>IFERROR($V234*(1-$W234)+SUM($X$22:$X234)+$AD234,"")</f>
        <v>155003.09508053804</v>
      </c>
      <c r="AG234" s="50" t="b">
        <f t="shared" si="132"/>
        <v>0</v>
      </c>
      <c r="AH234" s="50">
        <f>IF(B234&lt;&gt;"",
IF(AND(AG234=TRUE,D234&gt;=65),$V234*(1-10%)+SUM($X$22:$X234)+$AD234,AF234),
"")</f>
        <v>155003.09508053804</v>
      </c>
      <c r="AI234" s="50">
        <f t="shared" si="115"/>
        <v>773.10468532976438</v>
      </c>
      <c r="AJ234" s="50">
        <f t="shared" si="116"/>
        <v>186318.22916447322</v>
      </c>
      <c r="AK234" s="50">
        <f t="shared" si="117"/>
        <v>172500.70162322331</v>
      </c>
      <c r="AL234" s="50" t="b">
        <f t="shared" si="133"/>
        <v>0</v>
      </c>
      <c r="AM234" s="50">
        <f t="shared" si="118"/>
        <v>172500.70162322331</v>
      </c>
      <c r="AN234" s="50">
        <f t="shared" si="134"/>
        <v>700.84002352407708</v>
      </c>
      <c r="AO234" s="50">
        <f t="shared" si="135"/>
        <v>133.15960446957465</v>
      </c>
      <c r="AP234" s="50">
        <f t="shared" si="136"/>
        <v>55174.886064832957</v>
      </c>
      <c r="AQ234" s="50">
        <f t="shared" si="137"/>
        <v>168769.286064833</v>
      </c>
    </row>
    <row r="235" spans="1:43" s="27" customFormat="1" x14ac:dyDescent="0.2">
      <c r="A235" s="47">
        <f t="shared" si="106"/>
        <v>214</v>
      </c>
      <c r="B235" s="47" t="str">
        <f>IF(E235&lt;=$F$10,VLOOKUP('KALKULATOR 2021'!A235,Robocze!$B$23:$C$102,2),"")</f>
        <v>18 rok</v>
      </c>
      <c r="C235" s="47">
        <f t="shared" si="119"/>
        <v>2039</v>
      </c>
      <c r="D235" s="48">
        <f t="shared" si="138"/>
        <v>47.833333333333755</v>
      </c>
      <c r="E235" s="54">
        <f t="shared" si="120"/>
        <v>51014</v>
      </c>
      <c r="F235" s="49">
        <f t="shared" si="121"/>
        <v>51043</v>
      </c>
      <c r="G235" s="50">
        <f>IF(F235&lt;&gt;"",
IF($F$6=Robocze!$B$3,$F$5/12,
IF(AND($F$6=Robocze!$B$4,MOD(A235,3)=1),$F$5/4,
IF(AND($F$6=Robocze!$B$5,MOD(A235,12)=1),$F$5,0))),
"")</f>
        <v>0</v>
      </c>
      <c r="H235" s="50">
        <f t="shared" si="122"/>
        <v>113594.40000000004</v>
      </c>
      <c r="I235" s="51">
        <f t="shared" si="107"/>
        <v>0.05</v>
      </c>
      <c r="J235" s="50">
        <f t="shared" si="123"/>
        <v>0</v>
      </c>
      <c r="K235" s="50">
        <f t="shared" si="124"/>
        <v>0</v>
      </c>
      <c r="L235" s="52" t="str">
        <f t="shared" si="139"/>
        <v/>
      </c>
      <c r="M235" s="111">
        <f t="shared" si="108"/>
        <v>113594.40000000004</v>
      </c>
      <c r="N235" s="114">
        <f t="shared" si="125"/>
        <v>155626.53183980176</v>
      </c>
      <c r="O235" s="115"/>
      <c r="P235" s="114">
        <f t="shared" si="109"/>
        <v>173129.52564665343</v>
      </c>
      <c r="Q235" s="115"/>
      <c r="R235" s="112">
        <f t="shared" si="110"/>
        <v>169338.88240530182</v>
      </c>
      <c r="S235" s="50"/>
      <c r="T235" s="53">
        <f t="shared" si="111"/>
        <v>0.17</v>
      </c>
      <c r="U235" s="50">
        <f t="shared" si="112"/>
        <v>776.32595485197169</v>
      </c>
      <c r="V235" s="50">
        <f t="shared" si="113"/>
        <v>187094.5551193252</v>
      </c>
      <c r="W235" s="53">
        <f t="shared" si="114"/>
        <v>0.32</v>
      </c>
      <c r="X235" s="50">
        <f t="shared" si="126"/>
        <v>0</v>
      </c>
      <c r="Y235" s="50">
        <f>IF(B235&lt;&gt;"",IF(MONTH(E235)=MONTH($F$14),SUMIF($C$22:C681,"="&amp;(C235-1),$G$22:G681),0)*T235,"")</f>
        <v>0</v>
      </c>
      <c r="Z235" s="50">
        <f>IF(B235&lt;&gt;"",SUM($Y$22:Y235),"")</f>
        <v>19311.047999999995</v>
      </c>
      <c r="AA235" s="51">
        <f t="shared" si="127"/>
        <v>0.05</v>
      </c>
      <c r="AB235" s="50">
        <f t="shared" si="128"/>
        <v>117.94458020290125</v>
      </c>
      <c r="AC235" s="50">
        <f t="shared" si="129"/>
        <v>22.409470238551236</v>
      </c>
      <c r="AD235" s="50">
        <f t="shared" si="130"/>
        <v>9091.1863586606451</v>
      </c>
      <c r="AE235" s="50">
        <f t="shared" si="131"/>
        <v>28402.234358660648</v>
      </c>
      <c r="AF235" s="50">
        <f>IFERROR($V235*(1-$W235)+SUM($X$22:$X235)+$AD235,"")</f>
        <v>155626.53183980176</v>
      </c>
      <c r="AG235" s="50" t="b">
        <f t="shared" si="132"/>
        <v>0</v>
      </c>
      <c r="AH235" s="50">
        <f>IF(B235&lt;&gt;"",
IF(AND(AG235=TRUE,D235&gt;=65),$V235*(1-10%)+SUM($X$22:$X235)+$AD235,AF235),
"")</f>
        <v>155626.53183980176</v>
      </c>
      <c r="AI235" s="50">
        <f t="shared" si="115"/>
        <v>776.32595485197169</v>
      </c>
      <c r="AJ235" s="50">
        <f t="shared" si="116"/>
        <v>187094.5551193252</v>
      </c>
      <c r="AK235" s="50">
        <f t="shared" si="117"/>
        <v>173129.52564665343</v>
      </c>
      <c r="AL235" s="50" t="b">
        <f t="shared" si="133"/>
        <v>0</v>
      </c>
      <c r="AM235" s="50">
        <f t="shared" si="118"/>
        <v>173129.52564665343</v>
      </c>
      <c r="AN235" s="50">
        <f t="shared" si="134"/>
        <v>703.20535860347081</v>
      </c>
      <c r="AO235" s="50">
        <f t="shared" si="135"/>
        <v>133.60901813465946</v>
      </c>
      <c r="AP235" s="50">
        <f t="shared" si="136"/>
        <v>55744.48240530178</v>
      </c>
      <c r="AQ235" s="50">
        <f t="shared" si="137"/>
        <v>169338.88240530182</v>
      </c>
    </row>
    <row r="236" spans="1:43" s="27" customFormat="1" x14ac:dyDescent="0.2">
      <c r="A236" s="47">
        <f t="shared" si="106"/>
        <v>215</v>
      </c>
      <c r="B236" s="47" t="str">
        <f>IF(E236&lt;=$F$10,VLOOKUP('KALKULATOR 2021'!A236,Robocze!$B$23:$C$102,2),"")</f>
        <v>18 rok</v>
      </c>
      <c r="C236" s="47">
        <f t="shared" si="119"/>
        <v>2039</v>
      </c>
      <c r="D236" s="48">
        <f t="shared" si="138"/>
        <v>47.916666666667091</v>
      </c>
      <c r="E236" s="54">
        <f t="shared" si="120"/>
        <v>51044</v>
      </c>
      <c r="F236" s="49">
        <f t="shared" si="121"/>
        <v>51074</v>
      </c>
      <c r="G236" s="50">
        <f>IF(F236&lt;&gt;"",
IF($F$6=Robocze!$B$3,$F$5/12,
IF(AND($F$6=Robocze!$B$4,MOD(A236,3)=1),$F$5/4,
IF(AND($F$6=Robocze!$B$5,MOD(A236,12)=1),$F$5,0))),
"")</f>
        <v>0</v>
      </c>
      <c r="H236" s="50">
        <f t="shared" si="122"/>
        <v>113594.40000000004</v>
      </c>
      <c r="I236" s="51">
        <f t="shared" si="107"/>
        <v>0.05</v>
      </c>
      <c r="J236" s="50">
        <f t="shared" si="123"/>
        <v>0</v>
      </c>
      <c r="K236" s="50">
        <f t="shared" si="124"/>
        <v>0</v>
      </c>
      <c r="L236" s="52" t="str">
        <f t="shared" si="139"/>
        <v/>
      </c>
      <c r="M236" s="111">
        <f t="shared" si="108"/>
        <v>113594.40000000004</v>
      </c>
      <c r="N236" s="114">
        <f t="shared" si="125"/>
        <v>156252.490620267</v>
      </c>
      <c r="O236" s="115"/>
      <c r="P236" s="114">
        <f t="shared" si="109"/>
        <v>173760.96977018114</v>
      </c>
      <c r="Q236" s="115"/>
      <c r="R236" s="112">
        <f t="shared" si="110"/>
        <v>169910.40113341971</v>
      </c>
      <c r="S236" s="50"/>
      <c r="T236" s="53">
        <f t="shared" si="111"/>
        <v>0.17</v>
      </c>
      <c r="U236" s="50">
        <f t="shared" si="112"/>
        <v>779.56064633052165</v>
      </c>
      <c r="V236" s="50">
        <f t="shared" si="113"/>
        <v>187874.11576565573</v>
      </c>
      <c r="W236" s="53">
        <f t="shared" si="114"/>
        <v>0.32</v>
      </c>
      <c r="X236" s="50">
        <f t="shared" si="126"/>
        <v>0</v>
      </c>
      <c r="Y236" s="50">
        <f>IF(B236&lt;&gt;"",IF(MONTH(E236)=MONTH($F$14),SUMIF($C$22:C681,"="&amp;(C236-1),$G$22:G681),0)*T236,"")</f>
        <v>0</v>
      </c>
      <c r="Z236" s="50">
        <f>IF(B236&lt;&gt;"",SUM($Y$22:Y236),"")</f>
        <v>19311.047999999995</v>
      </c>
      <c r="AA236" s="51">
        <f t="shared" si="127"/>
        <v>0.05</v>
      </c>
      <c r="AB236" s="50">
        <f t="shared" si="128"/>
        <v>118.34264316108603</v>
      </c>
      <c r="AC236" s="50">
        <f t="shared" si="129"/>
        <v>22.485102200606345</v>
      </c>
      <c r="AD236" s="50">
        <f t="shared" si="130"/>
        <v>9187.0438996211251</v>
      </c>
      <c r="AE236" s="50">
        <f t="shared" si="131"/>
        <v>28498.091899621126</v>
      </c>
      <c r="AF236" s="50">
        <f>IFERROR($V236*(1-$W236)+SUM($X$22:$X236)+$AD236,"")</f>
        <v>156252.490620267</v>
      </c>
      <c r="AG236" s="50" t="b">
        <f t="shared" si="132"/>
        <v>0</v>
      </c>
      <c r="AH236" s="50">
        <f>IF(B236&lt;&gt;"",
IF(AND(AG236=TRUE,D236&gt;=65),$V236*(1-10%)+SUM($X$22:$X236)+$AD236,AF236),
"")</f>
        <v>156252.490620267</v>
      </c>
      <c r="AI236" s="50">
        <f t="shared" si="115"/>
        <v>779.56064633052165</v>
      </c>
      <c r="AJ236" s="50">
        <f t="shared" si="116"/>
        <v>187874.11576565573</v>
      </c>
      <c r="AK236" s="50">
        <f t="shared" si="117"/>
        <v>173760.96977018114</v>
      </c>
      <c r="AL236" s="50" t="b">
        <f t="shared" si="133"/>
        <v>0</v>
      </c>
      <c r="AM236" s="50">
        <f t="shared" si="118"/>
        <v>173760.96977018114</v>
      </c>
      <c r="AN236" s="50">
        <f t="shared" si="134"/>
        <v>705.57867668875758</v>
      </c>
      <c r="AO236" s="50">
        <f t="shared" si="135"/>
        <v>134.05994857086395</v>
      </c>
      <c r="AP236" s="50">
        <f t="shared" si="136"/>
        <v>56316.001133419675</v>
      </c>
      <c r="AQ236" s="50">
        <f t="shared" si="137"/>
        <v>169910.40113341971</v>
      </c>
    </row>
    <row r="237" spans="1:43" s="46" customFormat="1" x14ac:dyDescent="0.2">
      <c r="A237" s="55">
        <f t="shared" si="106"/>
        <v>216</v>
      </c>
      <c r="B237" s="55" t="str">
        <f>IF(E237&lt;=$F$10,VLOOKUP('KALKULATOR 2021'!A237,Robocze!$B$23:$C$102,2),"")</f>
        <v>18 rok</v>
      </c>
      <c r="C237" s="55">
        <f t="shared" si="119"/>
        <v>2039</v>
      </c>
      <c r="D237" s="56">
        <f t="shared" si="138"/>
        <v>48.000000000000426</v>
      </c>
      <c r="E237" s="57">
        <f t="shared" si="120"/>
        <v>51075</v>
      </c>
      <c r="F237" s="58">
        <f t="shared" si="121"/>
        <v>51104</v>
      </c>
      <c r="G237" s="59">
        <f>IF(F237&lt;&gt;"",
IF($F$6=Robocze!$B$3,$F$5/12,
IF(AND($F$6=Robocze!$B$4,MOD(A237,3)=1),$F$5/4,
IF(AND($F$6=Robocze!$B$5,MOD(A237,12)=1),$F$5,0))),
"")</f>
        <v>0</v>
      </c>
      <c r="H237" s="59">
        <f t="shared" si="122"/>
        <v>113594.40000000004</v>
      </c>
      <c r="I237" s="60">
        <f t="shared" si="107"/>
        <v>0.05</v>
      </c>
      <c r="J237" s="59">
        <f t="shared" si="123"/>
        <v>0</v>
      </c>
      <c r="K237" s="59">
        <f t="shared" si="124"/>
        <v>0</v>
      </c>
      <c r="L237" s="61">
        <f t="shared" si="139"/>
        <v>18</v>
      </c>
      <c r="M237" s="113">
        <f t="shared" si="108"/>
        <v>113594.40000000004</v>
      </c>
      <c r="N237" s="114">
        <f t="shared" si="125"/>
        <v>156880.98167509757</v>
      </c>
      <c r="O237" s="115"/>
      <c r="P237" s="114">
        <f t="shared" si="109"/>
        <v>174395.04491089022</v>
      </c>
      <c r="Q237" s="115"/>
      <c r="R237" s="112">
        <f t="shared" si="110"/>
        <v>170483.84873724502</v>
      </c>
      <c r="S237" s="59"/>
      <c r="T237" s="62">
        <f t="shared" si="111"/>
        <v>0.17</v>
      </c>
      <c r="U237" s="59">
        <f t="shared" si="112"/>
        <v>782.80881569023222</v>
      </c>
      <c r="V237" s="59">
        <f t="shared" si="113"/>
        <v>188656.92458134596</v>
      </c>
      <c r="W237" s="62">
        <f t="shared" si="114"/>
        <v>0.32</v>
      </c>
      <c r="X237" s="59">
        <f t="shared" si="126"/>
        <v>0</v>
      </c>
      <c r="Y237" s="59">
        <f>IF(B237&lt;&gt;"",IF(MONTH(E237)=MONTH($F$14),SUMIF($C$22:C705,"="&amp;(C237-1),$G$22:G705),0)*T237,"")</f>
        <v>0</v>
      </c>
      <c r="Z237" s="59">
        <f>IF(B237&lt;&gt;"",SUM($Y$22:Y237),"")</f>
        <v>19311.047999999995</v>
      </c>
      <c r="AA237" s="60">
        <f t="shared" si="127"/>
        <v>0.05</v>
      </c>
      <c r="AB237" s="59">
        <f t="shared" si="128"/>
        <v>118.7420495817547</v>
      </c>
      <c r="AC237" s="59">
        <f t="shared" si="129"/>
        <v>22.560989420533392</v>
      </c>
      <c r="AD237" s="59">
        <f t="shared" si="130"/>
        <v>9283.2249597823466</v>
      </c>
      <c r="AE237" s="59">
        <f t="shared" si="131"/>
        <v>28594.272959782345</v>
      </c>
      <c r="AF237" s="59">
        <f>IFERROR($V237*(1-$W237)+SUM($X$22:$X237)+$AD237,"")</f>
        <v>156880.98167509757</v>
      </c>
      <c r="AG237" s="59" t="b">
        <f t="shared" si="132"/>
        <v>0</v>
      </c>
      <c r="AH237" s="59">
        <f>IF(B237&lt;&gt;"",
IF(AND(AG237=TRUE,D237&gt;=65),$V237*(1-10%)+SUM($X$22:$X237)+$AD237,AF237),
"")</f>
        <v>156880.98167509757</v>
      </c>
      <c r="AI237" s="59">
        <f t="shared" si="115"/>
        <v>782.80881569023222</v>
      </c>
      <c r="AJ237" s="59">
        <f t="shared" si="116"/>
        <v>188656.92458134596</v>
      </c>
      <c r="AK237" s="59">
        <f t="shared" si="117"/>
        <v>174395.04491089022</v>
      </c>
      <c r="AL237" s="59" t="b">
        <f t="shared" si="133"/>
        <v>0</v>
      </c>
      <c r="AM237" s="59">
        <f t="shared" si="118"/>
        <v>174395.04491089022</v>
      </c>
      <c r="AN237" s="59">
        <f t="shared" si="134"/>
        <v>707.9600047225822</v>
      </c>
      <c r="AO237" s="59">
        <f t="shared" si="135"/>
        <v>134.51240089729063</v>
      </c>
      <c r="AP237" s="59">
        <f t="shared" si="136"/>
        <v>56889.44873724498</v>
      </c>
      <c r="AQ237" s="59">
        <f t="shared" si="137"/>
        <v>170483.84873724502</v>
      </c>
    </row>
    <row r="238" spans="1:43" s="27" customFormat="1" x14ac:dyDescent="0.2">
      <c r="A238" s="47">
        <f t="shared" si="106"/>
        <v>217</v>
      </c>
      <c r="B238" s="47" t="str">
        <f>IF(E238&lt;=$F$10,VLOOKUP('KALKULATOR 2021'!A238,Robocze!$B$23:$C$102,2),"")</f>
        <v>19 rok</v>
      </c>
      <c r="C238" s="47">
        <f t="shared" si="119"/>
        <v>2039</v>
      </c>
      <c r="D238" s="48">
        <f t="shared" si="138"/>
        <v>48.083333333333762</v>
      </c>
      <c r="E238" s="49">
        <f t="shared" si="120"/>
        <v>51105</v>
      </c>
      <c r="F238" s="49">
        <f t="shared" si="121"/>
        <v>51135</v>
      </c>
      <c r="G238" s="50">
        <f>IF(F238&lt;&gt;"",
IF($F$6=Robocze!$B$3,$F$5/12,
IF(AND($F$6=Robocze!$B$4,MOD(A238,3)=1),$F$5/4,
IF(AND($F$6=Robocze!$B$5,MOD(A238,12)=1),$F$5,0))),
"")</f>
        <v>6310.8</v>
      </c>
      <c r="H238" s="50">
        <f t="shared" si="122"/>
        <v>119905.20000000004</v>
      </c>
      <c r="I238" s="51">
        <f t="shared" si="107"/>
        <v>0.05</v>
      </c>
      <c r="J238" s="50">
        <f t="shared" si="123"/>
        <v>2E-3</v>
      </c>
      <c r="K238" s="50">
        <f t="shared" si="124"/>
        <v>6310.7979999999998</v>
      </c>
      <c r="L238" s="52" t="str">
        <f t="shared" si="139"/>
        <v/>
      </c>
      <c r="M238" s="111">
        <f t="shared" si="108"/>
        <v>119905.20000000004</v>
      </c>
      <c r="N238" s="114">
        <f t="shared" si="125"/>
        <v>162894.07453365065</v>
      </c>
      <c r="O238" s="115"/>
      <c r="P238" s="114">
        <f t="shared" si="109"/>
        <v>181363.85935460226</v>
      </c>
      <c r="Q238" s="115"/>
      <c r="R238" s="112">
        <f t="shared" si="110"/>
        <v>177391.33067673323</v>
      </c>
      <c r="S238" s="50"/>
      <c r="T238" s="53">
        <f t="shared" si="111"/>
        <v>0.17</v>
      </c>
      <c r="U238" s="50">
        <f t="shared" si="112"/>
        <v>812.36551075560817</v>
      </c>
      <c r="V238" s="50">
        <f t="shared" si="113"/>
        <v>195780.08809210156</v>
      </c>
      <c r="W238" s="53">
        <f t="shared" si="114"/>
        <v>0.32</v>
      </c>
      <c r="X238" s="50">
        <f t="shared" si="126"/>
        <v>1072.836</v>
      </c>
      <c r="Y238" s="50">
        <f>IF(B238&lt;&gt;"",IF(MONTH(E238)=MONTH($F$14),SUMIF($C$22:C693,"="&amp;(C238-1),$G$22:G693),0)*T238,"")</f>
        <v>0</v>
      </c>
      <c r="Z238" s="50">
        <f>IF(B238&lt;&gt;"",SUM($Y$22:Y238),"")</f>
        <v>19311.047999999995</v>
      </c>
      <c r="AA238" s="51">
        <f t="shared" si="127"/>
        <v>0.05</v>
      </c>
      <c r="AB238" s="50">
        <f t="shared" si="128"/>
        <v>119.14280399909312</v>
      </c>
      <c r="AC238" s="50">
        <f t="shared" si="129"/>
        <v>22.637132759827693</v>
      </c>
      <c r="AD238" s="50">
        <f t="shared" si="130"/>
        <v>9379.7306310216118</v>
      </c>
      <c r="AE238" s="50">
        <f t="shared" si="131"/>
        <v>28690.778631021611</v>
      </c>
      <c r="AF238" s="50">
        <f>IFERROR($V238*(1-$W238)+SUM($X$22:$X238)+$AD238,"")</f>
        <v>162894.07453365065</v>
      </c>
      <c r="AG238" s="50" t="b">
        <f t="shared" si="132"/>
        <v>0</v>
      </c>
      <c r="AH238" s="50">
        <f>IF(B238&lt;&gt;"",
IF(AND(AG238=TRUE,D238&gt;=65),$V238*(1-10%)+SUM($X$22:$X238)+$AD238,AF238),
"")</f>
        <v>162894.07453365065</v>
      </c>
      <c r="AI238" s="50">
        <f t="shared" si="115"/>
        <v>812.36551075560817</v>
      </c>
      <c r="AJ238" s="50">
        <f t="shared" si="116"/>
        <v>195780.08809210156</v>
      </c>
      <c r="AK238" s="50">
        <f t="shared" si="117"/>
        <v>181363.85935460226</v>
      </c>
      <c r="AL238" s="50" t="b">
        <f t="shared" si="133"/>
        <v>0</v>
      </c>
      <c r="AM238" s="50">
        <f t="shared" si="118"/>
        <v>181363.85935460226</v>
      </c>
      <c r="AN238" s="50">
        <f t="shared" si="134"/>
        <v>736.64436973852082</v>
      </c>
      <c r="AO238" s="50">
        <f t="shared" si="135"/>
        <v>139.96243025031896</v>
      </c>
      <c r="AP238" s="50">
        <f t="shared" si="136"/>
        <v>57486.130676733184</v>
      </c>
      <c r="AQ238" s="50">
        <f t="shared" si="137"/>
        <v>177391.33067673323</v>
      </c>
    </row>
    <row r="239" spans="1:43" s="27" customFormat="1" x14ac:dyDescent="0.2">
      <c r="A239" s="47">
        <f t="shared" si="106"/>
        <v>218</v>
      </c>
      <c r="B239" s="47" t="str">
        <f>IF(E239&lt;=$F$10,VLOOKUP('KALKULATOR 2021'!A239,Robocze!$B$23:$C$102,2),"")</f>
        <v>19 rok</v>
      </c>
      <c r="C239" s="47">
        <f t="shared" si="119"/>
        <v>2040</v>
      </c>
      <c r="D239" s="48">
        <f t="shared" si="138"/>
        <v>48.166666666667098</v>
      </c>
      <c r="E239" s="54">
        <f t="shared" si="120"/>
        <v>51136</v>
      </c>
      <c r="F239" s="49">
        <f t="shared" si="121"/>
        <v>51166</v>
      </c>
      <c r="G239" s="50">
        <f>IF(F239&lt;&gt;"",
IF($F$6=Robocze!$B$3,$F$5/12,
IF(AND($F$6=Robocze!$B$4,MOD(A239,3)=1),$F$5/4,
IF(AND($F$6=Robocze!$B$5,MOD(A239,12)=1),$F$5,0))),
"")</f>
        <v>0</v>
      </c>
      <c r="H239" s="50">
        <f t="shared" si="122"/>
        <v>119905.20000000004</v>
      </c>
      <c r="I239" s="51">
        <f t="shared" si="107"/>
        <v>0.05</v>
      </c>
      <c r="J239" s="50">
        <f t="shared" si="123"/>
        <v>0</v>
      </c>
      <c r="K239" s="50">
        <f t="shared" si="124"/>
        <v>0</v>
      </c>
      <c r="L239" s="52" t="str">
        <f t="shared" si="139"/>
        <v/>
      </c>
      <c r="M239" s="111">
        <f t="shared" si="108"/>
        <v>119905.20000000004</v>
      </c>
      <c r="N239" s="114">
        <f t="shared" si="125"/>
        <v>163545.61616112466</v>
      </c>
      <c r="O239" s="115"/>
      <c r="P239" s="114">
        <f t="shared" si="109"/>
        <v>182024.61715191312</v>
      </c>
      <c r="Q239" s="115"/>
      <c r="R239" s="112">
        <f t="shared" si="110"/>
        <v>177990.02641776722</v>
      </c>
      <c r="S239" s="50"/>
      <c r="T239" s="53">
        <f t="shared" si="111"/>
        <v>0.17</v>
      </c>
      <c r="U239" s="50">
        <f t="shared" si="112"/>
        <v>815.75036705042316</v>
      </c>
      <c r="V239" s="50">
        <f t="shared" si="113"/>
        <v>196595.838459152</v>
      </c>
      <c r="W239" s="53">
        <f t="shared" si="114"/>
        <v>0.32</v>
      </c>
      <c r="X239" s="50">
        <f t="shared" si="126"/>
        <v>0</v>
      </c>
      <c r="Y239" s="50">
        <f>IF(B239&lt;&gt;"",IF(MONTH(E239)=MONTH($F$14),SUMIF($C$22:C693,"="&amp;(C239-1),$G$22:G693),0)*T239,"")</f>
        <v>0</v>
      </c>
      <c r="Z239" s="50">
        <f>IF(B239&lt;&gt;"",SUM($Y$22:Y239),"")</f>
        <v>19311.047999999995</v>
      </c>
      <c r="AA239" s="51">
        <f t="shared" si="127"/>
        <v>0.05</v>
      </c>
      <c r="AB239" s="50">
        <f t="shared" si="128"/>
        <v>119.54491096259005</v>
      </c>
      <c r="AC239" s="50">
        <f t="shared" si="129"/>
        <v>22.713533082892109</v>
      </c>
      <c r="AD239" s="50">
        <f t="shared" si="130"/>
        <v>9476.56200890131</v>
      </c>
      <c r="AE239" s="50">
        <f t="shared" si="131"/>
        <v>28787.610008901309</v>
      </c>
      <c r="AF239" s="50">
        <f>IFERROR($V239*(1-$W239)+SUM($X$22:$X239)+$AD239,"")</f>
        <v>163545.61616112466</v>
      </c>
      <c r="AG239" s="50" t="b">
        <f t="shared" si="132"/>
        <v>0</v>
      </c>
      <c r="AH239" s="50">
        <f>IF(B239&lt;&gt;"",
IF(AND(AG239=TRUE,D239&gt;=65),$V239*(1-10%)+SUM($X$22:$X239)+$AD239,AF239),
"")</f>
        <v>163545.61616112466</v>
      </c>
      <c r="AI239" s="50">
        <f t="shared" si="115"/>
        <v>815.75036705042316</v>
      </c>
      <c r="AJ239" s="50">
        <f t="shared" si="116"/>
        <v>196595.838459152</v>
      </c>
      <c r="AK239" s="50">
        <f t="shared" si="117"/>
        <v>182024.61715191312</v>
      </c>
      <c r="AL239" s="50" t="b">
        <f t="shared" si="133"/>
        <v>0</v>
      </c>
      <c r="AM239" s="50">
        <f t="shared" si="118"/>
        <v>182024.61715191312</v>
      </c>
      <c r="AN239" s="50">
        <f t="shared" si="134"/>
        <v>739.13054448638843</v>
      </c>
      <c r="AO239" s="50">
        <f t="shared" si="135"/>
        <v>140.4348034524138</v>
      </c>
      <c r="AP239" s="50">
        <f t="shared" si="136"/>
        <v>58084.826417767181</v>
      </c>
      <c r="AQ239" s="50">
        <f t="shared" si="137"/>
        <v>177990.02641776722</v>
      </c>
    </row>
    <row r="240" spans="1:43" s="27" customFormat="1" x14ac:dyDescent="0.2">
      <c r="A240" s="47">
        <f t="shared" si="106"/>
        <v>219</v>
      </c>
      <c r="B240" s="47" t="str">
        <f>IF(E240&lt;=$F$10,VLOOKUP('KALKULATOR 2021'!A240,Robocze!$B$23:$C$102,2),"")</f>
        <v>19 rok</v>
      </c>
      <c r="C240" s="47">
        <f t="shared" si="119"/>
        <v>2040</v>
      </c>
      <c r="D240" s="48">
        <f t="shared" si="138"/>
        <v>48.250000000000433</v>
      </c>
      <c r="E240" s="54">
        <f t="shared" si="120"/>
        <v>51167</v>
      </c>
      <c r="F240" s="49">
        <f t="shared" si="121"/>
        <v>51195</v>
      </c>
      <c r="G240" s="50">
        <f>IF(F240&lt;&gt;"",
IF($F$6=Robocze!$B$3,$F$5/12,
IF(AND($F$6=Robocze!$B$4,MOD(A240,3)=1),$F$5/4,
IF(AND($F$6=Robocze!$B$5,MOD(A240,12)=1),$F$5,0))),
"")</f>
        <v>0</v>
      </c>
      <c r="H240" s="50">
        <f t="shared" si="122"/>
        <v>119905.20000000004</v>
      </c>
      <c r="I240" s="51">
        <f t="shared" si="107"/>
        <v>0.05</v>
      </c>
      <c r="J240" s="50">
        <f t="shared" si="123"/>
        <v>0</v>
      </c>
      <c r="K240" s="50">
        <f t="shared" si="124"/>
        <v>0</v>
      </c>
      <c r="L240" s="52" t="str">
        <f t="shared" si="139"/>
        <v/>
      </c>
      <c r="M240" s="111">
        <f t="shared" si="108"/>
        <v>119905.20000000004</v>
      </c>
      <c r="N240" s="114">
        <f t="shared" si="125"/>
        <v>164199.79588720563</v>
      </c>
      <c r="O240" s="115"/>
      <c r="P240" s="114">
        <f t="shared" si="109"/>
        <v>182688.12810671277</v>
      </c>
      <c r="Q240" s="115"/>
      <c r="R240" s="112">
        <f t="shared" si="110"/>
        <v>178590.74275692718</v>
      </c>
      <c r="S240" s="50"/>
      <c r="T240" s="53">
        <f t="shared" si="111"/>
        <v>0.17</v>
      </c>
      <c r="U240" s="50">
        <f t="shared" si="112"/>
        <v>819.14932691313334</v>
      </c>
      <c r="V240" s="50">
        <f t="shared" si="113"/>
        <v>197414.98778606515</v>
      </c>
      <c r="W240" s="53">
        <f t="shared" si="114"/>
        <v>0.32</v>
      </c>
      <c r="X240" s="50">
        <f t="shared" si="126"/>
        <v>0</v>
      </c>
      <c r="Y240" s="50">
        <f>IF(B240&lt;&gt;"",IF(MONTH(E240)=MONTH($F$14),SUMIF($C$22:C693,"="&amp;(C240-1),$G$22:G693),0)*T240,"")</f>
        <v>0</v>
      </c>
      <c r="Z240" s="50">
        <f>IF(B240&lt;&gt;"",SUM($Y$22:Y240),"")</f>
        <v>19311.047999999995</v>
      </c>
      <c r="AA240" s="51">
        <f t="shared" si="127"/>
        <v>0.05</v>
      </c>
      <c r="AB240" s="50">
        <f t="shared" si="128"/>
        <v>119.94837503708879</v>
      </c>
      <c r="AC240" s="50">
        <f t="shared" si="129"/>
        <v>22.790191257046871</v>
      </c>
      <c r="AD240" s="50">
        <f t="shared" si="130"/>
        <v>9573.7201926813523</v>
      </c>
      <c r="AE240" s="50">
        <f t="shared" si="131"/>
        <v>28884.768192681353</v>
      </c>
      <c r="AF240" s="50">
        <f>IFERROR($V240*(1-$W240)+SUM($X$22:$X240)+$AD240,"")</f>
        <v>164199.79588720563</v>
      </c>
      <c r="AG240" s="50" t="b">
        <f t="shared" si="132"/>
        <v>0</v>
      </c>
      <c r="AH240" s="50">
        <f>IF(B240&lt;&gt;"",
IF(AND(AG240=TRUE,D240&gt;=65),$V240*(1-10%)+SUM($X$22:$X240)+$AD240,AF240),
"")</f>
        <v>164199.79588720563</v>
      </c>
      <c r="AI240" s="50">
        <f t="shared" si="115"/>
        <v>819.14932691313334</v>
      </c>
      <c r="AJ240" s="50">
        <f t="shared" si="116"/>
        <v>197414.98778606515</v>
      </c>
      <c r="AK240" s="50">
        <f t="shared" si="117"/>
        <v>182688.12810671277</v>
      </c>
      <c r="AL240" s="50" t="b">
        <f t="shared" si="133"/>
        <v>0</v>
      </c>
      <c r="AM240" s="50">
        <f t="shared" si="118"/>
        <v>182688.12810671277</v>
      </c>
      <c r="AN240" s="50">
        <f t="shared" si="134"/>
        <v>741.62511007403009</v>
      </c>
      <c r="AO240" s="50">
        <f t="shared" si="135"/>
        <v>140.90877091406571</v>
      </c>
      <c r="AP240" s="50">
        <f t="shared" si="136"/>
        <v>58685.542756927141</v>
      </c>
      <c r="AQ240" s="50">
        <f t="shared" si="137"/>
        <v>178590.74275692718</v>
      </c>
    </row>
    <row r="241" spans="1:43" s="27" customFormat="1" x14ac:dyDescent="0.2">
      <c r="A241" s="47">
        <f t="shared" si="106"/>
        <v>220</v>
      </c>
      <c r="B241" s="47" t="str">
        <f>IF(E241&lt;=$F$10,VLOOKUP('KALKULATOR 2021'!A241,Robocze!$B$23:$C$102,2),"")</f>
        <v>19 rok</v>
      </c>
      <c r="C241" s="47">
        <f t="shared" si="119"/>
        <v>2040</v>
      </c>
      <c r="D241" s="48">
        <f t="shared" si="138"/>
        <v>48.333333333333769</v>
      </c>
      <c r="E241" s="54">
        <f t="shared" si="120"/>
        <v>51196</v>
      </c>
      <c r="F241" s="49">
        <f t="shared" si="121"/>
        <v>51226</v>
      </c>
      <c r="G241" s="50">
        <f>IF(F241&lt;&gt;"",
IF($F$6=Robocze!$B$3,$F$5/12,
IF(AND($F$6=Robocze!$B$4,MOD(A241,3)=1),$F$5/4,
IF(AND($F$6=Robocze!$B$5,MOD(A241,12)=1),$F$5,0))),
"")</f>
        <v>0</v>
      </c>
      <c r="H241" s="50">
        <f t="shared" si="122"/>
        <v>119905.20000000004</v>
      </c>
      <c r="I241" s="51">
        <f t="shared" si="107"/>
        <v>0.05</v>
      </c>
      <c r="J241" s="50">
        <f t="shared" si="123"/>
        <v>0</v>
      </c>
      <c r="K241" s="50">
        <f t="shared" si="124"/>
        <v>0</v>
      </c>
      <c r="L241" s="52" t="str">
        <f t="shared" si="139"/>
        <v/>
      </c>
      <c r="M241" s="111">
        <f t="shared" si="108"/>
        <v>119905.20000000004</v>
      </c>
      <c r="N241" s="114">
        <f t="shared" si="125"/>
        <v>164856.62444524979</v>
      </c>
      <c r="O241" s="115"/>
      <c r="P241" s="114">
        <f t="shared" si="109"/>
        <v>183354.40369049076</v>
      </c>
      <c r="Q241" s="115"/>
      <c r="R241" s="112">
        <f t="shared" si="110"/>
        <v>179193.48651373183</v>
      </c>
      <c r="S241" s="50"/>
      <c r="T241" s="53">
        <f t="shared" si="111"/>
        <v>0.17</v>
      </c>
      <c r="U241" s="50">
        <f t="shared" si="112"/>
        <v>822.56244910860471</v>
      </c>
      <c r="V241" s="50">
        <f t="shared" si="113"/>
        <v>198237.55023517375</v>
      </c>
      <c r="W241" s="53">
        <f t="shared" si="114"/>
        <v>0.32</v>
      </c>
      <c r="X241" s="50">
        <f t="shared" si="126"/>
        <v>0</v>
      </c>
      <c r="Y241" s="50">
        <f>IF(B241&lt;&gt;"",IF(MONTH(E241)=MONTH($F$14),SUMIF($C$22:C693,"="&amp;(C241-1),$G$22:G693),0)*T241,"")</f>
        <v>0</v>
      </c>
      <c r="Z241" s="50">
        <f>IF(B241&lt;&gt;"",SUM($Y$22:Y241),"")</f>
        <v>19311.047999999995</v>
      </c>
      <c r="AA241" s="51">
        <f t="shared" si="127"/>
        <v>0.05</v>
      </c>
      <c r="AB241" s="50">
        <f t="shared" si="128"/>
        <v>120.35320080283897</v>
      </c>
      <c r="AC241" s="50">
        <f t="shared" si="129"/>
        <v>22.867108152539405</v>
      </c>
      <c r="AD241" s="50">
        <f t="shared" si="130"/>
        <v>9671.2062853316529</v>
      </c>
      <c r="AE241" s="50">
        <f t="shared" si="131"/>
        <v>28982.254285331652</v>
      </c>
      <c r="AF241" s="50">
        <f>IFERROR($V241*(1-$W241)+SUM($X$22:$X241)+$AD241,"")</f>
        <v>164856.62444524979</v>
      </c>
      <c r="AG241" s="50" t="b">
        <f t="shared" si="132"/>
        <v>0</v>
      </c>
      <c r="AH241" s="50">
        <f>IF(B241&lt;&gt;"",
IF(AND(AG241=TRUE,D241&gt;=65),$V241*(1-10%)+SUM($X$22:$X241)+$AD241,AF241),
"")</f>
        <v>164856.62444524979</v>
      </c>
      <c r="AI241" s="50">
        <f t="shared" si="115"/>
        <v>822.56244910860471</v>
      </c>
      <c r="AJ241" s="50">
        <f t="shared" si="116"/>
        <v>198237.55023517375</v>
      </c>
      <c r="AK241" s="50">
        <f t="shared" si="117"/>
        <v>183354.40369049076</v>
      </c>
      <c r="AL241" s="50" t="b">
        <f t="shared" si="133"/>
        <v>0</v>
      </c>
      <c r="AM241" s="50">
        <f t="shared" si="118"/>
        <v>183354.40369049076</v>
      </c>
      <c r="AN241" s="50">
        <f t="shared" si="134"/>
        <v>744.1280948205299</v>
      </c>
      <c r="AO241" s="50">
        <f t="shared" si="135"/>
        <v>141.38433801590068</v>
      </c>
      <c r="AP241" s="50">
        <f t="shared" si="136"/>
        <v>59288.286513731786</v>
      </c>
      <c r="AQ241" s="50">
        <f t="shared" si="137"/>
        <v>179193.48651373183</v>
      </c>
    </row>
    <row r="242" spans="1:43" s="27" customFormat="1" x14ac:dyDescent="0.2">
      <c r="A242" s="47">
        <f t="shared" si="106"/>
        <v>221</v>
      </c>
      <c r="B242" s="47" t="str">
        <f>IF(E242&lt;=$F$10,VLOOKUP('KALKULATOR 2021'!A242,Robocze!$B$23:$C$102,2),"")</f>
        <v>19 rok</v>
      </c>
      <c r="C242" s="47">
        <f t="shared" si="119"/>
        <v>2040</v>
      </c>
      <c r="D242" s="48">
        <f t="shared" si="138"/>
        <v>48.416666666667105</v>
      </c>
      <c r="E242" s="54">
        <f t="shared" si="120"/>
        <v>51227</v>
      </c>
      <c r="F242" s="49">
        <f t="shared" si="121"/>
        <v>51256</v>
      </c>
      <c r="G242" s="50">
        <f>IF(F242&lt;&gt;"",
IF($F$6=Robocze!$B$3,$F$5/12,
IF(AND($F$6=Robocze!$B$4,MOD(A242,3)=1),$F$5/4,
IF(AND($F$6=Robocze!$B$5,MOD(A242,12)=1),$F$5,0))),
"")</f>
        <v>0</v>
      </c>
      <c r="H242" s="50">
        <f t="shared" si="122"/>
        <v>119905.20000000004</v>
      </c>
      <c r="I242" s="51">
        <f t="shared" si="107"/>
        <v>0.05</v>
      </c>
      <c r="J242" s="50">
        <f t="shared" si="123"/>
        <v>0</v>
      </c>
      <c r="K242" s="50">
        <f t="shared" si="124"/>
        <v>0</v>
      </c>
      <c r="L242" s="52" t="str">
        <f t="shared" si="139"/>
        <v/>
      </c>
      <c r="M242" s="111">
        <f t="shared" si="108"/>
        <v>119905.20000000004</v>
      </c>
      <c r="N242" s="114">
        <f t="shared" si="125"/>
        <v>165519.73343396242</v>
      </c>
      <c r="O242" s="115"/>
      <c r="P242" s="114">
        <f t="shared" si="109"/>
        <v>184023.45542253446</v>
      </c>
      <c r="Q242" s="115"/>
      <c r="R242" s="112">
        <f t="shared" si="110"/>
        <v>179798.26453071568</v>
      </c>
      <c r="S242" s="50"/>
      <c r="T242" s="53">
        <f t="shared" si="111"/>
        <v>0.17</v>
      </c>
      <c r="U242" s="50">
        <f t="shared" si="112"/>
        <v>825.98979264655725</v>
      </c>
      <c r="V242" s="50">
        <f t="shared" si="113"/>
        <v>199063.5400278203</v>
      </c>
      <c r="W242" s="53">
        <f t="shared" si="114"/>
        <v>0.32</v>
      </c>
      <c r="X242" s="50">
        <f t="shared" si="126"/>
        <v>0</v>
      </c>
      <c r="Y242" s="50">
        <f>IF(B242&lt;&gt;"",IF(MONTH(E242)=MONTH($F$14),SUMIF($C$22:C693,"="&amp;(C242-1),$G$22:G693),0)*T242,"")</f>
        <v>1072.836</v>
      </c>
      <c r="Z242" s="50">
        <f>IF(B242&lt;&gt;"",SUM($Y$22:Y242),"")</f>
        <v>20383.883999999995</v>
      </c>
      <c r="AA242" s="51">
        <f t="shared" si="127"/>
        <v>0.05</v>
      </c>
      <c r="AB242" s="50">
        <f t="shared" si="128"/>
        <v>125.22954285554856</v>
      </c>
      <c r="AC242" s="50">
        <f t="shared" si="129"/>
        <v>23.793613142554225</v>
      </c>
      <c r="AD242" s="50">
        <f t="shared" si="130"/>
        <v>9772.6422150446469</v>
      </c>
      <c r="AE242" s="50">
        <f t="shared" si="131"/>
        <v>30156.526215044643</v>
      </c>
      <c r="AF242" s="50">
        <f>IFERROR($V242*(1-$W242)+SUM($X$22:$X242)+$AD242,"")</f>
        <v>165519.73343396242</v>
      </c>
      <c r="AG242" s="50" t="b">
        <f t="shared" si="132"/>
        <v>0</v>
      </c>
      <c r="AH242" s="50">
        <f>IF(B242&lt;&gt;"",
IF(AND(AG242=TRUE,D242&gt;=65),$V242*(1-10%)+SUM($X$22:$X242)+$AD242,AF242),
"")</f>
        <v>165519.73343396242</v>
      </c>
      <c r="AI242" s="50">
        <f t="shared" si="115"/>
        <v>825.98979264655725</v>
      </c>
      <c r="AJ242" s="50">
        <f t="shared" si="116"/>
        <v>199063.5400278203</v>
      </c>
      <c r="AK242" s="50">
        <f t="shared" si="117"/>
        <v>184023.45542253446</v>
      </c>
      <c r="AL242" s="50" t="b">
        <f t="shared" si="133"/>
        <v>0</v>
      </c>
      <c r="AM242" s="50">
        <f t="shared" si="118"/>
        <v>184023.45542253446</v>
      </c>
      <c r="AN242" s="50">
        <f t="shared" si="134"/>
        <v>746.63952714054938</v>
      </c>
      <c r="AO242" s="50">
        <f t="shared" si="135"/>
        <v>141.86151015670438</v>
      </c>
      <c r="AP242" s="50">
        <f t="shared" si="136"/>
        <v>59893.064530715637</v>
      </c>
      <c r="AQ242" s="50">
        <f t="shared" si="137"/>
        <v>179798.26453071568</v>
      </c>
    </row>
    <row r="243" spans="1:43" s="27" customFormat="1" x14ac:dyDescent="0.2">
      <c r="A243" s="47">
        <f t="shared" si="106"/>
        <v>222</v>
      </c>
      <c r="B243" s="47" t="str">
        <f>IF(E243&lt;=$F$10,VLOOKUP('KALKULATOR 2021'!A243,Robocze!$B$23:$C$102,2),"")</f>
        <v>19 rok</v>
      </c>
      <c r="C243" s="47">
        <f t="shared" si="119"/>
        <v>2040</v>
      </c>
      <c r="D243" s="48">
        <f t="shared" si="138"/>
        <v>48.500000000000441</v>
      </c>
      <c r="E243" s="54">
        <f t="shared" si="120"/>
        <v>51257</v>
      </c>
      <c r="F243" s="49">
        <f t="shared" si="121"/>
        <v>51287</v>
      </c>
      <c r="G243" s="50">
        <f>IF(F243&lt;&gt;"",
IF($F$6=Robocze!$B$3,$F$5/12,
IF(AND($F$6=Robocze!$B$4,MOD(A243,3)=1),$F$5/4,
IF(AND($F$6=Robocze!$B$5,MOD(A243,12)=1),$F$5,0))),
"")</f>
        <v>0</v>
      </c>
      <c r="H243" s="50">
        <f t="shared" si="122"/>
        <v>119905.20000000004</v>
      </c>
      <c r="I243" s="51">
        <f t="shared" si="107"/>
        <v>0.05</v>
      </c>
      <c r="J243" s="50">
        <f t="shared" si="123"/>
        <v>0</v>
      </c>
      <c r="K243" s="50">
        <f t="shared" si="124"/>
        <v>0</v>
      </c>
      <c r="L243" s="52" t="str">
        <f t="shared" si="139"/>
        <v/>
      </c>
      <c r="M243" s="111">
        <f t="shared" si="108"/>
        <v>119905.20000000004</v>
      </c>
      <c r="N243" s="114">
        <f t="shared" si="125"/>
        <v>166185.52507335038</v>
      </c>
      <c r="O243" s="115"/>
      <c r="P243" s="114">
        <f t="shared" si="109"/>
        <v>184695.29487012833</v>
      </c>
      <c r="Q243" s="115"/>
      <c r="R243" s="112">
        <f t="shared" si="110"/>
        <v>180405.08367350686</v>
      </c>
      <c r="S243" s="50"/>
      <c r="T243" s="53">
        <f t="shared" si="111"/>
        <v>0.17</v>
      </c>
      <c r="U243" s="50">
        <f t="shared" si="112"/>
        <v>829.43141678258462</v>
      </c>
      <c r="V243" s="50">
        <f t="shared" si="113"/>
        <v>199892.97144460288</v>
      </c>
      <c r="W243" s="53">
        <f t="shared" si="114"/>
        <v>0.32</v>
      </c>
      <c r="X243" s="50">
        <f t="shared" si="126"/>
        <v>0</v>
      </c>
      <c r="Y243" s="50">
        <f>IF(B243&lt;&gt;"",IF(MONTH(E243)=MONTH($F$14),SUMIF($C$22:C693,"="&amp;(C243-1),$G$22:G693),0)*T243,"")</f>
        <v>0</v>
      </c>
      <c r="Z243" s="50">
        <f>IF(B243&lt;&gt;"",SUM($Y$22:Y243),"")</f>
        <v>20383.883999999995</v>
      </c>
      <c r="AA243" s="51">
        <f t="shared" si="127"/>
        <v>0.05</v>
      </c>
      <c r="AB243" s="50">
        <f t="shared" si="128"/>
        <v>125.65219256268603</v>
      </c>
      <c r="AC243" s="50">
        <f t="shared" si="129"/>
        <v>23.873916586910344</v>
      </c>
      <c r="AD243" s="50">
        <f t="shared" si="130"/>
        <v>9874.4204910204226</v>
      </c>
      <c r="AE243" s="50">
        <f t="shared" si="131"/>
        <v>30258.304491020419</v>
      </c>
      <c r="AF243" s="50">
        <f>IFERROR($V243*(1-$W243)+SUM($X$22:$X243)+$AD243,"")</f>
        <v>166185.52507335038</v>
      </c>
      <c r="AG243" s="50" t="b">
        <f t="shared" si="132"/>
        <v>0</v>
      </c>
      <c r="AH243" s="50">
        <f>IF(B243&lt;&gt;"",
IF(AND(AG243=TRUE,D243&gt;=65),$V243*(1-10%)+SUM($X$22:$X243)+$AD243,AF243),
"")</f>
        <v>166185.52507335038</v>
      </c>
      <c r="AI243" s="50">
        <f t="shared" si="115"/>
        <v>829.43141678258462</v>
      </c>
      <c r="AJ243" s="50">
        <f t="shared" si="116"/>
        <v>199892.97144460288</v>
      </c>
      <c r="AK243" s="50">
        <f t="shared" si="117"/>
        <v>184695.29487012833</v>
      </c>
      <c r="AL243" s="50" t="b">
        <f t="shared" si="133"/>
        <v>0</v>
      </c>
      <c r="AM243" s="50">
        <f t="shared" si="118"/>
        <v>184695.29487012833</v>
      </c>
      <c r="AN243" s="50">
        <f t="shared" si="134"/>
        <v>749.15943554464866</v>
      </c>
      <c r="AO243" s="50">
        <f t="shared" si="135"/>
        <v>142.34029275348325</v>
      </c>
      <c r="AP243" s="50">
        <f t="shared" si="136"/>
        <v>60499.883673506818</v>
      </c>
      <c r="AQ243" s="50">
        <f t="shared" si="137"/>
        <v>180405.08367350686</v>
      </c>
    </row>
    <row r="244" spans="1:43" s="27" customFormat="1" x14ac:dyDescent="0.2">
      <c r="A244" s="47">
        <f t="shared" si="106"/>
        <v>223</v>
      </c>
      <c r="B244" s="47" t="str">
        <f>IF(E244&lt;=$F$10,VLOOKUP('KALKULATOR 2021'!A244,Robocze!$B$23:$C$102,2),"")</f>
        <v>19 rok</v>
      </c>
      <c r="C244" s="47">
        <f t="shared" si="119"/>
        <v>2040</v>
      </c>
      <c r="D244" s="48">
        <f t="shared" si="138"/>
        <v>48.583333333333776</v>
      </c>
      <c r="E244" s="54">
        <f t="shared" si="120"/>
        <v>51288</v>
      </c>
      <c r="F244" s="49">
        <f t="shared" si="121"/>
        <v>51317</v>
      </c>
      <c r="G244" s="50">
        <f>IF(F244&lt;&gt;"",
IF($F$6=Robocze!$B$3,$F$5/12,
IF(AND($F$6=Robocze!$B$4,MOD(A244,3)=1),$F$5/4,
IF(AND($F$6=Robocze!$B$5,MOD(A244,12)=1),$F$5,0))),
"")</f>
        <v>0</v>
      </c>
      <c r="H244" s="50">
        <f t="shared" si="122"/>
        <v>119905.20000000004</v>
      </c>
      <c r="I244" s="51">
        <f t="shared" si="107"/>
        <v>0.05</v>
      </c>
      <c r="J244" s="50">
        <f t="shared" si="123"/>
        <v>0</v>
      </c>
      <c r="K244" s="50">
        <f t="shared" si="124"/>
        <v>0</v>
      </c>
      <c r="L244" s="52" t="str">
        <f t="shared" si="139"/>
        <v/>
      </c>
      <c r="M244" s="111">
        <f t="shared" si="108"/>
        <v>119905.20000000004</v>
      </c>
      <c r="N244" s="114">
        <f t="shared" si="125"/>
        <v>166854.01027010061</v>
      </c>
      <c r="O244" s="115"/>
      <c r="P244" s="114">
        <f t="shared" si="109"/>
        <v>185369.93364875388</v>
      </c>
      <c r="Q244" s="115"/>
      <c r="R244" s="112">
        <f t="shared" si="110"/>
        <v>181013.95083090494</v>
      </c>
      <c r="S244" s="50"/>
      <c r="T244" s="53">
        <f t="shared" si="111"/>
        <v>0.17</v>
      </c>
      <c r="U244" s="50">
        <f t="shared" si="112"/>
        <v>832.88738101917863</v>
      </c>
      <c r="V244" s="50">
        <f t="shared" si="113"/>
        <v>200725.85882562207</v>
      </c>
      <c r="W244" s="53">
        <f t="shared" si="114"/>
        <v>0.32</v>
      </c>
      <c r="X244" s="50">
        <f t="shared" si="126"/>
        <v>0</v>
      </c>
      <c r="Y244" s="50">
        <f>IF(B244&lt;&gt;"",IF(MONTH(E244)=MONTH($F$14),SUMIF($C$22:C693,"="&amp;(C244-1),$G$22:G693),0)*T244,"")</f>
        <v>0</v>
      </c>
      <c r="Z244" s="50">
        <f>IF(B244&lt;&gt;"",SUM($Y$22:Y244),"")</f>
        <v>20383.883999999995</v>
      </c>
      <c r="AA244" s="51">
        <f t="shared" si="127"/>
        <v>0.05</v>
      </c>
      <c r="AB244" s="50">
        <f t="shared" si="128"/>
        <v>126.07626871258509</v>
      </c>
      <c r="AC244" s="50">
        <f t="shared" si="129"/>
        <v>23.954491055391166</v>
      </c>
      <c r="AD244" s="50">
        <f t="shared" si="130"/>
        <v>9976.5422686776164</v>
      </c>
      <c r="AE244" s="50">
        <f t="shared" si="131"/>
        <v>30360.426268677613</v>
      </c>
      <c r="AF244" s="50">
        <f>IFERROR($V244*(1-$W244)+SUM($X$22:$X244)+$AD244,"")</f>
        <v>166854.01027010061</v>
      </c>
      <c r="AG244" s="50" t="b">
        <f t="shared" si="132"/>
        <v>0</v>
      </c>
      <c r="AH244" s="50">
        <f>IF(B244&lt;&gt;"",
IF(AND(AG244=TRUE,D244&gt;=65),$V244*(1-10%)+SUM($X$22:$X244)+$AD244,AF244),
"")</f>
        <v>166854.01027010061</v>
      </c>
      <c r="AI244" s="50">
        <f t="shared" si="115"/>
        <v>832.88738101917863</v>
      </c>
      <c r="AJ244" s="50">
        <f t="shared" si="116"/>
        <v>200725.85882562207</v>
      </c>
      <c r="AK244" s="50">
        <f t="shared" si="117"/>
        <v>185369.93364875388</v>
      </c>
      <c r="AL244" s="50" t="b">
        <f t="shared" si="133"/>
        <v>0</v>
      </c>
      <c r="AM244" s="50">
        <f t="shared" si="118"/>
        <v>185369.93364875388</v>
      </c>
      <c r="AN244" s="50">
        <f t="shared" si="134"/>
        <v>751.68784863961184</v>
      </c>
      <c r="AO244" s="50">
        <f t="shared" si="135"/>
        <v>142.82069124152625</v>
      </c>
      <c r="AP244" s="50">
        <f t="shared" si="136"/>
        <v>61108.750830904901</v>
      </c>
      <c r="AQ244" s="50">
        <f t="shared" si="137"/>
        <v>181013.95083090494</v>
      </c>
    </row>
    <row r="245" spans="1:43" s="27" customFormat="1" x14ac:dyDescent="0.2">
      <c r="A245" s="47">
        <f t="shared" si="106"/>
        <v>224</v>
      </c>
      <c r="B245" s="47" t="str">
        <f>IF(E245&lt;=$F$10,VLOOKUP('KALKULATOR 2021'!A245,Robocze!$B$23:$C$102,2),"")</f>
        <v>19 rok</v>
      </c>
      <c r="C245" s="47">
        <f t="shared" si="119"/>
        <v>2040</v>
      </c>
      <c r="D245" s="48">
        <f t="shared" si="138"/>
        <v>48.666666666667112</v>
      </c>
      <c r="E245" s="54">
        <f t="shared" si="120"/>
        <v>51318</v>
      </c>
      <c r="F245" s="49">
        <f t="shared" si="121"/>
        <v>51348</v>
      </c>
      <c r="G245" s="50">
        <f>IF(F245&lt;&gt;"",
IF($F$6=Robocze!$B$3,$F$5/12,
IF(AND($F$6=Robocze!$B$4,MOD(A245,3)=1),$F$5/4,
IF(AND($F$6=Robocze!$B$5,MOD(A245,12)=1),$F$5,0))),
"")</f>
        <v>0</v>
      </c>
      <c r="H245" s="50">
        <f t="shared" si="122"/>
        <v>119905.20000000004</v>
      </c>
      <c r="I245" s="51">
        <f t="shared" si="107"/>
        <v>0.05</v>
      </c>
      <c r="J245" s="50">
        <f t="shared" si="123"/>
        <v>0</v>
      </c>
      <c r="K245" s="50">
        <f t="shared" si="124"/>
        <v>0</v>
      </c>
      <c r="L245" s="52" t="str">
        <f t="shared" si="139"/>
        <v/>
      </c>
      <c r="M245" s="111">
        <f t="shared" si="108"/>
        <v>119905.20000000004</v>
      </c>
      <c r="N245" s="114">
        <f t="shared" si="125"/>
        <v>167525.19997543</v>
      </c>
      <c r="O245" s="115"/>
      <c r="P245" s="114">
        <f t="shared" si="109"/>
        <v>186047.38342229035</v>
      </c>
      <c r="Q245" s="115"/>
      <c r="R245" s="112">
        <f t="shared" si="110"/>
        <v>181624.87291495924</v>
      </c>
      <c r="S245" s="50"/>
      <c r="T245" s="53">
        <f t="shared" si="111"/>
        <v>0.17</v>
      </c>
      <c r="U245" s="50">
        <f t="shared" si="112"/>
        <v>836.35774510675856</v>
      </c>
      <c r="V245" s="50">
        <f t="shared" si="113"/>
        <v>201562.21657072884</v>
      </c>
      <c r="W245" s="53">
        <f t="shared" si="114"/>
        <v>0.32</v>
      </c>
      <c r="X245" s="50">
        <f t="shared" si="126"/>
        <v>0</v>
      </c>
      <c r="Y245" s="50">
        <f>IF(B245&lt;&gt;"",IF(MONTH(E245)=MONTH($F$14),SUMIF($C$22:C693,"="&amp;(C245-1),$G$22:G693),0)*T245,"")</f>
        <v>0</v>
      </c>
      <c r="Z245" s="50">
        <f>IF(B245&lt;&gt;"",SUM($Y$22:Y245),"")</f>
        <v>20383.883999999995</v>
      </c>
      <c r="AA245" s="51">
        <f t="shared" si="127"/>
        <v>0.05</v>
      </c>
      <c r="AB245" s="50">
        <f t="shared" si="128"/>
        <v>126.50177611949006</v>
      </c>
      <c r="AC245" s="50">
        <f t="shared" si="129"/>
        <v>24.035337462703112</v>
      </c>
      <c r="AD245" s="50">
        <f t="shared" si="130"/>
        <v>10079.008707334404</v>
      </c>
      <c r="AE245" s="50">
        <f t="shared" si="131"/>
        <v>30462.892707334398</v>
      </c>
      <c r="AF245" s="50">
        <f>IFERROR($V245*(1-$W245)+SUM($X$22:$X245)+$AD245,"")</f>
        <v>167525.19997543</v>
      </c>
      <c r="AG245" s="50" t="b">
        <f t="shared" si="132"/>
        <v>0</v>
      </c>
      <c r="AH245" s="50">
        <f>IF(B245&lt;&gt;"",
IF(AND(AG245=TRUE,D245&gt;=65),$V245*(1-10%)+SUM($X$22:$X245)+$AD245,AF245),
"")</f>
        <v>167525.19997543</v>
      </c>
      <c r="AI245" s="50">
        <f t="shared" si="115"/>
        <v>836.35774510675856</v>
      </c>
      <c r="AJ245" s="50">
        <f t="shared" si="116"/>
        <v>201562.21657072884</v>
      </c>
      <c r="AK245" s="50">
        <f t="shared" si="117"/>
        <v>186047.38342229035</v>
      </c>
      <c r="AL245" s="50" t="b">
        <f t="shared" si="133"/>
        <v>0</v>
      </c>
      <c r="AM245" s="50">
        <f t="shared" si="118"/>
        <v>186047.38342229035</v>
      </c>
      <c r="AN245" s="50">
        <f t="shared" si="134"/>
        <v>754.22479512877055</v>
      </c>
      <c r="AO245" s="50">
        <f t="shared" si="135"/>
        <v>143.3027110744664</v>
      </c>
      <c r="AP245" s="50">
        <f t="shared" si="136"/>
        <v>61719.672914959199</v>
      </c>
      <c r="AQ245" s="50">
        <f t="shared" si="137"/>
        <v>181624.87291495924</v>
      </c>
    </row>
    <row r="246" spans="1:43" s="27" customFormat="1" x14ac:dyDescent="0.2">
      <c r="A246" s="47">
        <f t="shared" si="106"/>
        <v>225</v>
      </c>
      <c r="B246" s="47" t="str">
        <f>IF(E246&lt;=$F$10,VLOOKUP('KALKULATOR 2021'!A246,Robocze!$B$23:$C$102,2),"")</f>
        <v>19 rok</v>
      </c>
      <c r="C246" s="47">
        <f t="shared" si="119"/>
        <v>2040</v>
      </c>
      <c r="D246" s="48">
        <f t="shared" si="138"/>
        <v>48.750000000000448</v>
      </c>
      <c r="E246" s="54">
        <f t="shared" si="120"/>
        <v>51349</v>
      </c>
      <c r="F246" s="49">
        <f t="shared" si="121"/>
        <v>51379</v>
      </c>
      <c r="G246" s="50">
        <f>IF(F246&lt;&gt;"",
IF($F$6=Robocze!$B$3,$F$5/12,
IF(AND($F$6=Robocze!$B$4,MOD(A246,3)=1),$F$5/4,
IF(AND($F$6=Robocze!$B$5,MOD(A246,12)=1),$F$5,0))),
"")</f>
        <v>0</v>
      </c>
      <c r="H246" s="50">
        <f t="shared" si="122"/>
        <v>119905.20000000004</v>
      </c>
      <c r="I246" s="51">
        <f t="shared" si="107"/>
        <v>0.05</v>
      </c>
      <c r="J246" s="50">
        <f t="shared" si="123"/>
        <v>0</v>
      </c>
      <c r="K246" s="50">
        <f t="shared" si="124"/>
        <v>0</v>
      </c>
      <c r="L246" s="52" t="str">
        <f t="shared" si="139"/>
        <v/>
      </c>
      <c r="M246" s="111">
        <f t="shared" si="108"/>
        <v>119905.20000000004</v>
      </c>
      <c r="N246" s="114">
        <f t="shared" si="125"/>
        <v>168199.10518526763</v>
      </c>
      <c r="O246" s="115"/>
      <c r="P246" s="114">
        <f t="shared" si="109"/>
        <v>186727.65590321657</v>
      </c>
      <c r="Q246" s="115"/>
      <c r="R246" s="112">
        <f t="shared" si="110"/>
        <v>182237.85686104724</v>
      </c>
      <c r="S246" s="50"/>
      <c r="T246" s="53">
        <f t="shared" si="111"/>
        <v>0.17</v>
      </c>
      <c r="U246" s="50">
        <f t="shared" si="112"/>
        <v>839.84256904470351</v>
      </c>
      <c r="V246" s="50">
        <f t="shared" si="113"/>
        <v>202402.05913977354</v>
      </c>
      <c r="W246" s="53">
        <f t="shared" si="114"/>
        <v>0.32</v>
      </c>
      <c r="X246" s="50">
        <f t="shared" si="126"/>
        <v>0</v>
      </c>
      <c r="Y246" s="50">
        <f>IF(B246&lt;&gt;"",IF(MONTH(E246)=MONTH($F$14),SUMIF($C$22:C693,"="&amp;(C246-1),$G$22:G693),0)*T246,"")</f>
        <v>0</v>
      </c>
      <c r="Z246" s="50">
        <f>IF(B246&lt;&gt;"",SUM($Y$22:Y246),"")</f>
        <v>20383.883999999995</v>
      </c>
      <c r="AA246" s="51">
        <f t="shared" si="127"/>
        <v>0.05</v>
      </c>
      <c r="AB246" s="50">
        <f t="shared" si="128"/>
        <v>126.92871961389334</v>
      </c>
      <c r="AC246" s="50">
        <f t="shared" si="129"/>
        <v>24.116456726639733</v>
      </c>
      <c r="AD246" s="50">
        <f t="shared" si="130"/>
        <v>10181.820970221657</v>
      </c>
      <c r="AE246" s="50">
        <f t="shared" si="131"/>
        <v>30565.704970221654</v>
      </c>
      <c r="AF246" s="50">
        <f>IFERROR($V246*(1-$W246)+SUM($X$22:$X246)+$AD246,"")</f>
        <v>168199.10518526763</v>
      </c>
      <c r="AG246" s="50" t="b">
        <f t="shared" si="132"/>
        <v>0</v>
      </c>
      <c r="AH246" s="50">
        <f>IF(B246&lt;&gt;"",
IF(AND(AG246=TRUE,D246&gt;=65),$V246*(1-10%)+SUM($X$22:$X246)+$AD246,AF246),
"")</f>
        <v>168199.10518526763</v>
      </c>
      <c r="AI246" s="50">
        <f t="shared" si="115"/>
        <v>839.84256904470351</v>
      </c>
      <c r="AJ246" s="50">
        <f t="shared" si="116"/>
        <v>202402.05913977354</v>
      </c>
      <c r="AK246" s="50">
        <f t="shared" si="117"/>
        <v>186727.65590321657</v>
      </c>
      <c r="AL246" s="50" t="b">
        <f t="shared" si="133"/>
        <v>0</v>
      </c>
      <c r="AM246" s="50">
        <f t="shared" si="118"/>
        <v>186727.65590321657</v>
      </c>
      <c r="AN246" s="50">
        <f t="shared" si="134"/>
        <v>756.7703038123301</v>
      </c>
      <c r="AO246" s="50">
        <f t="shared" si="135"/>
        <v>143.78635772434271</v>
      </c>
      <c r="AP246" s="50">
        <f t="shared" si="136"/>
        <v>62332.656861047202</v>
      </c>
      <c r="AQ246" s="50">
        <f t="shared" si="137"/>
        <v>182237.85686104724</v>
      </c>
    </row>
    <row r="247" spans="1:43" s="27" customFormat="1" x14ac:dyDescent="0.2">
      <c r="A247" s="47">
        <f t="shared" si="106"/>
        <v>226</v>
      </c>
      <c r="B247" s="47" t="str">
        <f>IF(E247&lt;=$F$10,VLOOKUP('KALKULATOR 2021'!A247,Robocze!$B$23:$C$102,2),"")</f>
        <v>19 rok</v>
      </c>
      <c r="C247" s="47">
        <f t="shared" si="119"/>
        <v>2040</v>
      </c>
      <c r="D247" s="48">
        <f t="shared" si="138"/>
        <v>48.833333333333783</v>
      </c>
      <c r="E247" s="54">
        <f t="shared" si="120"/>
        <v>51380</v>
      </c>
      <c r="F247" s="49">
        <f t="shared" si="121"/>
        <v>51409</v>
      </c>
      <c r="G247" s="50">
        <f>IF(F247&lt;&gt;"",
IF($F$6=Robocze!$B$3,$F$5/12,
IF(AND($F$6=Robocze!$B$4,MOD(A247,3)=1),$F$5/4,
IF(AND($F$6=Robocze!$B$5,MOD(A247,12)=1),$F$5,0))),
"")</f>
        <v>0</v>
      </c>
      <c r="H247" s="50">
        <f t="shared" si="122"/>
        <v>119905.20000000004</v>
      </c>
      <c r="I247" s="51">
        <f t="shared" si="107"/>
        <v>0.05</v>
      </c>
      <c r="J247" s="50">
        <f t="shared" si="123"/>
        <v>0</v>
      </c>
      <c r="K247" s="50">
        <f t="shared" si="124"/>
        <v>0</v>
      </c>
      <c r="L247" s="52" t="str">
        <f t="shared" si="139"/>
        <v/>
      </c>
      <c r="M247" s="111">
        <f t="shared" si="108"/>
        <v>119905.20000000004</v>
      </c>
      <c r="N247" s="114">
        <f t="shared" si="125"/>
        <v>168875.73694043819</v>
      </c>
      <c r="O247" s="115"/>
      <c r="P247" s="114">
        <f t="shared" si="109"/>
        <v>187410.76285281332</v>
      </c>
      <c r="Q247" s="115"/>
      <c r="R247" s="112">
        <f t="shared" si="110"/>
        <v>182852.90962795328</v>
      </c>
      <c r="S247" s="50"/>
      <c r="T247" s="53">
        <f t="shared" si="111"/>
        <v>0.17</v>
      </c>
      <c r="U247" s="50">
        <f t="shared" si="112"/>
        <v>843.34191308238974</v>
      </c>
      <c r="V247" s="50">
        <f t="shared" si="113"/>
        <v>203245.40105285594</v>
      </c>
      <c r="W247" s="53">
        <f t="shared" si="114"/>
        <v>0.32</v>
      </c>
      <c r="X247" s="50">
        <f t="shared" si="126"/>
        <v>0</v>
      </c>
      <c r="Y247" s="50">
        <f>IF(B247&lt;&gt;"",IF(MONTH(E247)=MONTH($F$14),SUMIF($C$22:C693,"="&amp;(C247-1),$G$22:G693),0)*T247,"")</f>
        <v>0</v>
      </c>
      <c r="Z247" s="50">
        <f>IF(B247&lt;&gt;"",SUM($Y$22:Y247),"")</f>
        <v>20383.883999999995</v>
      </c>
      <c r="AA247" s="51">
        <f t="shared" si="127"/>
        <v>0.05</v>
      </c>
      <c r="AB247" s="50">
        <f t="shared" si="128"/>
        <v>127.35710404259022</v>
      </c>
      <c r="AC247" s="50">
        <f t="shared" si="129"/>
        <v>24.197849768092144</v>
      </c>
      <c r="AD247" s="50">
        <f t="shared" si="130"/>
        <v>10284.980224496156</v>
      </c>
      <c r="AE247" s="50">
        <f t="shared" si="131"/>
        <v>30668.864224496148</v>
      </c>
      <c r="AF247" s="50">
        <f>IFERROR($V247*(1-$W247)+SUM($X$22:$X247)+$AD247,"")</f>
        <v>168875.73694043819</v>
      </c>
      <c r="AG247" s="50" t="b">
        <f t="shared" si="132"/>
        <v>0</v>
      </c>
      <c r="AH247" s="50">
        <f>IF(B247&lt;&gt;"",
IF(AND(AG247=TRUE,D247&gt;=65),$V247*(1-10%)+SUM($X$22:$X247)+$AD247,AF247),
"")</f>
        <v>168875.73694043819</v>
      </c>
      <c r="AI247" s="50">
        <f t="shared" si="115"/>
        <v>843.34191308238974</v>
      </c>
      <c r="AJ247" s="50">
        <f t="shared" si="116"/>
        <v>203245.40105285594</v>
      </c>
      <c r="AK247" s="50">
        <f t="shared" si="117"/>
        <v>187410.76285281332</v>
      </c>
      <c r="AL247" s="50" t="b">
        <f t="shared" si="133"/>
        <v>0</v>
      </c>
      <c r="AM247" s="50">
        <f t="shared" si="118"/>
        <v>187410.76285281332</v>
      </c>
      <c r="AN247" s="50">
        <f t="shared" si="134"/>
        <v>759.32440358769691</v>
      </c>
      <c r="AO247" s="50">
        <f t="shared" si="135"/>
        <v>144.27163668166241</v>
      </c>
      <c r="AP247" s="50">
        <f t="shared" si="136"/>
        <v>62947.709627953242</v>
      </c>
      <c r="AQ247" s="50">
        <f t="shared" si="137"/>
        <v>182852.90962795328</v>
      </c>
    </row>
    <row r="248" spans="1:43" s="27" customFormat="1" x14ac:dyDescent="0.2">
      <c r="A248" s="47">
        <f t="shared" si="106"/>
        <v>227</v>
      </c>
      <c r="B248" s="47" t="str">
        <f>IF(E248&lt;=$F$10,VLOOKUP('KALKULATOR 2021'!A248,Robocze!$B$23:$C$102,2),"")</f>
        <v>19 rok</v>
      </c>
      <c r="C248" s="47">
        <f t="shared" si="119"/>
        <v>2040</v>
      </c>
      <c r="D248" s="48">
        <f t="shared" si="138"/>
        <v>48.916666666667119</v>
      </c>
      <c r="E248" s="54">
        <f t="shared" si="120"/>
        <v>51410</v>
      </c>
      <c r="F248" s="49">
        <f t="shared" si="121"/>
        <v>51440</v>
      </c>
      <c r="G248" s="50">
        <f>IF(F248&lt;&gt;"",
IF($F$6=Robocze!$B$3,$F$5/12,
IF(AND($F$6=Robocze!$B$4,MOD(A248,3)=1),$F$5/4,
IF(AND($F$6=Robocze!$B$5,MOD(A248,12)=1),$F$5,0))),
"")</f>
        <v>0</v>
      </c>
      <c r="H248" s="50">
        <f t="shared" si="122"/>
        <v>119905.20000000004</v>
      </c>
      <c r="I248" s="51">
        <f t="shared" si="107"/>
        <v>0.05</v>
      </c>
      <c r="J248" s="50">
        <f t="shared" si="123"/>
        <v>0</v>
      </c>
      <c r="K248" s="50">
        <f t="shared" si="124"/>
        <v>0</v>
      </c>
      <c r="L248" s="52" t="str">
        <f t="shared" si="139"/>
        <v/>
      </c>
      <c r="M248" s="111">
        <f t="shared" si="108"/>
        <v>119905.20000000004</v>
      </c>
      <c r="N248" s="114">
        <f t="shared" si="125"/>
        <v>169555.10632684562</v>
      </c>
      <c r="O248" s="115"/>
      <c r="P248" s="114">
        <f t="shared" si="109"/>
        <v>188096.71608136673</v>
      </c>
      <c r="Q248" s="115"/>
      <c r="R248" s="112">
        <f t="shared" si="110"/>
        <v>183470.03819794761</v>
      </c>
      <c r="S248" s="50"/>
      <c r="T248" s="53">
        <f t="shared" si="111"/>
        <v>0.17</v>
      </c>
      <c r="U248" s="50">
        <f t="shared" si="112"/>
        <v>846.85583772023313</v>
      </c>
      <c r="V248" s="50">
        <f t="shared" si="113"/>
        <v>204092.25689057619</v>
      </c>
      <c r="W248" s="53">
        <f t="shared" si="114"/>
        <v>0.32</v>
      </c>
      <c r="X248" s="50">
        <f t="shared" si="126"/>
        <v>0</v>
      </c>
      <c r="Y248" s="50">
        <f>IF(B248&lt;&gt;"",IF(MONTH(E248)=MONTH($F$14),SUMIF($C$22:C693,"="&amp;(C248-1),$G$22:G693),0)*T248,"")</f>
        <v>0</v>
      </c>
      <c r="Z248" s="50">
        <f>IF(B248&lt;&gt;"",SUM($Y$22:Y248),"")</f>
        <v>20383.883999999995</v>
      </c>
      <c r="AA248" s="51">
        <f t="shared" si="127"/>
        <v>0.05</v>
      </c>
      <c r="AB248" s="50">
        <f t="shared" si="128"/>
        <v>127.78693426873396</v>
      </c>
      <c r="AC248" s="50">
        <f t="shared" si="129"/>
        <v>24.279517511059453</v>
      </c>
      <c r="AD248" s="50">
        <f t="shared" si="130"/>
        <v>10388.487641253831</v>
      </c>
      <c r="AE248" s="50">
        <f t="shared" si="131"/>
        <v>30772.371641253823</v>
      </c>
      <c r="AF248" s="50">
        <f>IFERROR($V248*(1-$W248)+SUM($X$22:$X248)+$AD248,"")</f>
        <v>169555.10632684562</v>
      </c>
      <c r="AG248" s="50" t="b">
        <f t="shared" si="132"/>
        <v>0</v>
      </c>
      <c r="AH248" s="50">
        <f>IF(B248&lt;&gt;"",
IF(AND(AG248=TRUE,D248&gt;=65),$V248*(1-10%)+SUM($X$22:$X248)+$AD248,AF248),
"")</f>
        <v>169555.10632684562</v>
      </c>
      <c r="AI248" s="50">
        <f t="shared" si="115"/>
        <v>846.85583772023313</v>
      </c>
      <c r="AJ248" s="50">
        <f t="shared" si="116"/>
        <v>204092.25689057619</v>
      </c>
      <c r="AK248" s="50">
        <f t="shared" si="117"/>
        <v>188096.71608136673</v>
      </c>
      <c r="AL248" s="50" t="b">
        <f t="shared" si="133"/>
        <v>0</v>
      </c>
      <c r="AM248" s="50">
        <f t="shared" si="118"/>
        <v>188096.71608136673</v>
      </c>
      <c r="AN248" s="50">
        <f t="shared" si="134"/>
        <v>761.88712344980547</v>
      </c>
      <c r="AO248" s="50">
        <f t="shared" si="135"/>
        <v>144.75855345546304</v>
      </c>
      <c r="AP248" s="50">
        <f t="shared" si="136"/>
        <v>63564.838197947567</v>
      </c>
      <c r="AQ248" s="50">
        <f t="shared" si="137"/>
        <v>183470.03819794761</v>
      </c>
    </row>
    <row r="249" spans="1:43" s="46" customFormat="1" x14ac:dyDescent="0.2">
      <c r="A249" s="55">
        <f t="shared" si="106"/>
        <v>228</v>
      </c>
      <c r="B249" s="55" t="str">
        <f>IF(E249&lt;=$F$10,VLOOKUP('KALKULATOR 2021'!A249,Robocze!$B$23:$C$102,2),"")</f>
        <v>19 rok</v>
      </c>
      <c r="C249" s="55">
        <f t="shared" si="119"/>
        <v>2040</v>
      </c>
      <c r="D249" s="56">
        <f t="shared" si="138"/>
        <v>49.000000000000455</v>
      </c>
      <c r="E249" s="57">
        <f t="shared" si="120"/>
        <v>51441</v>
      </c>
      <c r="F249" s="58">
        <f t="shared" si="121"/>
        <v>51470</v>
      </c>
      <c r="G249" s="59">
        <f>IF(F249&lt;&gt;"",
IF($F$6=Robocze!$B$3,$F$5/12,
IF(AND($F$6=Robocze!$B$4,MOD(A249,3)=1),$F$5/4,
IF(AND($F$6=Robocze!$B$5,MOD(A249,12)=1),$F$5,0))),
"")</f>
        <v>0</v>
      </c>
      <c r="H249" s="59">
        <f t="shared" si="122"/>
        <v>119905.20000000004</v>
      </c>
      <c r="I249" s="60">
        <f t="shared" si="107"/>
        <v>0.05</v>
      </c>
      <c r="J249" s="59">
        <f t="shared" si="123"/>
        <v>0</v>
      </c>
      <c r="K249" s="59">
        <f t="shared" si="124"/>
        <v>0</v>
      </c>
      <c r="L249" s="61">
        <f t="shared" si="139"/>
        <v>19</v>
      </c>
      <c r="M249" s="113">
        <f t="shared" si="108"/>
        <v>119905.20000000004</v>
      </c>
      <c r="N249" s="114">
        <f t="shared" si="125"/>
        <v>170237.22447565818</v>
      </c>
      <c r="O249" s="115"/>
      <c r="P249" s="114">
        <f t="shared" si="109"/>
        <v>188785.52744837242</v>
      </c>
      <c r="Q249" s="115"/>
      <c r="R249" s="112">
        <f t="shared" si="110"/>
        <v>184089.2495768657</v>
      </c>
      <c r="S249" s="59"/>
      <c r="T249" s="62">
        <f t="shared" si="111"/>
        <v>0.17</v>
      </c>
      <c r="U249" s="59">
        <f t="shared" si="112"/>
        <v>850.38440371073409</v>
      </c>
      <c r="V249" s="59">
        <f t="shared" si="113"/>
        <v>204942.64129428694</v>
      </c>
      <c r="W249" s="62">
        <f t="shared" si="114"/>
        <v>0.32</v>
      </c>
      <c r="X249" s="59">
        <f t="shared" si="126"/>
        <v>0</v>
      </c>
      <c r="Y249" s="59">
        <f>IF(B249&lt;&gt;"",IF(MONTH(E249)=MONTH($F$14),SUMIF($C$22:C717,"="&amp;(C249-1),$G$22:G717),0)*T249,"")</f>
        <v>0</v>
      </c>
      <c r="Z249" s="59">
        <f>IF(B249&lt;&gt;"",SUM($Y$22:Y249),"")</f>
        <v>20383.883999999995</v>
      </c>
      <c r="AA249" s="60">
        <f t="shared" si="127"/>
        <v>0.05</v>
      </c>
      <c r="AB249" s="59">
        <f t="shared" si="128"/>
        <v>128.21821517189093</v>
      </c>
      <c r="AC249" s="59">
        <f t="shared" si="129"/>
        <v>24.361460882659276</v>
      </c>
      <c r="AD249" s="59">
        <f t="shared" si="130"/>
        <v>10492.344395543063</v>
      </c>
      <c r="AE249" s="59">
        <f t="shared" si="131"/>
        <v>30876.228395543054</v>
      </c>
      <c r="AF249" s="59">
        <f>IFERROR($V249*(1-$W249)+SUM($X$22:$X249)+$AD249,"")</f>
        <v>170237.22447565818</v>
      </c>
      <c r="AG249" s="59" t="b">
        <f t="shared" si="132"/>
        <v>0</v>
      </c>
      <c r="AH249" s="59">
        <f>IF(B249&lt;&gt;"",
IF(AND(AG249=TRUE,D249&gt;=65),$V249*(1-10%)+SUM($X$22:$X249)+$AD249,AF249),
"")</f>
        <v>170237.22447565818</v>
      </c>
      <c r="AI249" s="59">
        <f t="shared" si="115"/>
        <v>850.38440371073409</v>
      </c>
      <c r="AJ249" s="59">
        <f t="shared" si="116"/>
        <v>204942.64129428694</v>
      </c>
      <c r="AK249" s="59">
        <f t="shared" si="117"/>
        <v>188785.52744837242</v>
      </c>
      <c r="AL249" s="59" t="b">
        <f t="shared" si="133"/>
        <v>0</v>
      </c>
      <c r="AM249" s="59">
        <f t="shared" si="118"/>
        <v>188785.52744837242</v>
      </c>
      <c r="AN249" s="59">
        <f t="shared" si="134"/>
        <v>764.4584924914484</v>
      </c>
      <c r="AO249" s="59">
        <f t="shared" si="135"/>
        <v>145.2471135733752</v>
      </c>
      <c r="AP249" s="59">
        <f t="shared" si="136"/>
        <v>64184.049576865655</v>
      </c>
      <c r="AQ249" s="59">
        <f t="shared" si="137"/>
        <v>184089.2495768657</v>
      </c>
    </row>
    <row r="250" spans="1:43" s="27" customFormat="1" x14ac:dyDescent="0.2">
      <c r="A250" s="47">
        <f t="shared" si="106"/>
        <v>229</v>
      </c>
      <c r="B250" s="47" t="str">
        <f>IF(E250&lt;=$F$10,VLOOKUP('KALKULATOR 2021'!A250,Robocze!$B$23:$C$102,2),"")</f>
        <v>20 rok</v>
      </c>
      <c r="C250" s="47">
        <f t="shared" si="119"/>
        <v>2040</v>
      </c>
      <c r="D250" s="48">
        <f t="shared" si="138"/>
        <v>49.08333333333379</v>
      </c>
      <c r="E250" s="49">
        <f t="shared" si="120"/>
        <v>51471</v>
      </c>
      <c r="F250" s="49">
        <f t="shared" si="121"/>
        <v>51501</v>
      </c>
      <c r="G250" s="50">
        <f>IF(F250&lt;&gt;"",
IF($F$6=Robocze!$B$3,$F$5/12,
IF(AND($F$6=Robocze!$B$4,MOD(A250,3)=1),$F$5/4,
IF(AND($F$6=Robocze!$B$5,MOD(A250,12)=1),$F$5,0))),
"")</f>
        <v>6310.8</v>
      </c>
      <c r="H250" s="50">
        <f t="shared" si="122"/>
        <v>126216.00000000004</v>
      </c>
      <c r="I250" s="51">
        <f t="shared" si="107"/>
        <v>0.05</v>
      </c>
      <c r="J250" s="50">
        <f t="shared" si="123"/>
        <v>2E-3</v>
      </c>
      <c r="K250" s="50">
        <f t="shared" si="124"/>
        <v>6310.7979999999998</v>
      </c>
      <c r="L250" s="52" t="str">
        <f t="shared" si="139"/>
        <v/>
      </c>
      <c r="M250" s="111">
        <f t="shared" si="108"/>
        <v>126216.00000000004</v>
      </c>
      <c r="N250" s="114">
        <f t="shared" si="125"/>
        <v>176304.16179782694</v>
      </c>
      <c r="O250" s="115"/>
      <c r="P250" s="114">
        <f t="shared" si="109"/>
        <v>195809.30618599066</v>
      </c>
      <c r="Q250" s="115"/>
      <c r="R250" s="112">
        <f t="shared" si="110"/>
        <v>191042.6497441876</v>
      </c>
      <c r="S250" s="50"/>
      <c r="T250" s="53">
        <f t="shared" si="111"/>
        <v>0.17</v>
      </c>
      <c r="U250" s="50">
        <f t="shared" si="112"/>
        <v>880.22266372619561</v>
      </c>
      <c r="V250" s="50">
        <f t="shared" si="113"/>
        <v>212133.66195801314</v>
      </c>
      <c r="W250" s="53">
        <f t="shared" si="114"/>
        <v>0.32</v>
      </c>
      <c r="X250" s="50">
        <f t="shared" si="126"/>
        <v>1072.836</v>
      </c>
      <c r="Y250" s="50">
        <f>IF(B250&lt;&gt;"",IF(MONTH(E250)=MONTH($F$14),SUMIF($C$22:C705,"="&amp;(C250-1),$G$22:G705),0)*T250,"")</f>
        <v>0</v>
      </c>
      <c r="Z250" s="50">
        <f>IF(B250&lt;&gt;"",SUM($Y$22:Y250),"")</f>
        <v>20383.883999999995</v>
      </c>
      <c r="AA250" s="51">
        <f t="shared" si="127"/>
        <v>0.05</v>
      </c>
      <c r="AB250" s="50">
        <f t="shared" si="128"/>
        <v>128.65095164809608</v>
      </c>
      <c r="AC250" s="50">
        <f t="shared" si="129"/>
        <v>24.443680813138258</v>
      </c>
      <c r="AD250" s="50">
        <f t="shared" si="130"/>
        <v>10596.551666378022</v>
      </c>
      <c r="AE250" s="50">
        <f t="shared" si="131"/>
        <v>30980.435666378009</v>
      </c>
      <c r="AF250" s="50">
        <f>IFERROR($V250*(1-$W250)+SUM($X$22:$X250)+$AD250,"")</f>
        <v>176304.16179782694</v>
      </c>
      <c r="AG250" s="50" t="b">
        <f t="shared" si="132"/>
        <v>0</v>
      </c>
      <c r="AH250" s="50">
        <f>IF(B250&lt;&gt;"",
IF(AND(AG250=TRUE,D250&gt;=65),$V250*(1-10%)+SUM($X$22:$X250)+$AD250,AF250),
"")</f>
        <v>176304.16179782694</v>
      </c>
      <c r="AI250" s="50">
        <f t="shared" si="115"/>
        <v>880.22266372619561</v>
      </c>
      <c r="AJ250" s="50">
        <f t="shared" si="116"/>
        <v>212133.66195801314</v>
      </c>
      <c r="AK250" s="50">
        <f t="shared" si="117"/>
        <v>195809.30618599066</v>
      </c>
      <c r="AL250" s="50" t="b">
        <f t="shared" si="133"/>
        <v>0</v>
      </c>
      <c r="AM250" s="50">
        <f t="shared" si="118"/>
        <v>195809.30618599066</v>
      </c>
      <c r="AN250" s="50">
        <f t="shared" si="134"/>
        <v>793.33353990360695</v>
      </c>
      <c r="AO250" s="50">
        <f t="shared" si="135"/>
        <v>150.73337258168533</v>
      </c>
      <c r="AP250" s="50">
        <f t="shared" si="136"/>
        <v>64826.649744187554</v>
      </c>
      <c r="AQ250" s="50">
        <f t="shared" si="137"/>
        <v>191042.6497441876</v>
      </c>
    </row>
    <row r="251" spans="1:43" s="27" customFormat="1" x14ac:dyDescent="0.2">
      <c r="A251" s="47">
        <f t="shared" si="106"/>
        <v>230</v>
      </c>
      <c r="B251" s="47" t="str">
        <f>IF(E251&lt;=$F$10,VLOOKUP('KALKULATOR 2021'!A251,Robocze!$B$23:$C$102,2),"")</f>
        <v>20 rok</v>
      </c>
      <c r="C251" s="47">
        <f t="shared" si="119"/>
        <v>2041</v>
      </c>
      <c r="D251" s="48">
        <f t="shared" si="138"/>
        <v>49.166666666667126</v>
      </c>
      <c r="E251" s="54">
        <f t="shared" si="120"/>
        <v>51502</v>
      </c>
      <c r="F251" s="49">
        <f t="shared" si="121"/>
        <v>51532</v>
      </c>
      <c r="G251" s="50">
        <f>IF(F251&lt;&gt;"",
IF($F$6=Robocze!$B$3,$F$5/12,
IF(AND($F$6=Robocze!$B$4,MOD(A251,3)=1),$F$5/4,
IF(AND($F$6=Robocze!$B$5,MOD(A251,12)=1),$F$5,0))),
"")</f>
        <v>0</v>
      </c>
      <c r="H251" s="50">
        <f t="shared" si="122"/>
        <v>126216.00000000004</v>
      </c>
      <c r="I251" s="51">
        <f t="shared" si="107"/>
        <v>0.05</v>
      </c>
      <c r="J251" s="50">
        <f t="shared" si="123"/>
        <v>0</v>
      </c>
      <c r="K251" s="50">
        <f t="shared" si="124"/>
        <v>0</v>
      </c>
      <c r="L251" s="52" t="str">
        <f t="shared" si="139"/>
        <v/>
      </c>
      <c r="M251" s="111">
        <f t="shared" si="108"/>
        <v>126216.00000000004</v>
      </c>
      <c r="N251" s="114">
        <f t="shared" si="125"/>
        <v>177009.76614374865</v>
      </c>
      <c r="O251" s="115"/>
      <c r="P251" s="114">
        <f t="shared" si="109"/>
        <v>196525.25729509894</v>
      </c>
      <c r="Q251" s="115"/>
      <c r="R251" s="112">
        <f t="shared" si="110"/>
        <v>191687.41868707421</v>
      </c>
      <c r="S251" s="50"/>
      <c r="T251" s="53">
        <f t="shared" si="111"/>
        <v>0.17</v>
      </c>
      <c r="U251" s="50">
        <f t="shared" si="112"/>
        <v>883.89025815838806</v>
      </c>
      <c r="V251" s="50">
        <f t="shared" si="113"/>
        <v>213017.55221617152</v>
      </c>
      <c r="W251" s="53">
        <f t="shared" si="114"/>
        <v>0.32</v>
      </c>
      <c r="X251" s="50">
        <f t="shared" si="126"/>
        <v>0</v>
      </c>
      <c r="Y251" s="50">
        <f>IF(B251&lt;&gt;"",IF(MONTH(E251)=MONTH($F$14),SUMIF($C$22:C705,"="&amp;(C251-1),$G$22:G705),0)*T251,"")</f>
        <v>0</v>
      </c>
      <c r="Z251" s="50">
        <f>IF(B251&lt;&gt;"",SUM($Y$22:Y251),"")</f>
        <v>20383.883999999995</v>
      </c>
      <c r="AA251" s="51">
        <f t="shared" si="127"/>
        <v>0.05</v>
      </c>
      <c r="AB251" s="50">
        <f t="shared" si="128"/>
        <v>129.08514860990837</v>
      </c>
      <c r="AC251" s="50">
        <f t="shared" si="129"/>
        <v>24.52617823588259</v>
      </c>
      <c r="AD251" s="50">
        <f t="shared" si="130"/>
        <v>10701.110636752048</v>
      </c>
      <c r="AE251" s="50">
        <f t="shared" si="131"/>
        <v>31084.994636752035</v>
      </c>
      <c r="AF251" s="50">
        <f>IFERROR($V251*(1-$W251)+SUM($X$22:$X251)+$AD251,"")</f>
        <v>177009.76614374865</v>
      </c>
      <c r="AG251" s="50" t="b">
        <f t="shared" si="132"/>
        <v>0</v>
      </c>
      <c r="AH251" s="50">
        <f>IF(B251&lt;&gt;"",
IF(AND(AG251=TRUE,D251&gt;=65),$V251*(1-10%)+SUM($X$22:$X251)+$AD251,AF251),
"")</f>
        <v>177009.76614374865</v>
      </c>
      <c r="AI251" s="50">
        <f t="shared" si="115"/>
        <v>883.89025815838806</v>
      </c>
      <c r="AJ251" s="50">
        <f t="shared" si="116"/>
        <v>213017.55221617152</v>
      </c>
      <c r="AK251" s="50">
        <f t="shared" si="117"/>
        <v>196525.25729509894</v>
      </c>
      <c r="AL251" s="50" t="b">
        <f t="shared" si="133"/>
        <v>0</v>
      </c>
      <c r="AM251" s="50">
        <f t="shared" si="118"/>
        <v>196525.25729509894</v>
      </c>
      <c r="AN251" s="50">
        <f t="shared" si="134"/>
        <v>796.01104060078171</v>
      </c>
      <c r="AO251" s="50">
        <f t="shared" si="135"/>
        <v>151.24209771414851</v>
      </c>
      <c r="AP251" s="50">
        <f t="shared" si="136"/>
        <v>65471.418687074169</v>
      </c>
      <c r="AQ251" s="50">
        <f t="shared" si="137"/>
        <v>191687.41868707421</v>
      </c>
    </row>
    <row r="252" spans="1:43" s="27" customFormat="1" x14ac:dyDescent="0.2">
      <c r="A252" s="47">
        <f t="shared" si="106"/>
        <v>231</v>
      </c>
      <c r="B252" s="47" t="str">
        <f>IF(E252&lt;=$F$10,VLOOKUP('KALKULATOR 2021'!A252,Robocze!$B$23:$C$102,2),"")</f>
        <v>20 rok</v>
      </c>
      <c r="C252" s="47">
        <f t="shared" si="119"/>
        <v>2041</v>
      </c>
      <c r="D252" s="48">
        <f t="shared" si="138"/>
        <v>49.250000000000462</v>
      </c>
      <c r="E252" s="54">
        <f t="shared" si="120"/>
        <v>51533</v>
      </c>
      <c r="F252" s="49">
        <f t="shared" si="121"/>
        <v>51560</v>
      </c>
      <c r="G252" s="50">
        <f>IF(F252&lt;&gt;"",
IF($F$6=Robocze!$B$3,$F$5/12,
IF(AND($F$6=Robocze!$B$4,MOD(A252,3)=1),$F$5/4,
IF(AND($F$6=Robocze!$B$5,MOD(A252,12)=1),$F$5,0))),
"")</f>
        <v>0</v>
      </c>
      <c r="H252" s="50">
        <f t="shared" si="122"/>
        <v>126216.00000000004</v>
      </c>
      <c r="I252" s="51">
        <f t="shared" si="107"/>
        <v>0.05</v>
      </c>
      <c r="J252" s="50">
        <f t="shared" si="123"/>
        <v>0</v>
      </c>
      <c r="K252" s="50">
        <f t="shared" si="124"/>
        <v>0</v>
      </c>
      <c r="L252" s="52" t="str">
        <f t="shared" si="139"/>
        <v/>
      </c>
      <c r="M252" s="111">
        <f t="shared" si="108"/>
        <v>126216.00000000004</v>
      </c>
      <c r="N252" s="114">
        <f t="shared" si="125"/>
        <v>177718.22773192686</v>
      </c>
      <c r="O252" s="115"/>
      <c r="P252" s="114">
        <f t="shared" si="109"/>
        <v>197244.19153382853</v>
      </c>
      <c r="Q252" s="115"/>
      <c r="R252" s="112">
        <f t="shared" si="110"/>
        <v>192334.36372514308</v>
      </c>
      <c r="S252" s="50"/>
      <c r="T252" s="53">
        <f t="shared" si="111"/>
        <v>0.17</v>
      </c>
      <c r="U252" s="50">
        <f t="shared" si="112"/>
        <v>887.57313423404798</v>
      </c>
      <c r="V252" s="50">
        <f t="shared" si="113"/>
        <v>213905.12535040558</v>
      </c>
      <c r="W252" s="53">
        <f t="shared" si="114"/>
        <v>0.32</v>
      </c>
      <c r="X252" s="50">
        <f t="shared" si="126"/>
        <v>0</v>
      </c>
      <c r="Y252" s="50">
        <f>IF(B252&lt;&gt;"",IF(MONTH(E252)=MONTH($F$14),SUMIF($C$22:C705,"="&amp;(C252-1),$G$22:G705),0)*T252,"")</f>
        <v>0</v>
      </c>
      <c r="Z252" s="50">
        <f>IF(B252&lt;&gt;"",SUM($Y$22:Y252),"")</f>
        <v>20383.883999999995</v>
      </c>
      <c r="AA252" s="51">
        <f t="shared" si="127"/>
        <v>0.05</v>
      </c>
      <c r="AB252" s="50">
        <f t="shared" si="128"/>
        <v>129.52081098646681</v>
      </c>
      <c r="AC252" s="50">
        <f t="shared" si="129"/>
        <v>24.608954087428696</v>
      </c>
      <c r="AD252" s="50">
        <f t="shared" si="130"/>
        <v>10806.022493651086</v>
      </c>
      <c r="AE252" s="50">
        <f t="shared" si="131"/>
        <v>31189.906493651073</v>
      </c>
      <c r="AF252" s="50">
        <f>IFERROR($V252*(1-$W252)+SUM($X$22:$X252)+$AD252,"")</f>
        <v>177718.22773192686</v>
      </c>
      <c r="AG252" s="50" t="b">
        <f t="shared" si="132"/>
        <v>0</v>
      </c>
      <c r="AH252" s="50">
        <f>IF(B252&lt;&gt;"",
IF(AND(AG252=TRUE,D252&gt;=65),$V252*(1-10%)+SUM($X$22:$X252)+$AD252,AF252),
"")</f>
        <v>177718.22773192686</v>
      </c>
      <c r="AI252" s="50">
        <f t="shared" si="115"/>
        <v>887.57313423404798</v>
      </c>
      <c r="AJ252" s="50">
        <f t="shared" si="116"/>
        <v>213905.12535040558</v>
      </c>
      <c r="AK252" s="50">
        <f t="shared" si="117"/>
        <v>197244.19153382853</v>
      </c>
      <c r="AL252" s="50" t="b">
        <f t="shared" si="133"/>
        <v>0</v>
      </c>
      <c r="AM252" s="50">
        <f t="shared" si="118"/>
        <v>197244.19153382853</v>
      </c>
      <c r="AN252" s="50">
        <f t="shared" si="134"/>
        <v>798.69757786280923</v>
      </c>
      <c r="AO252" s="50">
        <f t="shared" si="135"/>
        <v>151.75253979393375</v>
      </c>
      <c r="AP252" s="50">
        <f t="shared" si="136"/>
        <v>66118.363725143034</v>
      </c>
      <c r="AQ252" s="50">
        <f t="shared" si="137"/>
        <v>192334.36372514308</v>
      </c>
    </row>
    <row r="253" spans="1:43" s="27" customFormat="1" x14ac:dyDescent="0.2">
      <c r="A253" s="47">
        <f t="shared" si="106"/>
        <v>232</v>
      </c>
      <c r="B253" s="47" t="str">
        <f>IF(E253&lt;=$F$10,VLOOKUP('KALKULATOR 2021'!A253,Robocze!$B$23:$C$102,2),"")</f>
        <v>20 rok</v>
      </c>
      <c r="C253" s="47">
        <f t="shared" si="119"/>
        <v>2041</v>
      </c>
      <c r="D253" s="48">
        <f t="shared" si="138"/>
        <v>49.333333333333798</v>
      </c>
      <c r="E253" s="54">
        <f t="shared" si="120"/>
        <v>51561</v>
      </c>
      <c r="F253" s="49">
        <f t="shared" si="121"/>
        <v>51591</v>
      </c>
      <c r="G253" s="50">
        <f>IF(F253&lt;&gt;"",
IF($F$6=Robocze!$B$3,$F$5/12,
IF(AND($F$6=Robocze!$B$4,MOD(A253,3)=1),$F$5/4,
IF(AND($F$6=Robocze!$B$5,MOD(A253,12)=1),$F$5,0))),
"")</f>
        <v>0</v>
      </c>
      <c r="H253" s="50">
        <f t="shared" si="122"/>
        <v>126216.00000000004</v>
      </c>
      <c r="I253" s="51">
        <f t="shared" si="107"/>
        <v>0.05</v>
      </c>
      <c r="J253" s="50">
        <f t="shared" si="123"/>
        <v>0</v>
      </c>
      <c r="K253" s="50">
        <f t="shared" si="124"/>
        <v>0</v>
      </c>
      <c r="L253" s="52" t="str">
        <f t="shared" si="139"/>
        <v/>
      </c>
      <c r="M253" s="111">
        <f t="shared" si="108"/>
        <v>126216.00000000004</v>
      </c>
      <c r="N253" s="114">
        <f t="shared" si="125"/>
        <v>178429.55818816912</v>
      </c>
      <c r="O253" s="115"/>
      <c r="P253" s="114">
        <f t="shared" si="109"/>
        <v>197966.12133188616</v>
      </c>
      <c r="Q253" s="115"/>
      <c r="R253" s="112">
        <f t="shared" si="110"/>
        <v>192983.49220271542</v>
      </c>
      <c r="S253" s="50"/>
      <c r="T253" s="53">
        <f t="shared" si="111"/>
        <v>0.17</v>
      </c>
      <c r="U253" s="50">
        <f t="shared" si="112"/>
        <v>891.27135562668991</v>
      </c>
      <c r="V253" s="50">
        <f t="shared" si="113"/>
        <v>214796.39670603228</v>
      </c>
      <c r="W253" s="53">
        <f t="shared" si="114"/>
        <v>0.32</v>
      </c>
      <c r="X253" s="50">
        <f t="shared" si="126"/>
        <v>0</v>
      </c>
      <c r="Y253" s="50">
        <f>IF(B253&lt;&gt;"",IF(MONTH(E253)=MONTH($F$14),SUMIF($C$22:C705,"="&amp;(C253-1),$G$22:G705),0)*T253,"")</f>
        <v>0</v>
      </c>
      <c r="Z253" s="50">
        <f>IF(B253&lt;&gt;"",SUM($Y$22:Y253),"")</f>
        <v>20383.883999999995</v>
      </c>
      <c r="AA253" s="51">
        <f t="shared" si="127"/>
        <v>0.05</v>
      </c>
      <c r="AB253" s="50">
        <f t="shared" si="128"/>
        <v>129.95794372354615</v>
      </c>
      <c r="AC253" s="50">
        <f t="shared" si="129"/>
        <v>24.692009307473768</v>
      </c>
      <c r="AD253" s="50">
        <f t="shared" si="130"/>
        <v>10911.288428067159</v>
      </c>
      <c r="AE253" s="50">
        <f t="shared" si="131"/>
        <v>31295.172428067148</v>
      </c>
      <c r="AF253" s="50">
        <f>IFERROR($V253*(1-$W253)+SUM($X$22:$X253)+$AD253,"")</f>
        <v>178429.55818816912</v>
      </c>
      <c r="AG253" s="50" t="b">
        <f t="shared" si="132"/>
        <v>0</v>
      </c>
      <c r="AH253" s="50">
        <f>IF(B253&lt;&gt;"",
IF(AND(AG253=TRUE,D253&gt;=65),$V253*(1-10%)+SUM($X$22:$X253)+$AD253,AF253),
"")</f>
        <v>178429.55818816912</v>
      </c>
      <c r="AI253" s="50">
        <f t="shared" si="115"/>
        <v>891.27135562668991</v>
      </c>
      <c r="AJ253" s="50">
        <f t="shared" si="116"/>
        <v>214796.39670603228</v>
      </c>
      <c r="AK253" s="50">
        <f t="shared" si="117"/>
        <v>197966.12133188616</v>
      </c>
      <c r="AL253" s="50" t="b">
        <f t="shared" si="133"/>
        <v>0</v>
      </c>
      <c r="AM253" s="50">
        <f t="shared" si="118"/>
        <v>197966.12133188616</v>
      </c>
      <c r="AN253" s="50">
        <f t="shared" si="134"/>
        <v>801.39318218809615</v>
      </c>
      <c r="AO253" s="50">
        <f t="shared" si="135"/>
        <v>152.26470461573828</v>
      </c>
      <c r="AP253" s="50">
        <f t="shared" si="136"/>
        <v>66767.492202715381</v>
      </c>
      <c r="AQ253" s="50">
        <f t="shared" si="137"/>
        <v>192983.49220271542</v>
      </c>
    </row>
    <row r="254" spans="1:43" s="27" customFormat="1" x14ac:dyDescent="0.2">
      <c r="A254" s="47">
        <f t="shared" si="106"/>
        <v>233</v>
      </c>
      <c r="B254" s="47" t="str">
        <f>IF(E254&lt;=$F$10,VLOOKUP('KALKULATOR 2021'!A254,Robocze!$B$23:$C$102,2),"")</f>
        <v>20 rok</v>
      </c>
      <c r="C254" s="47">
        <f t="shared" si="119"/>
        <v>2041</v>
      </c>
      <c r="D254" s="48">
        <f t="shared" si="138"/>
        <v>49.416666666667133</v>
      </c>
      <c r="E254" s="54">
        <f t="shared" si="120"/>
        <v>51592</v>
      </c>
      <c r="F254" s="49">
        <f t="shared" si="121"/>
        <v>51621</v>
      </c>
      <c r="G254" s="50">
        <f>IF(F254&lt;&gt;"",
IF($F$6=Robocze!$B$3,$F$5/12,
IF(AND($F$6=Robocze!$B$4,MOD(A254,3)=1),$F$5/4,
IF(AND($F$6=Robocze!$B$5,MOD(A254,12)=1),$F$5,0))),
"")</f>
        <v>0</v>
      </c>
      <c r="H254" s="50">
        <f t="shared" si="122"/>
        <v>126216.00000000004</v>
      </c>
      <c r="I254" s="51">
        <f t="shared" si="107"/>
        <v>0.05</v>
      </c>
      <c r="J254" s="50">
        <f t="shared" si="123"/>
        <v>0</v>
      </c>
      <c r="K254" s="50">
        <f t="shared" si="124"/>
        <v>0</v>
      </c>
      <c r="L254" s="52" t="str">
        <f t="shared" si="139"/>
        <v/>
      </c>
      <c r="M254" s="111">
        <f t="shared" si="108"/>
        <v>126216.00000000004</v>
      </c>
      <c r="N254" s="114">
        <f t="shared" si="125"/>
        <v>179147.39000728092</v>
      </c>
      <c r="O254" s="115"/>
      <c r="P254" s="114">
        <f t="shared" si="109"/>
        <v>198691.059170769</v>
      </c>
      <c r="Q254" s="115"/>
      <c r="R254" s="112">
        <f t="shared" si="110"/>
        <v>193634.81148889961</v>
      </c>
      <c r="S254" s="50"/>
      <c r="T254" s="53">
        <f t="shared" si="111"/>
        <v>0.17</v>
      </c>
      <c r="U254" s="50">
        <f t="shared" si="112"/>
        <v>894.98498627513447</v>
      </c>
      <c r="V254" s="50">
        <f t="shared" si="113"/>
        <v>215691.38169230742</v>
      </c>
      <c r="W254" s="53">
        <f t="shared" si="114"/>
        <v>0.32</v>
      </c>
      <c r="X254" s="50">
        <f t="shared" si="126"/>
        <v>0</v>
      </c>
      <c r="Y254" s="50">
        <f>IF(B254&lt;&gt;"",IF(MONTH(E254)=MONTH($F$14),SUMIF($C$22:C705,"="&amp;(C254-1),$G$22:G705),0)*T254,"")</f>
        <v>1072.836</v>
      </c>
      <c r="Z254" s="50">
        <f>IF(B254&lt;&gt;"",SUM($Y$22:Y254),"")</f>
        <v>21456.719999999994</v>
      </c>
      <c r="AA254" s="51">
        <f t="shared" si="127"/>
        <v>0.05</v>
      </c>
      <c r="AB254" s="50">
        <f t="shared" si="128"/>
        <v>134.86670178361314</v>
      </c>
      <c r="AC254" s="50">
        <f t="shared" si="129"/>
        <v>25.624673338886495</v>
      </c>
      <c r="AD254" s="50">
        <f t="shared" si="130"/>
        <v>11020.530456511884</v>
      </c>
      <c r="AE254" s="50">
        <f t="shared" si="131"/>
        <v>32477.250456511872</v>
      </c>
      <c r="AF254" s="50">
        <f>IFERROR($V254*(1-$W254)+SUM($X$22:$X254)+$AD254,"")</f>
        <v>179147.39000728092</v>
      </c>
      <c r="AG254" s="50" t="b">
        <f t="shared" si="132"/>
        <v>0</v>
      </c>
      <c r="AH254" s="50">
        <f>IF(B254&lt;&gt;"",
IF(AND(AG254=TRUE,D254&gt;=65),$V254*(1-10%)+SUM($X$22:$X254)+$AD254,AF254),
"")</f>
        <v>179147.39000728092</v>
      </c>
      <c r="AI254" s="50">
        <f t="shared" si="115"/>
        <v>894.98498627513447</v>
      </c>
      <c r="AJ254" s="50">
        <f t="shared" si="116"/>
        <v>215691.38169230742</v>
      </c>
      <c r="AK254" s="50">
        <f t="shared" si="117"/>
        <v>198691.059170769</v>
      </c>
      <c r="AL254" s="50" t="b">
        <f t="shared" si="133"/>
        <v>0</v>
      </c>
      <c r="AM254" s="50">
        <f t="shared" si="118"/>
        <v>198691.059170769</v>
      </c>
      <c r="AN254" s="50">
        <f t="shared" si="134"/>
        <v>804.09788417798097</v>
      </c>
      <c r="AO254" s="50">
        <f t="shared" si="135"/>
        <v>152.77859799381639</v>
      </c>
      <c r="AP254" s="50">
        <f t="shared" si="136"/>
        <v>67418.811488899562</v>
      </c>
      <c r="AQ254" s="50">
        <f t="shared" si="137"/>
        <v>193634.81148889961</v>
      </c>
    </row>
    <row r="255" spans="1:43" s="27" customFormat="1" x14ac:dyDescent="0.2">
      <c r="A255" s="47">
        <f t="shared" si="106"/>
        <v>234</v>
      </c>
      <c r="B255" s="47" t="str">
        <f>IF(E255&lt;=$F$10,VLOOKUP('KALKULATOR 2021'!A255,Robocze!$B$23:$C$102,2),"")</f>
        <v>20 rok</v>
      </c>
      <c r="C255" s="47">
        <f t="shared" si="119"/>
        <v>2041</v>
      </c>
      <c r="D255" s="48">
        <f t="shared" si="138"/>
        <v>49.500000000000469</v>
      </c>
      <c r="E255" s="54">
        <f t="shared" si="120"/>
        <v>51622</v>
      </c>
      <c r="F255" s="49">
        <f t="shared" si="121"/>
        <v>51652</v>
      </c>
      <c r="G255" s="50">
        <f>IF(F255&lt;&gt;"",
IF($F$6=Robocze!$B$3,$F$5/12,
IF(AND($F$6=Robocze!$B$4,MOD(A255,3)=1),$F$5/4,
IF(AND($F$6=Robocze!$B$5,MOD(A255,12)=1),$F$5,0))),
"")</f>
        <v>0</v>
      </c>
      <c r="H255" s="50">
        <f t="shared" si="122"/>
        <v>126216.00000000004</v>
      </c>
      <c r="I255" s="51">
        <f t="shared" si="107"/>
        <v>0.05</v>
      </c>
      <c r="J255" s="50">
        <f t="shared" si="123"/>
        <v>0</v>
      </c>
      <c r="K255" s="50">
        <f t="shared" si="124"/>
        <v>0</v>
      </c>
      <c r="L255" s="52" t="str">
        <f t="shared" si="139"/>
        <v/>
      </c>
      <c r="M255" s="111">
        <f t="shared" si="108"/>
        <v>126216.00000000004</v>
      </c>
      <c r="N255" s="114">
        <f t="shared" si="125"/>
        <v>179868.12630903316</v>
      </c>
      <c r="O255" s="115"/>
      <c r="P255" s="114">
        <f t="shared" si="109"/>
        <v>199419.01758398055</v>
      </c>
      <c r="Q255" s="115"/>
      <c r="R255" s="112">
        <f t="shared" si="110"/>
        <v>194288.32897767465</v>
      </c>
      <c r="S255" s="50"/>
      <c r="T255" s="53">
        <f t="shared" si="111"/>
        <v>0.17</v>
      </c>
      <c r="U255" s="50">
        <f t="shared" si="112"/>
        <v>898.71409038461422</v>
      </c>
      <c r="V255" s="50">
        <f t="shared" si="113"/>
        <v>216590.09578269202</v>
      </c>
      <c r="W255" s="53">
        <f t="shared" si="114"/>
        <v>0.32</v>
      </c>
      <c r="X255" s="50">
        <f t="shared" si="126"/>
        <v>0</v>
      </c>
      <c r="Y255" s="50">
        <f>IF(B255&lt;&gt;"",IF(MONTH(E255)=MONTH($F$14),SUMIF($C$22:C705,"="&amp;(C255-1),$G$22:G705),0)*T255,"")</f>
        <v>0</v>
      </c>
      <c r="Z255" s="50">
        <f>IF(B255&lt;&gt;"",SUM($Y$22:Y255),"")</f>
        <v>21456.719999999994</v>
      </c>
      <c r="AA255" s="51">
        <f t="shared" si="127"/>
        <v>0.05</v>
      </c>
      <c r="AB255" s="50">
        <f t="shared" si="128"/>
        <v>135.3218769021328</v>
      </c>
      <c r="AC255" s="50">
        <f t="shared" si="129"/>
        <v>25.711156611405233</v>
      </c>
      <c r="AD255" s="50">
        <f t="shared" si="130"/>
        <v>11130.141176802612</v>
      </c>
      <c r="AE255" s="50">
        <f t="shared" si="131"/>
        <v>32586.861176802602</v>
      </c>
      <c r="AF255" s="50">
        <f>IFERROR($V255*(1-$W255)+SUM($X$22:$X255)+$AD255,"")</f>
        <v>179868.12630903316</v>
      </c>
      <c r="AG255" s="50" t="b">
        <f t="shared" si="132"/>
        <v>0</v>
      </c>
      <c r="AH255" s="50">
        <f>IF(B255&lt;&gt;"",
IF(AND(AG255=TRUE,D255&gt;=65),$V255*(1-10%)+SUM($X$22:$X255)+$AD255,AF255),
"")</f>
        <v>179868.12630903316</v>
      </c>
      <c r="AI255" s="50">
        <f t="shared" si="115"/>
        <v>898.71409038461422</v>
      </c>
      <c r="AJ255" s="50">
        <f t="shared" si="116"/>
        <v>216590.09578269202</v>
      </c>
      <c r="AK255" s="50">
        <f t="shared" si="117"/>
        <v>199419.01758398055</v>
      </c>
      <c r="AL255" s="50" t="b">
        <f t="shared" si="133"/>
        <v>0</v>
      </c>
      <c r="AM255" s="50">
        <f t="shared" si="118"/>
        <v>199419.01758398055</v>
      </c>
      <c r="AN255" s="50">
        <f t="shared" si="134"/>
        <v>806.81171453708168</v>
      </c>
      <c r="AO255" s="50">
        <f t="shared" si="135"/>
        <v>153.29422576204553</v>
      </c>
      <c r="AP255" s="50">
        <f t="shared" si="136"/>
        <v>68072.32897767461</v>
      </c>
      <c r="AQ255" s="50">
        <f t="shared" si="137"/>
        <v>194288.32897767465</v>
      </c>
    </row>
    <row r="256" spans="1:43" s="27" customFormat="1" x14ac:dyDescent="0.2">
      <c r="A256" s="47">
        <f t="shared" si="106"/>
        <v>235</v>
      </c>
      <c r="B256" s="47" t="str">
        <f>IF(E256&lt;=$F$10,VLOOKUP('KALKULATOR 2021'!A256,Robocze!$B$23:$C$102,2),"")</f>
        <v>20 rok</v>
      </c>
      <c r="C256" s="47">
        <f t="shared" si="119"/>
        <v>2041</v>
      </c>
      <c r="D256" s="48">
        <f t="shared" si="138"/>
        <v>49.583333333333805</v>
      </c>
      <c r="E256" s="54">
        <f t="shared" si="120"/>
        <v>51653</v>
      </c>
      <c r="F256" s="49">
        <f t="shared" si="121"/>
        <v>51682</v>
      </c>
      <c r="G256" s="50">
        <f>IF(F256&lt;&gt;"",
IF($F$6=Robocze!$B$3,$F$5/12,
IF(AND($F$6=Robocze!$B$4,MOD(A256,3)=1),$F$5/4,
IF(AND($F$6=Robocze!$B$5,MOD(A256,12)=1),$F$5,0))),
"")</f>
        <v>0</v>
      </c>
      <c r="H256" s="50">
        <f t="shared" si="122"/>
        <v>126216.00000000004</v>
      </c>
      <c r="I256" s="51">
        <f t="shared" si="107"/>
        <v>0.05</v>
      </c>
      <c r="J256" s="50">
        <f t="shared" si="123"/>
        <v>0</v>
      </c>
      <c r="K256" s="50">
        <f t="shared" si="124"/>
        <v>0</v>
      </c>
      <c r="L256" s="52" t="str">
        <f t="shared" si="139"/>
        <v/>
      </c>
      <c r="M256" s="111">
        <f t="shared" si="108"/>
        <v>126216.00000000004</v>
      </c>
      <c r="N256" s="114">
        <f t="shared" si="125"/>
        <v>180591.77890355582</v>
      </c>
      <c r="O256" s="115"/>
      <c r="P256" s="114">
        <f t="shared" si="109"/>
        <v>200150.00915724714</v>
      </c>
      <c r="Q256" s="115"/>
      <c r="R256" s="112">
        <f t="shared" si="110"/>
        <v>194944.05208797433</v>
      </c>
      <c r="S256" s="50"/>
      <c r="T256" s="53">
        <f t="shared" si="111"/>
        <v>0.17</v>
      </c>
      <c r="U256" s="50">
        <f t="shared" si="112"/>
        <v>902.45873242788343</v>
      </c>
      <c r="V256" s="50">
        <f t="shared" si="113"/>
        <v>217492.5545151199</v>
      </c>
      <c r="W256" s="53">
        <f t="shared" si="114"/>
        <v>0.32</v>
      </c>
      <c r="X256" s="50">
        <f t="shared" si="126"/>
        <v>0</v>
      </c>
      <c r="Y256" s="50">
        <f>IF(B256&lt;&gt;"",IF(MONTH(E256)=MONTH($F$14),SUMIF($C$22:C705,"="&amp;(C256-1),$G$22:G705),0)*T256,"")</f>
        <v>0</v>
      </c>
      <c r="Z256" s="50">
        <f>IF(B256&lt;&gt;"",SUM($Y$22:Y256),"")</f>
        <v>21456.719999999994</v>
      </c>
      <c r="AA256" s="51">
        <f t="shared" si="127"/>
        <v>0.05</v>
      </c>
      <c r="AB256" s="50">
        <f t="shared" si="128"/>
        <v>135.77858823667751</v>
      </c>
      <c r="AC256" s="50">
        <f t="shared" si="129"/>
        <v>25.797931764968727</v>
      </c>
      <c r="AD256" s="50">
        <f t="shared" si="130"/>
        <v>11240.121833274321</v>
      </c>
      <c r="AE256" s="50">
        <f t="shared" si="131"/>
        <v>32696.841833274309</v>
      </c>
      <c r="AF256" s="50">
        <f>IFERROR($V256*(1-$W256)+SUM($X$22:$X256)+$AD256,"")</f>
        <v>180591.77890355582</v>
      </c>
      <c r="AG256" s="50" t="b">
        <f t="shared" si="132"/>
        <v>0</v>
      </c>
      <c r="AH256" s="50">
        <f>IF(B256&lt;&gt;"",
IF(AND(AG256=TRUE,D256&gt;=65),$V256*(1-10%)+SUM($X$22:$X256)+$AD256,AF256),
"")</f>
        <v>180591.77890355582</v>
      </c>
      <c r="AI256" s="50">
        <f t="shared" si="115"/>
        <v>902.45873242788343</v>
      </c>
      <c r="AJ256" s="50">
        <f t="shared" si="116"/>
        <v>217492.5545151199</v>
      </c>
      <c r="AK256" s="50">
        <f t="shared" si="117"/>
        <v>200150.00915724714</v>
      </c>
      <c r="AL256" s="50" t="b">
        <f t="shared" si="133"/>
        <v>0</v>
      </c>
      <c r="AM256" s="50">
        <f t="shared" si="118"/>
        <v>200150.00915724714</v>
      </c>
      <c r="AN256" s="50">
        <f t="shared" si="134"/>
        <v>809.53470407364432</v>
      </c>
      <c r="AO256" s="50">
        <f t="shared" si="135"/>
        <v>153.81159377399243</v>
      </c>
      <c r="AP256" s="50">
        <f t="shared" si="136"/>
        <v>68728.052087974283</v>
      </c>
      <c r="AQ256" s="50">
        <f t="shared" si="137"/>
        <v>194944.05208797433</v>
      </c>
    </row>
    <row r="257" spans="1:43" s="27" customFormat="1" x14ac:dyDescent="0.2">
      <c r="A257" s="47">
        <f t="shared" si="106"/>
        <v>236</v>
      </c>
      <c r="B257" s="47" t="str">
        <f>IF(E257&lt;=$F$10,VLOOKUP('KALKULATOR 2021'!A257,Robocze!$B$23:$C$102,2),"")</f>
        <v>20 rok</v>
      </c>
      <c r="C257" s="47">
        <f t="shared" si="119"/>
        <v>2041</v>
      </c>
      <c r="D257" s="48">
        <f t="shared" si="138"/>
        <v>49.66666666666714</v>
      </c>
      <c r="E257" s="54">
        <f t="shared" si="120"/>
        <v>51683</v>
      </c>
      <c r="F257" s="49">
        <f t="shared" si="121"/>
        <v>51713</v>
      </c>
      <c r="G257" s="50">
        <f>IF(F257&lt;&gt;"",
IF($F$6=Robocze!$B$3,$F$5/12,
IF(AND($F$6=Robocze!$B$4,MOD(A257,3)=1),$F$5/4,
IF(AND($F$6=Robocze!$B$5,MOD(A257,12)=1),$F$5,0))),
"")</f>
        <v>0</v>
      </c>
      <c r="H257" s="50">
        <f t="shared" si="122"/>
        <v>126216.00000000004</v>
      </c>
      <c r="I257" s="51">
        <f t="shared" si="107"/>
        <v>0.05</v>
      </c>
      <c r="J257" s="50">
        <f t="shared" si="123"/>
        <v>0</v>
      </c>
      <c r="K257" s="50">
        <f t="shared" si="124"/>
        <v>0</v>
      </c>
      <c r="L257" s="52" t="str">
        <f t="shared" si="139"/>
        <v/>
      </c>
      <c r="M257" s="111">
        <f t="shared" si="108"/>
        <v>126216.00000000004</v>
      </c>
      <c r="N257" s="114">
        <f t="shared" si="125"/>
        <v>181318.35964920267</v>
      </c>
      <c r="O257" s="115"/>
      <c r="P257" s="114">
        <f t="shared" si="109"/>
        <v>200884.04652873566</v>
      </c>
      <c r="Q257" s="115"/>
      <c r="R257" s="112">
        <f t="shared" si="110"/>
        <v>195601.98826377123</v>
      </c>
      <c r="S257" s="50"/>
      <c r="T257" s="53">
        <f t="shared" si="111"/>
        <v>0.17</v>
      </c>
      <c r="U257" s="50">
        <f t="shared" si="112"/>
        <v>906.21897714633292</v>
      </c>
      <c r="V257" s="50">
        <f t="shared" si="113"/>
        <v>218398.77349226625</v>
      </c>
      <c r="W257" s="53">
        <f t="shared" si="114"/>
        <v>0.32</v>
      </c>
      <c r="X257" s="50">
        <f t="shared" si="126"/>
        <v>0</v>
      </c>
      <c r="Y257" s="50">
        <f>IF(B257&lt;&gt;"",IF(MONTH(E257)=MONTH($F$14),SUMIF($C$22:C705,"="&amp;(C257-1),$G$22:G705),0)*T257,"")</f>
        <v>0</v>
      </c>
      <c r="Z257" s="50">
        <f>IF(B257&lt;&gt;"",SUM($Y$22:Y257),"")</f>
        <v>21456.719999999994</v>
      </c>
      <c r="AA257" s="51">
        <f t="shared" si="127"/>
        <v>0.05</v>
      </c>
      <c r="AB257" s="50">
        <f t="shared" si="128"/>
        <v>136.23684097197631</v>
      </c>
      <c r="AC257" s="50">
        <f t="shared" si="129"/>
        <v>25.8849997846755</v>
      </c>
      <c r="AD257" s="50">
        <f t="shared" si="130"/>
        <v>11350.473674461622</v>
      </c>
      <c r="AE257" s="50">
        <f t="shared" si="131"/>
        <v>32807.19367446161</v>
      </c>
      <c r="AF257" s="50">
        <f>IFERROR($V257*(1-$W257)+SUM($X$22:$X257)+$AD257,"")</f>
        <v>181318.35964920267</v>
      </c>
      <c r="AG257" s="50" t="b">
        <f t="shared" si="132"/>
        <v>0</v>
      </c>
      <c r="AH257" s="50">
        <f>IF(B257&lt;&gt;"",
IF(AND(AG257=TRUE,D257&gt;=65),$V257*(1-10%)+SUM($X$22:$X257)+$AD257,AF257),
"")</f>
        <v>181318.35964920267</v>
      </c>
      <c r="AI257" s="50">
        <f t="shared" si="115"/>
        <v>906.21897714633292</v>
      </c>
      <c r="AJ257" s="50">
        <f t="shared" si="116"/>
        <v>218398.77349226625</v>
      </c>
      <c r="AK257" s="50">
        <f t="shared" si="117"/>
        <v>200884.04652873566</v>
      </c>
      <c r="AL257" s="50" t="b">
        <f t="shared" si="133"/>
        <v>0</v>
      </c>
      <c r="AM257" s="50">
        <f t="shared" si="118"/>
        <v>200884.04652873566</v>
      </c>
      <c r="AN257" s="50">
        <f t="shared" si="134"/>
        <v>812.26688369989313</v>
      </c>
      <c r="AO257" s="50">
        <f t="shared" si="135"/>
        <v>154.3307079029797</v>
      </c>
      <c r="AP257" s="50">
        <f t="shared" si="136"/>
        <v>69385.988263771185</v>
      </c>
      <c r="AQ257" s="50">
        <f t="shared" si="137"/>
        <v>195601.98826377123</v>
      </c>
    </row>
    <row r="258" spans="1:43" s="27" customFormat="1" x14ac:dyDescent="0.2">
      <c r="A258" s="47">
        <f t="shared" si="106"/>
        <v>237</v>
      </c>
      <c r="B258" s="47" t="str">
        <f>IF(E258&lt;=$F$10,VLOOKUP('KALKULATOR 2021'!A258,Robocze!$B$23:$C$102,2),"")</f>
        <v>20 rok</v>
      </c>
      <c r="C258" s="47">
        <f t="shared" si="119"/>
        <v>2041</v>
      </c>
      <c r="D258" s="48">
        <f t="shared" si="138"/>
        <v>49.750000000000476</v>
      </c>
      <c r="E258" s="54">
        <f t="shared" si="120"/>
        <v>51714</v>
      </c>
      <c r="F258" s="49">
        <f t="shared" si="121"/>
        <v>51744</v>
      </c>
      <c r="G258" s="50">
        <f>IF(F258&lt;&gt;"",
IF($F$6=Robocze!$B$3,$F$5/12,
IF(AND($F$6=Robocze!$B$4,MOD(A258,3)=1),$F$5/4,
IF(AND($F$6=Robocze!$B$5,MOD(A258,12)=1),$F$5,0))),
"")</f>
        <v>0</v>
      </c>
      <c r="H258" s="50">
        <f t="shared" si="122"/>
        <v>126216.00000000004</v>
      </c>
      <c r="I258" s="51">
        <f t="shared" si="107"/>
        <v>0.05</v>
      </c>
      <c r="J258" s="50">
        <f t="shared" si="123"/>
        <v>0</v>
      </c>
      <c r="K258" s="50">
        <f t="shared" si="124"/>
        <v>0</v>
      </c>
      <c r="L258" s="52" t="str">
        <f t="shared" si="139"/>
        <v/>
      </c>
      <c r="M258" s="111">
        <f t="shared" si="108"/>
        <v>126216.00000000004</v>
      </c>
      <c r="N258" s="114">
        <f t="shared" si="125"/>
        <v>182047.88045274871</v>
      </c>
      <c r="O258" s="115"/>
      <c r="P258" s="114">
        <f t="shared" si="109"/>
        <v>201621.14238927205</v>
      </c>
      <c r="Q258" s="115"/>
      <c r="R258" s="112">
        <f t="shared" si="110"/>
        <v>196262.14497416146</v>
      </c>
      <c r="S258" s="50"/>
      <c r="T258" s="53">
        <f t="shared" si="111"/>
        <v>0.17</v>
      </c>
      <c r="U258" s="50">
        <f t="shared" si="112"/>
        <v>909.9948895511094</v>
      </c>
      <c r="V258" s="50">
        <f t="shared" si="113"/>
        <v>219308.76838181735</v>
      </c>
      <c r="W258" s="53">
        <f t="shared" si="114"/>
        <v>0.32</v>
      </c>
      <c r="X258" s="50">
        <f t="shared" si="126"/>
        <v>0</v>
      </c>
      <c r="Y258" s="50">
        <f>IF(B258&lt;&gt;"",IF(MONTH(E258)=MONTH($F$14),SUMIF($C$22:C705,"="&amp;(C258-1),$G$22:G705),0)*T258,"")</f>
        <v>0</v>
      </c>
      <c r="Z258" s="50">
        <f>IF(B258&lt;&gt;"",SUM($Y$22:Y258),"")</f>
        <v>21456.719999999994</v>
      </c>
      <c r="AA258" s="51">
        <f t="shared" si="127"/>
        <v>0.05</v>
      </c>
      <c r="AB258" s="50">
        <f t="shared" si="128"/>
        <v>136.69664031025673</v>
      </c>
      <c r="AC258" s="50">
        <f t="shared" si="129"/>
        <v>25.972361658948778</v>
      </c>
      <c r="AD258" s="50">
        <f t="shared" si="130"/>
        <v>11461.197953112929</v>
      </c>
      <c r="AE258" s="50">
        <f t="shared" si="131"/>
        <v>32917.917953112919</v>
      </c>
      <c r="AF258" s="50">
        <f>IFERROR($V258*(1-$W258)+SUM($X$22:$X258)+$AD258,"")</f>
        <v>182047.88045274871</v>
      </c>
      <c r="AG258" s="50" t="b">
        <f t="shared" si="132"/>
        <v>0</v>
      </c>
      <c r="AH258" s="50">
        <f>IF(B258&lt;&gt;"",
IF(AND(AG258=TRUE,D258&gt;=65),$V258*(1-10%)+SUM($X$22:$X258)+$AD258,AF258),
"")</f>
        <v>182047.88045274871</v>
      </c>
      <c r="AI258" s="50">
        <f t="shared" si="115"/>
        <v>909.9948895511094</v>
      </c>
      <c r="AJ258" s="50">
        <f t="shared" si="116"/>
        <v>219308.76838181735</v>
      </c>
      <c r="AK258" s="50">
        <f t="shared" si="117"/>
        <v>201621.14238927205</v>
      </c>
      <c r="AL258" s="50" t="b">
        <f t="shared" si="133"/>
        <v>0</v>
      </c>
      <c r="AM258" s="50">
        <f t="shared" si="118"/>
        <v>201621.14238927205</v>
      </c>
      <c r="AN258" s="50">
        <f t="shared" si="134"/>
        <v>815.00828443238015</v>
      </c>
      <c r="AO258" s="50">
        <f t="shared" si="135"/>
        <v>154.85157404215224</v>
      </c>
      <c r="AP258" s="50">
        <f t="shared" si="136"/>
        <v>70046.14497416142</v>
      </c>
      <c r="AQ258" s="50">
        <f t="shared" si="137"/>
        <v>196262.14497416146</v>
      </c>
    </row>
    <row r="259" spans="1:43" s="27" customFormat="1" x14ac:dyDescent="0.2">
      <c r="A259" s="47">
        <f t="shared" si="106"/>
        <v>238</v>
      </c>
      <c r="B259" s="47" t="str">
        <f>IF(E259&lt;=$F$10,VLOOKUP('KALKULATOR 2021'!A259,Robocze!$B$23:$C$102,2),"")</f>
        <v>20 rok</v>
      </c>
      <c r="C259" s="47">
        <f t="shared" si="119"/>
        <v>2041</v>
      </c>
      <c r="D259" s="48">
        <f t="shared" si="138"/>
        <v>49.833333333333812</v>
      </c>
      <c r="E259" s="54">
        <f t="shared" si="120"/>
        <v>51745</v>
      </c>
      <c r="F259" s="49">
        <f t="shared" si="121"/>
        <v>51774</v>
      </c>
      <c r="G259" s="50">
        <f>IF(F259&lt;&gt;"",
IF($F$6=Robocze!$B$3,$F$5/12,
IF(AND($F$6=Robocze!$B$4,MOD(A259,3)=1),$F$5/4,
IF(AND($F$6=Robocze!$B$5,MOD(A259,12)=1),$F$5,0))),
"")</f>
        <v>0</v>
      </c>
      <c r="H259" s="50">
        <f t="shared" si="122"/>
        <v>126216.00000000004</v>
      </c>
      <c r="I259" s="51">
        <f t="shared" si="107"/>
        <v>0.05</v>
      </c>
      <c r="J259" s="50">
        <f t="shared" si="123"/>
        <v>0</v>
      </c>
      <c r="K259" s="50">
        <f t="shared" si="124"/>
        <v>0</v>
      </c>
      <c r="L259" s="52" t="str">
        <f t="shared" si="139"/>
        <v/>
      </c>
      <c r="M259" s="111">
        <f t="shared" si="108"/>
        <v>126216.00000000004</v>
      </c>
      <c r="N259" s="114">
        <f t="shared" si="125"/>
        <v>182780.35326958896</v>
      </c>
      <c r="O259" s="115"/>
      <c r="P259" s="114">
        <f t="shared" si="109"/>
        <v>202361.3094825607</v>
      </c>
      <c r="Q259" s="115"/>
      <c r="R259" s="112">
        <f t="shared" si="110"/>
        <v>196924.52971344924</v>
      </c>
      <c r="S259" s="50"/>
      <c r="T259" s="53">
        <f t="shared" si="111"/>
        <v>0.17</v>
      </c>
      <c r="U259" s="50">
        <f t="shared" si="112"/>
        <v>913.78653492423894</v>
      </c>
      <c r="V259" s="50">
        <f t="shared" si="113"/>
        <v>220222.55491674159</v>
      </c>
      <c r="W259" s="53">
        <f t="shared" si="114"/>
        <v>0.32</v>
      </c>
      <c r="X259" s="50">
        <f t="shared" si="126"/>
        <v>0</v>
      </c>
      <c r="Y259" s="50">
        <f>IF(B259&lt;&gt;"",IF(MONTH(E259)=MONTH($F$14),SUMIF($C$22:C705,"="&amp;(C259-1),$G$22:G705),0)*T259,"")</f>
        <v>0</v>
      </c>
      <c r="Z259" s="50">
        <f>IF(B259&lt;&gt;"",SUM($Y$22:Y259),"")</f>
        <v>21456.719999999994</v>
      </c>
      <c r="AA259" s="51">
        <f t="shared" si="127"/>
        <v>0.05</v>
      </c>
      <c r="AB259" s="50">
        <f t="shared" si="128"/>
        <v>137.15799147130383</v>
      </c>
      <c r="AC259" s="50">
        <f t="shared" si="129"/>
        <v>26.060018379547728</v>
      </c>
      <c r="AD259" s="50">
        <f t="shared" si="130"/>
        <v>11572.295926204686</v>
      </c>
      <c r="AE259" s="50">
        <f t="shared" si="131"/>
        <v>33029.01592620468</v>
      </c>
      <c r="AF259" s="50">
        <f>IFERROR($V259*(1-$W259)+SUM($X$22:$X259)+$AD259,"")</f>
        <v>182780.35326958896</v>
      </c>
      <c r="AG259" s="50" t="b">
        <f t="shared" si="132"/>
        <v>0</v>
      </c>
      <c r="AH259" s="50">
        <f>IF(B259&lt;&gt;"",
IF(AND(AG259=TRUE,D259&gt;=65),$V259*(1-10%)+SUM($X$22:$X259)+$AD259,AF259),
"")</f>
        <v>182780.35326958896</v>
      </c>
      <c r="AI259" s="50">
        <f t="shared" si="115"/>
        <v>913.78653492423894</v>
      </c>
      <c r="AJ259" s="50">
        <f t="shared" si="116"/>
        <v>220222.55491674159</v>
      </c>
      <c r="AK259" s="50">
        <f t="shared" si="117"/>
        <v>202361.3094825607</v>
      </c>
      <c r="AL259" s="50" t="b">
        <f t="shared" si="133"/>
        <v>0</v>
      </c>
      <c r="AM259" s="50">
        <f t="shared" si="118"/>
        <v>202361.3094825607</v>
      </c>
      <c r="AN259" s="50">
        <f t="shared" si="134"/>
        <v>817.75893739233936</v>
      </c>
      <c r="AO259" s="50">
        <f t="shared" si="135"/>
        <v>155.37419810454449</v>
      </c>
      <c r="AP259" s="50">
        <f t="shared" si="136"/>
        <v>70708.529713449199</v>
      </c>
      <c r="AQ259" s="50">
        <f t="shared" si="137"/>
        <v>196924.52971344924</v>
      </c>
    </row>
    <row r="260" spans="1:43" s="27" customFormat="1" x14ac:dyDescent="0.2">
      <c r="A260" s="47">
        <f t="shared" si="106"/>
        <v>239</v>
      </c>
      <c r="B260" s="47" t="str">
        <f>IF(E260&lt;=$F$10,VLOOKUP('KALKULATOR 2021'!A260,Robocze!$B$23:$C$102,2),"")</f>
        <v>20 rok</v>
      </c>
      <c r="C260" s="47">
        <f t="shared" si="119"/>
        <v>2041</v>
      </c>
      <c r="D260" s="48">
        <f t="shared" si="138"/>
        <v>49.916666666667147</v>
      </c>
      <c r="E260" s="54">
        <f t="shared" si="120"/>
        <v>51775</v>
      </c>
      <c r="F260" s="49">
        <f t="shared" si="121"/>
        <v>51805</v>
      </c>
      <c r="G260" s="50">
        <f>IF(F260&lt;&gt;"",
IF($F$6=Robocze!$B$3,$F$5/12,
IF(AND($F$6=Robocze!$B$4,MOD(A260,3)=1),$F$5/4,
IF(AND($F$6=Robocze!$B$5,MOD(A260,12)=1),$F$5,0))),
"")</f>
        <v>0</v>
      </c>
      <c r="H260" s="50">
        <f t="shared" si="122"/>
        <v>126216.00000000004</v>
      </c>
      <c r="I260" s="51">
        <f t="shared" si="107"/>
        <v>0.05</v>
      </c>
      <c r="J260" s="50">
        <f t="shared" si="123"/>
        <v>0</v>
      </c>
      <c r="K260" s="50">
        <f t="shared" si="124"/>
        <v>0</v>
      </c>
      <c r="L260" s="52" t="str">
        <f t="shared" si="139"/>
        <v/>
      </c>
      <c r="M260" s="111">
        <f t="shared" si="108"/>
        <v>126216.00000000004</v>
      </c>
      <c r="N260" s="114">
        <f t="shared" si="125"/>
        <v>183515.79010393732</v>
      </c>
      <c r="O260" s="115"/>
      <c r="P260" s="114">
        <f t="shared" si="109"/>
        <v>203104.56060540469</v>
      </c>
      <c r="Q260" s="115"/>
      <c r="R260" s="112">
        <f t="shared" si="110"/>
        <v>197589.15000123213</v>
      </c>
      <c r="S260" s="50"/>
      <c r="T260" s="53">
        <f t="shared" si="111"/>
        <v>0.17</v>
      </c>
      <c r="U260" s="50">
        <f t="shared" si="112"/>
        <v>917.59397881975656</v>
      </c>
      <c r="V260" s="50">
        <f t="shared" si="113"/>
        <v>221140.14889556135</v>
      </c>
      <c r="W260" s="53">
        <f t="shared" si="114"/>
        <v>0.32</v>
      </c>
      <c r="X260" s="50">
        <f t="shared" si="126"/>
        <v>0</v>
      </c>
      <c r="Y260" s="50">
        <f>IF(B260&lt;&gt;"",IF(MONTH(E260)=MONTH($F$14),SUMIF($C$22:C705,"="&amp;(C260-1),$G$22:G705),0)*T260,"")</f>
        <v>0</v>
      </c>
      <c r="Z260" s="50">
        <f>IF(B260&lt;&gt;"",SUM($Y$22:Y260),"")</f>
        <v>21456.719999999994</v>
      </c>
      <c r="AA260" s="51">
        <f t="shared" si="127"/>
        <v>0.05</v>
      </c>
      <c r="AB260" s="50">
        <f t="shared" si="128"/>
        <v>137.62089969251952</v>
      </c>
      <c r="AC260" s="50">
        <f t="shared" si="129"/>
        <v>26.147970941578709</v>
      </c>
      <c r="AD260" s="50">
        <f t="shared" si="130"/>
        <v>11683.768854955628</v>
      </c>
      <c r="AE260" s="50">
        <f t="shared" si="131"/>
        <v>33140.48885495562</v>
      </c>
      <c r="AF260" s="50">
        <f>IFERROR($V260*(1-$W260)+SUM($X$22:$X260)+$AD260,"")</f>
        <v>183515.79010393732</v>
      </c>
      <c r="AG260" s="50" t="b">
        <f t="shared" si="132"/>
        <v>0</v>
      </c>
      <c r="AH260" s="50">
        <f>IF(B260&lt;&gt;"",
IF(AND(AG260=TRUE,D260&gt;=65),$V260*(1-10%)+SUM($X$22:$X260)+$AD260,AF260),
"")</f>
        <v>183515.79010393732</v>
      </c>
      <c r="AI260" s="50">
        <f t="shared" si="115"/>
        <v>917.59397881975656</v>
      </c>
      <c r="AJ260" s="50">
        <f t="shared" si="116"/>
        <v>221140.14889556135</v>
      </c>
      <c r="AK260" s="50">
        <f t="shared" si="117"/>
        <v>203104.56060540469</v>
      </c>
      <c r="AL260" s="50" t="b">
        <f t="shared" si="133"/>
        <v>0</v>
      </c>
      <c r="AM260" s="50">
        <f t="shared" si="118"/>
        <v>203104.56060540469</v>
      </c>
      <c r="AN260" s="50">
        <f t="shared" si="134"/>
        <v>820.51887380603864</v>
      </c>
      <c r="AO260" s="50">
        <f t="shared" si="135"/>
        <v>155.89858602314735</v>
      </c>
      <c r="AP260" s="50">
        <f t="shared" si="136"/>
        <v>71373.15000123209</v>
      </c>
      <c r="AQ260" s="50">
        <f t="shared" si="137"/>
        <v>197589.15000123213</v>
      </c>
    </row>
    <row r="261" spans="1:43" s="46" customFormat="1" x14ac:dyDescent="0.2">
      <c r="A261" s="55">
        <f t="shared" si="106"/>
        <v>240</v>
      </c>
      <c r="B261" s="55" t="str">
        <f>IF(E261&lt;=$F$10,VLOOKUP('KALKULATOR 2021'!A261,Robocze!$B$23:$C$102,2),"")</f>
        <v>20 rok</v>
      </c>
      <c r="C261" s="55">
        <f t="shared" si="119"/>
        <v>2041</v>
      </c>
      <c r="D261" s="56">
        <f t="shared" si="138"/>
        <v>50.000000000000483</v>
      </c>
      <c r="E261" s="57">
        <f t="shared" si="120"/>
        <v>51806</v>
      </c>
      <c r="F261" s="58">
        <f t="shared" si="121"/>
        <v>51835</v>
      </c>
      <c r="G261" s="59">
        <f>IF(F261&lt;&gt;"",
IF($F$6=Robocze!$B$3,$F$5/12,
IF(AND($F$6=Robocze!$B$4,MOD(A261,3)=1),$F$5/4,
IF(AND($F$6=Robocze!$B$5,MOD(A261,12)=1),$F$5,0))),
"")</f>
        <v>0</v>
      </c>
      <c r="H261" s="59">
        <f t="shared" si="122"/>
        <v>126216.00000000004</v>
      </c>
      <c r="I261" s="60">
        <f t="shared" si="107"/>
        <v>0.05</v>
      </c>
      <c r="J261" s="59">
        <f t="shared" si="123"/>
        <v>0</v>
      </c>
      <c r="K261" s="59">
        <f t="shared" si="124"/>
        <v>0</v>
      </c>
      <c r="L261" s="61">
        <f t="shared" si="139"/>
        <v>20</v>
      </c>
      <c r="M261" s="113">
        <f t="shared" si="108"/>
        <v>126216.00000000004</v>
      </c>
      <c r="N261" s="114">
        <f t="shared" si="125"/>
        <v>184254.20300902688</v>
      </c>
      <c r="O261" s="115"/>
      <c r="P261" s="114">
        <f t="shared" si="109"/>
        <v>203850.90860792721</v>
      </c>
      <c r="Q261" s="115"/>
      <c r="R261" s="112">
        <f t="shared" si="110"/>
        <v>198256.0133824863</v>
      </c>
      <c r="S261" s="59"/>
      <c r="T261" s="62">
        <f t="shared" si="111"/>
        <v>0.17</v>
      </c>
      <c r="U261" s="59">
        <f t="shared" si="112"/>
        <v>921.41728706483889</v>
      </c>
      <c r="V261" s="59">
        <f t="shared" si="113"/>
        <v>222061.56618262618</v>
      </c>
      <c r="W261" s="62">
        <f t="shared" si="114"/>
        <v>0.32</v>
      </c>
      <c r="X261" s="59">
        <f t="shared" si="126"/>
        <v>0</v>
      </c>
      <c r="Y261" s="59">
        <f>IF(B261&lt;&gt;"",IF(MONTH(E261)=MONTH($F$14),SUMIF($C$22:C729,"="&amp;(C261-1),$G$22:G729),0)*T261,"")</f>
        <v>0</v>
      </c>
      <c r="Z261" s="59">
        <f>IF(B261&lt;&gt;"",SUM($Y$22:Y261),"")</f>
        <v>21456.719999999994</v>
      </c>
      <c r="AA261" s="60">
        <f t="shared" si="127"/>
        <v>0.05</v>
      </c>
      <c r="AB261" s="59">
        <f t="shared" si="128"/>
        <v>138.08537022898176</v>
      </c>
      <c r="AC261" s="59">
        <f t="shared" si="129"/>
        <v>26.236220343506535</v>
      </c>
      <c r="AD261" s="59">
        <f t="shared" si="130"/>
        <v>11795.618004841104</v>
      </c>
      <c r="AE261" s="59">
        <f t="shared" si="131"/>
        <v>33252.338004841098</v>
      </c>
      <c r="AF261" s="59">
        <f>IFERROR($V261*(1-$W261)+SUM($X$22:$X261)+$AD261,"")</f>
        <v>184254.20300902688</v>
      </c>
      <c r="AG261" s="59" t="b">
        <f t="shared" si="132"/>
        <v>0</v>
      </c>
      <c r="AH261" s="59">
        <f>IF(B261&lt;&gt;"",
IF(AND(AG261=TRUE,D261&gt;=65),$V261*(1-10%)+SUM($X$22:$X261)+$AD261,AF261),
"")</f>
        <v>184254.20300902688</v>
      </c>
      <c r="AI261" s="59">
        <f t="shared" si="115"/>
        <v>921.41728706483889</v>
      </c>
      <c r="AJ261" s="59">
        <f t="shared" si="116"/>
        <v>222061.56618262618</v>
      </c>
      <c r="AK261" s="59">
        <f t="shared" si="117"/>
        <v>203850.90860792721</v>
      </c>
      <c r="AL261" s="59" t="b">
        <f t="shared" si="133"/>
        <v>0</v>
      </c>
      <c r="AM261" s="59">
        <f t="shared" si="118"/>
        <v>203850.90860792721</v>
      </c>
      <c r="AN261" s="59">
        <f t="shared" si="134"/>
        <v>823.28812500513402</v>
      </c>
      <c r="AO261" s="59">
        <f t="shared" si="135"/>
        <v>156.42474375097547</v>
      </c>
      <c r="AP261" s="59">
        <f t="shared" si="136"/>
        <v>72040.013382486257</v>
      </c>
      <c r="AQ261" s="59">
        <f t="shared" si="137"/>
        <v>198256.0133824863</v>
      </c>
    </row>
    <row r="262" spans="1:43" s="27" customFormat="1" x14ac:dyDescent="0.2">
      <c r="A262" s="47">
        <f t="shared" si="106"/>
        <v>241</v>
      </c>
      <c r="B262" s="47" t="str">
        <f>IF(E262&lt;=$F$10,VLOOKUP('KALKULATOR 2021'!A262,Robocze!$B$23:$C$102,2),"")</f>
        <v>21 rok</v>
      </c>
      <c r="C262" s="47">
        <f t="shared" si="119"/>
        <v>2041</v>
      </c>
      <c r="D262" s="48">
        <f t="shared" si="138"/>
        <v>50.083333333333819</v>
      </c>
      <c r="E262" s="49">
        <f t="shared" si="120"/>
        <v>51836</v>
      </c>
      <c r="F262" s="49">
        <f t="shared" si="121"/>
        <v>51866</v>
      </c>
      <c r="G262" s="50">
        <f>IF(F262&lt;&gt;"",
IF($F$6=Robocze!$B$3,$F$5/12,
IF(AND($F$6=Robocze!$B$4,MOD(A262,3)=1),$F$5/4,
IF(AND($F$6=Robocze!$B$5,MOD(A262,12)=1),$F$5,0))),
"")</f>
        <v>6310.8</v>
      </c>
      <c r="H262" s="50">
        <f t="shared" si="122"/>
        <v>132526.80000000005</v>
      </c>
      <c r="I262" s="51">
        <f t="shared" si="107"/>
        <v>0.05</v>
      </c>
      <c r="J262" s="50">
        <f t="shared" si="123"/>
        <v>2E-3</v>
      </c>
      <c r="K262" s="50">
        <f t="shared" si="124"/>
        <v>6310.7979999999998</v>
      </c>
      <c r="L262" s="52" t="str">
        <f t="shared" si="139"/>
        <v/>
      </c>
      <c r="M262" s="111">
        <f t="shared" si="108"/>
        <v>132526.80000000005</v>
      </c>
      <c r="N262" s="114">
        <f t="shared" si="125"/>
        <v>190377.66332164398</v>
      </c>
      <c r="O262" s="115"/>
      <c r="P262" s="114">
        <f t="shared" si="109"/>
        <v>210932.46371704357</v>
      </c>
      <c r="Q262" s="115"/>
      <c r="R262" s="112">
        <f t="shared" si="110"/>
        <v>205257.22637765217</v>
      </c>
      <c r="S262" s="50"/>
      <c r="T262" s="53">
        <f t="shared" si="111"/>
        <v>0.17</v>
      </c>
      <c r="U262" s="50">
        <f t="shared" si="112"/>
        <v>951.55151742760916</v>
      </c>
      <c r="V262" s="50">
        <f t="shared" si="113"/>
        <v>229323.9157000538</v>
      </c>
      <c r="W262" s="53">
        <f t="shared" si="114"/>
        <v>0.32</v>
      </c>
      <c r="X262" s="50">
        <f t="shared" si="126"/>
        <v>1072.836</v>
      </c>
      <c r="Y262" s="50">
        <f>IF(B262&lt;&gt;"",IF(MONTH(E262)=MONTH($F$14),SUMIF($C$22:C717,"="&amp;(C262-1),$G$22:G717),0)*T262,"")</f>
        <v>0</v>
      </c>
      <c r="Z262" s="50">
        <f>IF(B262&lt;&gt;"",SUM($Y$22:Y262),"")</f>
        <v>21456.719999999994</v>
      </c>
      <c r="AA262" s="51">
        <f t="shared" si="127"/>
        <v>0.05</v>
      </c>
      <c r="AB262" s="50">
        <f t="shared" si="128"/>
        <v>138.55140835350457</v>
      </c>
      <c r="AC262" s="50">
        <f t="shared" si="129"/>
        <v>26.324767587165869</v>
      </c>
      <c r="AD262" s="50">
        <f t="shared" si="130"/>
        <v>11907.844645607443</v>
      </c>
      <c r="AE262" s="50">
        <f t="shared" si="131"/>
        <v>33364.564645607432</v>
      </c>
      <c r="AF262" s="50">
        <f>IFERROR($V262*(1-$W262)+SUM($X$22:$X262)+$AD262,"")</f>
        <v>190377.66332164398</v>
      </c>
      <c r="AG262" s="50" t="b">
        <f t="shared" si="132"/>
        <v>0</v>
      </c>
      <c r="AH262" s="50">
        <f>IF(B262&lt;&gt;"",
IF(AND(AG262=TRUE,D262&gt;=65),$V262*(1-10%)+SUM($X$22:$X262)+$AD262,AF262),
"")</f>
        <v>190377.66332164398</v>
      </c>
      <c r="AI262" s="50">
        <f t="shared" si="115"/>
        <v>951.55151742760916</v>
      </c>
      <c r="AJ262" s="50">
        <f t="shared" si="116"/>
        <v>229323.9157000538</v>
      </c>
      <c r="AK262" s="50">
        <f t="shared" si="117"/>
        <v>210932.46371704357</v>
      </c>
      <c r="AL262" s="50" t="b">
        <f t="shared" si="133"/>
        <v>0</v>
      </c>
      <c r="AM262" s="50">
        <f t="shared" si="118"/>
        <v>210932.46371704357</v>
      </c>
      <c r="AN262" s="50">
        <f t="shared" si="134"/>
        <v>852.36172242702617</v>
      </c>
      <c r="AO262" s="50">
        <f t="shared" si="135"/>
        <v>161.94872726113496</v>
      </c>
      <c r="AP262" s="50">
        <f t="shared" si="136"/>
        <v>72730.426377652126</v>
      </c>
      <c r="AQ262" s="50">
        <f t="shared" si="137"/>
        <v>205257.22637765217</v>
      </c>
    </row>
    <row r="263" spans="1:43" s="27" customFormat="1" x14ac:dyDescent="0.2">
      <c r="A263" s="47">
        <f t="shared" si="106"/>
        <v>242</v>
      </c>
      <c r="B263" s="47" t="str">
        <f>IF(E263&lt;=$F$10,VLOOKUP('KALKULATOR 2021'!A263,Robocze!$B$23:$C$102,2),"")</f>
        <v>21 rok</v>
      </c>
      <c r="C263" s="47">
        <f t="shared" si="119"/>
        <v>2042</v>
      </c>
      <c r="D263" s="48">
        <f t="shared" si="138"/>
        <v>50.166666666667155</v>
      </c>
      <c r="E263" s="54">
        <f t="shared" si="120"/>
        <v>51867</v>
      </c>
      <c r="F263" s="49">
        <f t="shared" si="121"/>
        <v>51897</v>
      </c>
      <c r="G263" s="50">
        <f>IF(F263&lt;&gt;"",
IF($F$6=Robocze!$B$3,$F$5/12,
IF(AND($F$6=Robocze!$B$4,MOD(A263,3)=1),$F$5/4,
IF(AND($F$6=Robocze!$B$5,MOD(A263,12)=1),$F$5,0))),
"")</f>
        <v>0</v>
      </c>
      <c r="H263" s="50">
        <f t="shared" si="122"/>
        <v>132526.80000000005</v>
      </c>
      <c r="I263" s="51">
        <f t="shared" si="107"/>
        <v>0.05</v>
      </c>
      <c r="J263" s="50">
        <f t="shared" si="123"/>
        <v>0</v>
      </c>
      <c r="K263" s="50">
        <f t="shared" si="124"/>
        <v>0</v>
      </c>
      <c r="L263" s="52" t="str">
        <f t="shared" si="139"/>
        <v/>
      </c>
      <c r="M263" s="111">
        <f t="shared" si="108"/>
        <v>132526.80000000005</v>
      </c>
      <c r="N263" s="114">
        <f t="shared" si="125"/>
        <v>191140.0198218064</v>
      </c>
      <c r="O263" s="115"/>
      <c r="P263" s="114">
        <f t="shared" si="109"/>
        <v>211706.43193253127</v>
      </c>
      <c r="Q263" s="115"/>
      <c r="R263" s="112">
        <f t="shared" si="110"/>
        <v>205949.96951667673</v>
      </c>
      <c r="S263" s="50"/>
      <c r="T263" s="53">
        <f t="shared" si="111"/>
        <v>0.17</v>
      </c>
      <c r="U263" s="50">
        <f t="shared" si="112"/>
        <v>955.51631541689085</v>
      </c>
      <c r="V263" s="50">
        <f t="shared" si="113"/>
        <v>230279.43201547069</v>
      </c>
      <c r="W263" s="53">
        <f t="shared" si="114"/>
        <v>0.32</v>
      </c>
      <c r="X263" s="50">
        <f t="shared" si="126"/>
        <v>0</v>
      </c>
      <c r="Y263" s="50">
        <f>IF(B263&lt;&gt;"",IF(MONTH(E263)=MONTH($F$14),SUMIF($C$22:C717,"="&amp;(C263-1),$G$22:G717),0)*T263,"")</f>
        <v>0</v>
      </c>
      <c r="Z263" s="50">
        <f>IF(B263&lt;&gt;"",SUM($Y$22:Y263),"")</f>
        <v>21456.719999999994</v>
      </c>
      <c r="AA263" s="51">
        <f t="shared" si="127"/>
        <v>0.05</v>
      </c>
      <c r="AB263" s="50">
        <f t="shared" si="128"/>
        <v>139.01901935669764</v>
      </c>
      <c r="AC263" s="50">
        <f t="shared" si="129"/>
        <v>26.413613677772553</v>
      </c>
      <c r="AD263" s="50">
        <f t="shared" si="130"/>
        <v>12020.450051286369</v>
      </c>
      <c r="AE263" s="50">
        <f t="shared" si="131"/>
        <v>33477.170051286354</v>
      </c>
      <c r="AF263" s="50">
        <f>IFERROR($V263*(1-$W263)+SUM($X$22:$X263)+$AD263,"")</f>
        <v>191140.0198218064</v>
      </c>
      <c r="AG263" s="50" t="b">
        <f t="shared" si="132"/>
        <v>0</v>
      </c>
      <c r="AH263" s="50">
        <f>IF(B263&lt;&gt;"",
IF(AND(AG263=TRUE,D263&gt;=65),$V263*(1-10%)+SUM($X$22:$X263)+$AD263,AF263),
"")</f>
        <v>191140.0198218064</v>
      </c>
      <c r="AI263" s="50">
        <f t="shared" si="115"/>
        <v>955.51631541689085</v>
      </c>
      <c r="AJ263" s="50">
        <f t="shared" si="116"/>
        <v>230279.43201547069</v>
      </c>
      <c r="AK263" s="50">
        <f t="shared" si="117"/>
        <v>211706.43193253127</v>
      </c>
      <c r="AL263" s="50" t="b">
        <f t="shared" si="133"/>
        <v>0</v>
      </c>
      <c r="AM263" s="50">
        <f t="shared" si="118"/>
        <v>211706.43193253127</v>
      </c>
      <c r="AN263" s="50">
        <f t="shared" si="134"/>
        <v>855.23844324021741</v>
      </c>
      <c r="AO263" s="50">
        <f t="shared" si="135"/>
        <v>162.49530421564131</v>
      </c>
      <c r="AP263" s="50">
        <f t="shared" si="136"/>
        <v>73423.169516676688</v>
      </c>
      <c r="AQ263" s="50">
        <f t="shared" si="137"/>
        <v>205949.96951667673</v>
      </c>
    </row>
    <row r="264" spans="1:43" s="27" customFormat="1" x14ac:dyDescent="0.2">
      <c r="A264" s="47">
        <f t="shared" si="106"/>
        <v>243</v>
      </c>
      <c r="B264" s="47" t="str">
        <f>IF(E264&lt;=$F$10,VLOOKUP('KALKULATOR 2021'!A264,Robocze!$B$23:$C$102,2),"")</f>
        <v>21 rok</v>
      </c>
      <c r="C264" s="47">
        <f t="shared" si="119"/>
        <v>2042</v>
      </c>
      <c r="D264" s="48">
        <f t="shared" si="138"/>
        <v>50.25000000000049</v>
      </c>
      <c r="E264" s="54">
        <f t="shared" si="120"/>
        <v>51898</v>
      </c>
      <c r="F264" s="49">
        <f t="shared" si="121"/>
        <v>51925</v>
      </c>
      <c r="G264" s="50">
        <f>IF(F264&lt;&gt;"",
IF($F$6=Robocze!$B$3,$F$5/12,
IF(AND($F$6=Robocze!$B$4,MOD(A264,3)=1),$F$5/4,
IF(AND($F$6=Robocze!$B$5,MOD(A264,12)=1),$F$5,0))),
"")</f>
        <v>0</v>
      </c>
      <c r="H264" s="50">
        <f t="shared" si="122"/>
        <v>132526.80000000005</v>
      </c>
      <c r="I264" s="51">
        <f t="shared" si="107"/>
        <v>0.05</v>
      </c>
      <c r="J264" s="50">
        <f t="shared" si="123"/>
        <v>0</v>
      </c>
      <c r="K264" s="50">
        <f t="shared" si="124"/>
        <v>0</v>
      </c>
      <c r="L264" s="52" t="str">
        <f t="shared" si="139"/>
        <v/>
      </c>
      <c r="M264" s="111">
        <f t="shared" si="108"/>
        <v>132526.80000000005</v>
      </c>
      <c r="N264" s="114">
        <f t="shared" si="125"/>
        <v>191905.46366143998</v>
      </c>
      <c r="O264" s="115"/>
      <c r="P264" s="114">
        <f t="shared" si="109"/>
        <v>212483.62501558347</v>
      </c>
      <c r="Q264" s="115"/>
      <c r="R264" s="112">
        <f t="shared" si="110"/>
        <v>206645.0506637955</v>
      </c>
      <c r="S264" s="50"/>
      <c r="T264" s="53">
        <f t="shared" si="111"/>
        <v>0.17</v>
      </c>
      <c r="U264" s="50">
        <f t="shared" si="112"/>
        <v>959.49763339779452</v>
      </c>
      <c r="V264" s="50">
        <f t="shared" si="113"/>
        <v>231238.92964886848</v>
      </c>
      <c r="W264" s="53">
        <f t="shared" si="114"/>
        <v>0.32</v>
      </c>
      <c r="X264" s="50">
        <f t="shared" si="126"/>
        <v>0</v>
      </c>
      <c r="Y264" s="50">
        <f>IF(B264&lt;&gt;"",IF(MONTH(E264)=MONTH($F$14),SUMIF($C$22:C717,"="&amp;(C264-1),$G$22:G717),0)*T264,"")</f>
        <v>0</v>
      </c>
      <c r="Z264" s="50">
        <f>IF(B264&lt;&gt;"",SUM($Y$22:Y264),"")</f>
        <v>21456.719999999994</v>
      </c>
      <c r="AA264" s="51">
        <f t="shared" si="127"/>
        <v>0.05</v>
      </c>
      <c r="AB264" s="50">
        <f t="shared" si="128"/>
        <v>139.48820854702649</v>
      </c>
      <c r="AC264" s="50">
        <f t="shared" si="129"/>
        <v>26.502759623935034</v>
      </c>
      <c r="AD264" s="50">
        <f t="shared" si="130"/>
        <v>12133.435500209462</v>
      </c>
      <c r="AE264" s="50">
        <f t="shared" si="131"/>
        <v>33590.155500209439</v>
      </c>
      <c r="AF264" s="50">
        <f>IFERROR($V264*(1-$W264)+SUM($X$22:$X264)+$AD264,"")</f>
        <v>191905.46366143998</v>
      </c>
      <c r="AG264" s="50" t="b">
        <f t="shared" si="132"/>
        <v>0</v>
      </c>
      <c r="AH264" s="50">
        <f>IF(B264&lt;&gt;"",
IF(AND(AG264=TRUE,D264&gt;=65),$V264*(1-10%)+SUM($X$22:$X264)+$AD264,AF264),
"")</f>
        <v>191905.46366143998</v>
      </c>
      <c r="AI264" s="50">
        <f t="shared" si="115"/>
        <v>959.49763339779452</v>
      </c>
      <c r="AJ264" s="50">
        <f t="shared" si="116"/>
        <v>231238.92964886848</v>
      </c>
      <c r="AK264" s="50">
        <f t="shared" si="117"/>
        <v>212483.62501558347</v>
      </c>
      <c r="AL264" s="50" t="b">
        <f t="shared" si="133"/>
        <v>0</v>
      </c>
      <c r="AM264" s="50">
        <f t="shared" si="118"/>
        <v>212483.62501558347</v>
      </c>
      <c r="AN264" s="50">
        <f t="shared" si="134"/>
        <v>858.12487298615315</v>
      </c>
      <c r="AO264" s="50">
        <f t="shared" si="135"/>
        <v>163.04372586736909</v>
      </c>
      <c r="AP264" s="50">
        <f t="shared" si="136"/>
        <v>74118.25066379545</v>
      </c>
      <c r="AQ264" s="50">
        <f t="shared" si="137"/>
        <v>206645.0506637955</v>
      </c>
    </row>
    <row r="265" spans="1:43" s="27" customFormat="1" x14ac:dyDescent="0.2">
      <c r="A265" s="47">
        <f t="shared" si="106"/>
        <v>244</v>
      </c>
      <c r="B265" s="47" t="str">
        <f>IF(E265&lt;=$F$10,VLOOKUP('KALKULATOR 2021'!A265,Robocze!$B$23:$C$102,2),"")</f>
        <v>21 rok</v>
      </c>
      <c r="C265" s="47">
        <f t="shared" si="119"/>
        <v>2042</v>
      </c>
      <c r="D265" s="48">
        <f t="shared" si="138"/>
        <v>50.333333333333826</v>
      </c>
      <c r="E265" s="54">
        <f t="shared" si="120"/>
        <v>51926</v>
      </c>
      <c r="F265" s="49">
        <f t="shared" si="121"/>
        <v>51956</v>
      </c>
      <c r="G265" s="50">
        <f>IF(F265&lt;&gt;"",
IF($F$6=Robocze!$B$3,$F$5/12,
IF(AND($F$6=Robocze!$B$4,MOD(A265,3)=1),$F$5/4,
IF(AND($F$6=Robocze!$B$5,MOD(A265,12)=1),$F$5,0))),
"")</f>
        <v>0</v>
      </c>
      <c r="H265" s="50">
        <f t="shared" si="122"/>
        <v>132526.80000000005</v>
      </c>
      <c r="I265" s="51">
        <f t="shared" si="107"/>
        <v>0.05</v>
      </c>
      <c r="J265" s="50">
        <f t="shared" si="123"/>
        <v>0</v>
      </c>
      <c r="K265" s="50">
        <f t="shared" si="124"/>
        <v>0</v>
      </c>
      <c r="L265" s="52" t="str">
        <f t="shared" si="139"/>
        <v/>
      </c>
      <c r="M265" s="111">
        <f t="shared" si="108"/>
        <v>132526.80000000005</v>
      </c>
      <c r="N265" s="114">
        <f t="shared" si="125"/>
        <v>192674.00740359165</v>
      </c>
      <c r="O265" s="115"/>
      <c r="P265" s="114">
        <f t="shared" si="109"/>
        <v>213264.0564031484</v>
      </c>
      <c r="Q265" s="115"/>
      <c r="R265" s="112">
        <f t="shared" si="110"/>
        <v>207342.4777097858</v>
      </c>
      <c r="S265" s="50"/>
      <c r="T265" s="53">
        <f t="shared" si="111"/>
        <v>0.17</v>
      </c>
      <c r="U265" s="50">
        <f t="shared" si="112"/>
        <v>963.49554020361859</v>
      </c>
      <c r="V265" s="50">
        <f t="shared" si="113"/>
        <v>232202.42518907209</v>
      </c>
      <c r="W265" s="53">
        <f t="shared" si="114"/>
        <v>0.32</v>
      </c>
      <c r="X265" s="50">
        <f t="shared" si="126"/>
        <v>0</v>
      </c>
      <c r="Y265" s="50">
        <f>IF(B265&lt;&gt;"",IF(MONTH(E265)=MONTH($F$14),SUMIF($C$22:C717,"="&amp;(C265-1),$G$22:G717),0)*T265,"")</f>
        <v>0</v>
      </c>
      <c r="Z265" s="50">
        <f>IF(B265&lt;&gt;"",SUM($Y$22:Y265),"")</f>
        <v>21456.719999999994</v>
      </c>
      <c r="AA265" s="51">
        <f t="shared" si="127"/>
        <v>0.05</v>
      </c>
      <c r="AB265" s="50">
        <f t="shared" si="128"/>
        <v>139.95898125087265</v>
      </c>
      <c r="AC265" s="50">
        <f t="shared" si="129"/>
        <v>26.592206437665805</v>
      </c>
      <c r="AD265" s="50">
        <f t="shared" si="130"/>
        <v>12246.802275022668</v>
      </c>
      <c r="AE265" s="50">
        <f t="shared" si="131"/>
        <v>33703.522275022646</v>
      </c>
      <c r="AF265" s="50">
        <f>IFERROR($V265*(1-$W265)+SUM($X$22:$X265)+$AD265,"")</f>
        <v>192674.00740359165</v>
      </c>
      <c r="AG265" s="50" t="b">
        <f t="shared" si="132"/>
        <v>0</v>
      </c>
      <c r="AH265" s="50">
        <f>IF(B265&lt;&gt;"",
IF(AND(AG265=TRUE,D265&gt;=65),$V265*(1-10%)+SUM($X$22:$X265)+$AD265,AF265),
"")</f>
        <v>192674.00740359165</v>
      </c>
      <c r="AI265" s="50">
        <f t="shared" si="115"/>
        <v>963.49554020361859</v>
      </c>
      <c r="AJ265" s="50">
        <f t="shared" si="116"/>
        <v>232202.42518907209</v>
      </c>
      <c r="AK265" s="50">
        <f t="shared" si="117"/>
        <v>213264.0564031484</v>
      </c>
      <c r="AL265" s="50" t="b">
        <f t="shared" si="133"/>
        <v>0</v>
      </c>
      <c r="AM265" s="50">
        <f t="shared" si="118"/>
        <v>213264.0564031484</v>
      </c>
      <c r="AN265" s="50">
        <f t="shared" si="134"/>
        <v>861.02104443248129</v>
      </c>
      <c r="AO265" s="50">
        <f t="shared" si="135"/>
        <v>163.59399844217145</v>
      </c>
      <c r="AP265" s="50">
        <f t="shared" si="136"/>
        <v>74815.677709785756</v>
      </c>
      <c r="AQ265" s="50">
        <f t="shared" si="137"/>
        <v>207342.4777097858</v>
      </c>
    </row>
    <row r="266" spans="1:43" s="27" customFormat="1" x14ac:dyDescent="0.2">
      <c r="A266" s="47">
        <f t="shared" si="106"/>
        <v>245</v>
      </c>
      <c r="B266" s="47" t="str">
        <f>IF(E266&lt;=$F$10,VLOOKUP('KALKULATOR 2021'!A266,Robocze!$B$23:$C$102,2),"")</f>
        <v>21 rok</v>
      </c>
      <c r="C266" s="47">
        <f t="shared" si="119"/>
        <v>2042</v>
      </c>
      <c r="D266" s="48">
        <f t="shared" si="138"/>
        <v>50.416666666667162</v>
      </c>
      <c r="E266" s="54">
        <f t="shared" si="120"/>
        <v>51957</v>
      </c>
      <c r="F266" s="49">
        <f t="shared" si="121"/>
        <v>51986</v>
      </c>
      <c r="G266" s="50">
        <f>IF(F266&lt;&gt;"",
IF($F$6=Robocze!$B$3,$F$5/12,
IF(AND($F$6=Robocze!$B$4,MOD(A266,3)=1),$F$5/4,
IF(AND($F$6=Robocze!$B$5,MOD(A266,12)=1),$F$5,0))),
"")</f>
        <v>0</v>
      </c>
      <c r="H266" s="50">
        <f t="shared" si="122"/>
        <v>132526.80000000005</v>
      </c>
      <c r="I266" s="51">
        <f t="shared" si="107"/>
        <v>0.05</v>
      </c>
      <c r="J266" s="50">
        <f t="shared" si="123"/>
        <v>0</v>
      </c>
      <c r="K266" s="50">
        <f t="shared" si="124"/>
        <v>0</v>
      </c>
      <c r="L266" s="52" t="str">
        <f t="shared" si="139"/>
        <v/>
      </c>
      <c r="M266" s="111">
        <f t="shared" si="108"/>
        <v>132526.80000000005</v>
      </c>
      <c r="N266" s="114">
        <f t="shared" si="125"/>
        <v>193449.28448413889</v>
      </c>
      <c r="O266" s="115"/>
      <c r="P266" s="114">
        <f t="shared" si="109"/>
        <v>214047.73958816152</v>
      </c>
      <c r="Q266" s="115"/>
      <c r="R266" s="112">
        <f t="shared" si="110"/>
        <v>208042.25857205631</v>
      </c>
      <c r="S266" s="50"/>
      <c r="T266" s="53">
        <f t="shared" si="111"/>
        <v>0.17</v>
      </c>
      <c r="U266" s="50">
        <f t="shared" si="112"/>
        <v>967.51010495446701</v>
      </c>
      <c r="V266" s="50">
        <f t="shared" si="113"/>
        <v>233169.93529402657</v>
      </c>
      <c r="W266" s="53">
        <f t="shared" si="114"/>
        <v>0.32</v>
      </c>
      <c r="X266" s="50">
        <f t="shared" si="126"/>
        <v>0</v>
      </c>
      <c r="Y266" s="50">
        <f>IF(B266&lt;&gt;"",IF(MONTH(E266)=MONTH($F$14),SUMIF($C$22:C717,"="&amp;(C266-1),$G$22:G717),0)*T266,"")</f>
        <v>1072.836</v>
      </c>
      <c r="Z266" s="50">
        <f>IF(B266&lt;&gt;"",SUM($Y$22:Y266),"")</f>
        <v>22529.555999999993</v>
      </c>
      <c r="AA266" s="51">
        <f t="shared" si="127"/>
        <v>0.05</v>
      </c>
      <c r="AB266" s="50">
        <f t="shared" si="128"/>
        <v>144.90149281259437</v>
      </c>
      <c r="AC266" s="50">
        <f t="shared" si="129"/>
        <v>27.531283634392931</v>
      </c>
      <c r="AD266" s="50">
        <f t="shared" si="130"/>
        <v>12364.17248420087</v>
      </c>
      <c r="AE266" s="50">
        <f t="shared" si="131"/>
        <v>34893.728484200845</v>
      </c>
      <c r="AF266" s="50">
        <f>IFERROR($V266*(1-$W266)+SUM($X$22:$X266)+$AD266,"")</f>
        <v>193449.28448413889</v>
      </c>
      <c r="AG266" s="50" t="b">
        <f t="shared" si="132"/>
        <v>0</v>
      </c>
      <c r="AH266" s="50">
        <f>IF(B266&lt;&gt;"",
IF(AND(AG266=TRUE,D266&gt;=65),$V266*(1-10%)+SUM($X$22:$X266)+$AD266,AF266),
"")</f>
        <v>193449.28448413889</v>
      </c>
      <c r="AI266" s="50">
        <f t="shared" si="115"/>
        <v>967.51010495446701</v>
      </c>
      <c r="AJ266" s="50">
        <f t="shared" si="116"/>
        <v>233169.93529402657</v>
      </c>
      <c r="AK266" s="50">
        <f t="shared" si="117"/>
        <v>214047.73958816152</v>
      </c>
      <c r="AL266" s="50" t="b">
        <f t="shared" si="133"/>
        <v>0</v>
      </c>
      <c r="AM266" s="50">
        <f t="shared" si="118"/>
        <v>214047.73958816152</v>
      </c>
      <c r="AN266" s="50">
        <f t="shared" si="134"/>
        <v>863.92699045744087</v>
      </c>
      <c r="AO266" s="50">
        <f t="shared" si="135"/>
        <v>164.14612818691376</v>
      </c>
      <c r="AP266" s="50">
        <f t="shared" si="136"/>
        <v>75515.458572056261</v>
      </c>
      <c r="AQ266" s="50">
        <f t="shared" si="137"/>
        <v>208042.25857205631</v>
      </c>
    </row>
    <row r="267" spans="1:43" s="27" customFormat="1" x14ac:dyDescent="0.2">
      <c r="A267" s="47">
        <f t="shared" si="106"/>
        <v>246</v>
      </c>
      <c r="B267" s="47" t="str">
        <f>IF(E267&lt;=$F$10,VLOOKUP('KALKULATOR 2021'!A267,Robocze!$B$23:$C$102,2),"")</f>
        <v>21 rok</v>
      </c>
      <c r="C267" s="47">
        <f t="shared" si="119"/>
        <v>2042</v>
      </c>
      <c r="D267" s="48">
        <f t="shared" si="138"/>
        <v>50.500000000000497</v>
      </c>
      <c r="E267" s="54">
        <f t="shared" si="120"/>
        <v>51987</v>
      </c>
      <c r="F267" s="49">
        <f t="shared" si="121"/>
        <v>52017</v>
      </c>
      <c r="G267" s="50">
        <f>IF(F267&lt;&gt;"",
IF($F$6=Robocze!$B$3,$F$5/12,
IF(AND($F$6=Robocze!$B$4,MOD(A267,3)=1),$F$5/4,
IF(AND($F$6=Robocze!$B$5,MOD(A267,12)=1),$F$5,0))),
"")</f>
        <v>0</v>
      </c>
      <c r="H267" s="50">
        <f t="shared" si="122"/>
        <v>132526.80000000005</v>
      </c>
      <c r="I267" s="51">
        <f t="shared" si="107"/>
        <v>0.05</v>
      </c>
      <c r="J267" s="50">
        <f t="shared" si="123"/>
        <v>0</v>
      </c>
      <c r="K267" s="50">
        <f t="shared" si="124"/>
        <v>0</v>
      </c>
      <c r="L267" s="52" t="str">
        <f t="shared" si="139"/>
        <v/>
      </c>
      <c r="M267" s="111">
        <f t="shared" si="108"/>
        <v>132526.80000000005</v>
      </c>
      <c r="N267" s="114">
        <f t="shared" si="125"/>
        <v>194227.6989677728</v>
      </c>
      <c r="O267" s="115"/>
      <c r="P267" s="114">
        <f t="shared" si="109"/>
        <v>214834.68811977888</v>
      </c>
      <c r="Q267" s="115"/>
      <c r="R267" s="112">
        <f t="shared" si="110"/>
        <v>208744.401194737</v>
      </c>
      <c r="S267" s="50"/>
      <c r="T267" s="53">
        <f t="shared" si="111"/>
        <v>0.17</v>
      </c>
      <c r="U267" s="50">
        <f t="shared" si="112"/>
        <v>971.54139705844398</v>
      </c>
      <c r="V267" s="50">
        <f t="shared" si="113"/>
        <v>234141.476691085</v>
      </c>
      <c r="W267" s="53">
        <f t="shared" si="114"/>
        <v>0.32</v>
      </c>
      <c r="X267" s="50">
        <f t="shared" si="126"/>
        <v>0</v>
      </c>
      <c r="Y267" s="50">
        <f>IF(B267&lt;&gt;"",IF(MONTH(E267)=MONTH($F$14),SUMIF($C$22:C717,"="&amp;(C267-1),$G$22:G717),0)*T267,"")</f>
        <v>0</v>
      </c>
      <c r="Z267" s="50">
        <f>IF(B267&lt;&gt;"",SUM($Y$22:Y267),"")</f>
        <v>22529.555999999993</v>
      </c>
      <c r="AA267" s="51">
        <f t="shared" si="127"/>
        <v>0.05</v>
      </c>
      <c r="AB267" s="50">
        <f t="shared" si="128"/>
        <v>145.39053535083687</v>
      </c>
      <c r="AC267" s="50">
        <f t="shared" si="129"/>
        <v>27.624201716659005</v>
      </c>
      <c r="AD267" s="50">
        <f t="shared" si="130"/>
        <v>12481.938817835047</v>
      </c>
      <c r="AE267" s="50">
        <f t="shared" si="131"/>
        <v>35011.494817835024</v>
      </c>
      <c r="AF267" s="50">
        <f>IFERROR($V267*(1-$W267)+SUM($X$22:$X267)+$AD267,"")</f>
        <v>194227.6989677728</v>
      </c>
      <c r="AG267" s="50" t="b">
        <f t="shared" si="132"/>
        <v>0</v>
      </c>
      <c r="AH267" s="50">
        <f>IF(B267&lt;&gt;"",
IF(AND(AG267=TRUE,D267&gt;=65),$V267*(1-10%)+SUM($X$22:$X267)+$AD267,AF267),
"")</f>
        <v>194227.6989677728</v>
      </c>
      <c r="AI267" s="50">
        <f t="shared" si="115"/>
        <v>971.54139705844398</v>
      </c>
      <c r="AJ267" s="50">
        <f t="shared" si="116"/>
        <v>234141.476691085</v>
      </c>
      <c r="AK267" s="50">
        <f t="shared" si="117"/>
        <v>214834.68811977888</v>
      </c>
      <c r="AL267" s="50" t="b">
        <f t="shared" si="133"/>
        <v>0</v>
      </c>
      <c r="AM267" s="50">
        <f t="shared" si="118"/>
        <v>214834.68811977888</v>
      </c>
      <c r="AN267" s="50">
        <f t="shared" si="134"/>
        <v>866.84274405023461</v>
      </c>
      <c r="AO267" s="50">
        <f t="shared" si="135"/>
        <v>164.70012136954458</v>
      </c>
      <c r="AP267" s="50">
        <f t="shared" si="136"/>
        <v>76217.601194736955</v>
      </c>
      <c r="AQ267" s="50">
        <f t="shared" si="137"/>
        <v>208744.401194737</v>
      </c>
    </row>
    <row r="268" spans="1:43" s="27" customFormat="1" x14ac:dyDescent="0.2">
      <c r="A268" s="47">
        <f t="shared" si="106"/>
        <v>247</v>
      </c>
      <c r="B268" s="47" t="str">
        <f>IF(E268&lt;=$F$10,VLOOKUP('KALKULATOR 2021'!A268,Robocze!$B$23:$C$102,2),"")</f>
        <v>21 rok</v>
      </c>
      <c r="C268" s="47">
        <f t="shared" si="119"/>
        <v>2042</v>
      </c>
      <c r="D268" s="48">
        <f t="shared" si="138"/>
        <v>50.583333333333833</v>
      </c>
      <c r="E268" s="54">
        <f t="shared" si="120"/>
        <v>52018</v>
      </c>
      <c r="F268" s="49">
        <f t="shared" si="121"/>
        <v>52047</v>
      </c>
      <c r="G268" s="50">
        <f>IF(F268&lt;&gt;"",
IF($F$6=Robocze!$B$3,$F$5/12,
IF(AND($F$6=Robocze!$B$4,MOD(A268,3)=1),$F$5/4,
IF(AND($F$6=Robocze!$B$5,MOD(A268,12)=1),$F$5,0))),
"")</f>
        <v>0</v>
      </c>
      <c r="H268" s="50">
        <f t="shared" si="122"/>
        <v>132526.80000000005</v>
      </c>
      <c r="I268" s="51">
        <f t="shared" si="107"/>
        <v>0.05</v>
      </c>
      <c r="J268" s="50">
        <f t="shared" si="123"/>
        <v>0</v>
      </c>
      <c r="K268" s="50">
        <f t="shared" si="124"/>
        <v>0</v>
      </c>
      <c r="L268" s="52" t="str">
        <f t="shared" si="139"/>
        <v/>
      </c>
      <c r="M268" s="111">
        <f t="shared" si="108"/>
        <v>132526.80000000005</v>
      </c>
      <c r="N268" s="114">
        <f t="shared" si="125"/>
        <v>195009.26361340776</v>
      </c>
      <c r="O268" s="115"/>
      <c r="P268" s="114">
        <f t="shared" si="109"/>
        <v>215624.91560361127</v>
      </c>
      <c r="Q268" s="115"/>
      <c r="R268" s="112">
        <f t="shared" si="110"/>
        <v>209448.91354876925</v>
      </c>
      <c r="S268" s="50"/>
      <c r="T268" s="53">
        <f t="shared" si="111"/>
        <v>0.17</v>
      </c>
      <c r="U268" s="50">
        <f t="shared" si="112"/>
        <v>975.58948621285413</v>
      </c>
      <c r="V268" s="50">
        <f t="shared" si="113"/>
        <v>235117.06617729785</v>
      </c>
      <c r="W268" s="53">
        <f t="shared" si="114"/>
        <v>0.32</v>
      </c>
      <c r="X268" s="50">
        <f t="shared" si="126"/>
        <v>0</v>
      </c>
      <c r="Y268" s="50">
        <f>IF(B268&lt;&gt;"",IF(MONTH(E268)=MONTH($F$14),SUMIF($C$22:C717,"="&amp;(C268-1),$G$22:G717),0)*T268,"")</f>
        <v>0</v>
      </c>
      <c r="Z268" s="50">
        <f>IF(B268&lt;&gt;"",SUM($Y$22:Y268),"")</f>
        <v>22529.555999999993</v>
      </c>
      <c r="AA268" s="51">
        <f t="shared" si="127"/>
        <v>0.05</v>
      </c>
      <c r="AB268" s="50">
        <f t="shared" si="128"/>
        <v>145.88122840764595</v>
      </c>
      <c r="AC268" s="50">
        <f t="shared" si="129"/>
        <v>27.71743339745273</v>
      </c>
      <c r="AD268" s="50">
        <f t="shared" si="130"/>
        <v>12600.102612845241</v>
      </c>
      <c r="AE268" s="50">
        <f t="shared" si="131"/>
        <v>35129.658612845218</v>
      </c>
      <c r="AF268" s="50">
        <f>IFERROR($V268*(1-$W268)+SUM($X$22:$X268)+$AD268,"")</f>
        <v>195009.26361340776</v>
      </c>
      <c r="AG268" s="50" t="b">
        <f t="shared" si="132"/>
        <v>0</v>
      </c>
      <c r="AH268" s="50">
        <f>IF(B268&lt;&gt;"",
IF(AND(AG268=TRUE,D268&gt;=65),$V268*(1-10%)+SUM($X$22:$X268)+$AD268,AF268),
"")</f>
        <v>195009.26361340776</v>
      </c>
      <c r="AI268" s="50">
        <f t="shared" si="115"/>
        <v>975.58948621285413</v>
      </c>
      <c r="AJ268" s="50">
        <f t="shared" si="116"/>
        <v>235117.06617729785</v>
      </c>
      <c r="AK268" s="50">
        <f t="shared" si="117"/>
        <v>215624.91560361127</v>
      </c>
      <c r="AL268" s="50" t="b">
        <f t="shared" si="133"/>
        <v>0</v>
      </c>
      <c r="AM268" s="50">
        <f t="shared" si="118"/>
        <v>215624.91560361127</v>
      </c>
      <c r="AN268" s="50">
        <f t="shared" si="134"/>
        <v>869.76833831140414</v>
      </c>
      <c r="AO268" s="50">
        <f t="shared" si="135"/>
        <v>165.2559842791668</v>
      </c>
      <c r="AP268" s="50">
        <f t="shared" si="136"/>
        <v>76922.113548769208</v>
      </c>
      <c r="AQ268" s="50">
        <f t="shared" si="137"/>
        <v>209448.91354876925</v>
      </c>
    </row>
    <row r="269" spans="1:43" s="27" customFormat="1" x14ac:dyDescent="0.2">
      <c r="A269" s="47">
        <f t="shared" si="106"/>
        <v>248</v>
      </c>
      <c r="B269" s="47" t="str">
        <f>IF(E269&lt;=$F$10,VLOOKUP('KALKULATOR 2021'!A269,Robocze!$B$23:$C$102,2),"")</f>
        <v>21 rok</v>
      </c>
      <c r="C269" s="47">
        <f t="shared" si="119"/>
        <v>2042</v>
      </c>
      <c r="D269" s="48">
        <f t="shared" si="138"/>
        <v>50.666666666667169</v>
      </c>
      <c r="E269" s="54">
        <f t="shared" si="120"/>
        <v>52048</v>
      </c>
      <c r="F269" s="49">
        <f t="shared" si="121"/>
        <v>52078</v>
      </c>
      <c r="G269" s="50">
        <f>IF(F269&lt;&gt;"",
IF($F$6=Robocze!$B$3,$F$5/12,
IF(AND($F$6=Robocze!$B$4,MOD(A269,3)=1),$F$5/4,
IF(AND($F$6=Robocze!$B$5,MOD(A269,12)=1),$F$5,0))),
"")</f>
        <v>0</v>
      </c>
      <c r="H269" s="50">
        <f t="shared" si="122"/>
        <v>132526.80000000005</v>
      </c>
      <c r="I269" s="51">
        <f t="shared" si="107"/>
        <v>0.05</v>
      </c>
      <c r="J269" s="50">
        <f t="shared" si="123"/>
        <v>0</v>
      </c>
      <c r="K269" s="50">
        <f t="shared" si="124"/>
        <v>0</v>
      </c>
      <c r="L269" s="52" t="str">
        <f t="shared" si="139"/>
        <v/>
      </c>
      <c r="M269" s="111">
        <f t="shared" si="108"/>
        <v>132526.80000000005</v>
      </c>
      <c r="N269" s="114">
        <f t="shared" si="125"/>
        <v>195793.99123206179</v>
      </c>
      <c r="O269" s="115"/>
      <c r="P269" s="114">
        <f t="shared" si="109"/>
        <v>216418.43570195965</v>
      </c>
      <c r="Q269" s="115"/>
      <c r="R269" s="112">
        <f t="shared" si="110"/>
        <v>210155.80363199636</v>
      </c>
      <c r="S269" s="50"/>
      <c r="T269" s="53">
        <f t="shared" si="111"/>
        <v>0.17</v>
      </c>
      <c r="U269" s="50">
        <f t="shared" si="112"/>
        <v>979.65444240540774</v>
      </c>
      <c r="V269" s="50">
        <f t="shared" si="113"/>
        <v>236096.72061970326</v>
      </c>
      <c r="W269" s="53">
        <f t="shared" si="114"/>
        <v>0.32</v>
      </c>
      <c r="X269" s="50">
        <f t="shared" si="126"/>
        <v>0</v>
      </c>
      <c r="Y269" s="50">
        <f>IF(B269&lt;&gt;"",IF(MONTH(E269)=MONTH($F$14),SUMIF($C$22:C717,"="&amp;(C269-1),$G$22:G717),0)*T269,"")</f>
        <v>0</v>
      </c>
      <c r="Z269" s="50">
        <f>IF(B269&lt;&gt;"",SUM($Y$22:Y269),"")</f>
        <v>22529.555999999993</v>
      </c>
      <c r="AA269" s="51">
        <f t="shared" si="127"/>
        <v>0.05</v>
      </c>
      <c r="AB269" s="50">
        <f t="shared" si="128"/>
        <v>146.37357755352176</v>
      </c>
      <c r="AC269" s="50">
        <f t="shared" si="129"/>
        <v>27.810979735169134</v>
      </c>
      <c r="AD269" s="50">
        <f t="shared" si="130"/>
        <v>12718.665210663594</v>
      </c>
      <c r="AE269" s="50">
        <f t="shared" si="131"/>
        <v>35248.221210663571</v>
      </c>
      <c r="AF269" s="50">
        <f>IFERROR($V269*(1-$W269)+SUM($X$22:$X269)+$AD269,"")</f>
        <v>195793.99123206179</v>
      </c>
      <c r="AG269" s="50" t="b">
        <f t="shared" si="132"/>
        <v>0</v>
      </c>
      <c r="AH269" s="50">
        <f>IF(B269&lt;&gt;"",
IF(AND(AG269=TRUE,D269&gt;=65),$V269*(1-10%)+SUM($X$22:$X269)+$AD269,AF269),
"")</f>
        <v>195793.99123206179</v>
      </c>
      <c r="AI269" s="50">
        <f t="shared" si="115"/>
        <v>979.65444240540774</v>
      </c>
      <c r="AJ269" s="50">
        <f t="shared" si="116"/>
        <v>236096.72061970326</v>
      </c>
      <c r="AK269" s="50">
        <f t="shared" si="117"/>
        <v>216418.43570195965</v>
      </c>
      <c r="AL269" s="50" t="b">
        <f t="shared" si="133"/>
        <v>0</v>
      </c>
      <c r="AM269" s="50">
        <f t="shared" si="118"/>
        <v>216418.43570195965</v>
      </c>
      <c r="AN269" s="50">
        <f t="shared" si="134"/>
        <v>872.70380645320529</v>
      </c>
      <c r="AO269" s="50">
        <f t="shared" si="135"/>
        <v>165.813723226109</v>
      </c>
      <c r="AP269" s="50">
        <f t="shared" si="136"/>
        <v>77629.003631996311</v>
      </c>
      <c r="AQ269" s="50">
        <f t="shared" si="137"/>
        <v>210155.80363199636</v>
      </c>
    </row>
    <row r="270" spans="1:43" s="27" customFormat="1" x14ac:dyDescent="0.2">
      <c r="A270" s="47">
        <f t="shared" si="106"/>
        <v>249</v>
      </c>
      <c r="B270" s="47" t="str">
        <f>IF(E270&lt;=$F$10,VLOOKUP('KALKULATOR 2021'!A270,Robocze!$B$23:$C$102,2),"")</f>
        <v>21 rok</v>
      </c>
      <c r="C270" s="47">
        <f t="shared" si="119"/>
        <v>2042</v>
      </c>
      <c r="D270" s="48">
        <f t="shared" si="138"/>
        <v>50.750000000000504</v>
      </c>
      <c r="E270" s="54">
        <f t="shared" si="120"/>
        <v>52079</v>
      </c>
      <c r="F270" s="49">
        <f t="shared" si="121"/>
        <v>52109</v>
      </c>
      <c r="G270" s="50">
        <f>IF(F270&lt;&gt;"",
IF($F$6=Robocze!$B$3,$F$5/12,
IF(AND($F$6=Robocze!$B$4,MOD(A270,3)=1),$F$5/4,
IF(AND($F$6=Robocze!$B$5,MOD(A270,12)=1),$F$5,0))),
"")</f>
        <v>0</v>
      </c>
      <c r="H270" s="50">
        <f t="shared" si="122"/>
        <v>132526.80000000005</v>
      </c>
      <c r="I270" s="51">
        <f t="shared" si="107"/>
        <v>0.05</v>
      </c>
      <c r="J270" s="50">
        <f t="shared" si="123"/>
        <v>0</v>
      </c>
      <c r="K270" s="50">
        <f t="shared" si="124"/>
        <v>0</v>
      </c>
      <c r="L270" s="52" t="str">
        <f t="shared" si="139"/>
        <v/>
      </c>
      <c r="M270" s="111">
        <f t="shared" si="108"/>
        <v>132526.80000000005</v>
      </c>
      <c r="N270" s="114">
        <f t="shared" si="125"/>
        <v>196581.89468707025</v>
      </c>
      <c r="O270" s="115"/>
      <c r="P270" s="114">
        <f t="shared" si="109"/>
        <v>217215.26213405115</v>
      </c>
      <c r="Q270" s="115"/>
      <c r="R270" s="112">
        <f t="shared" si="110"/>
        <v>210865.07946925436</v>
      </c>
      <c r="S270" s="50"/>
      <c r="T270" s="53">
        <f t="shared" si="111"/>
        <v>0.17</v>
      </c>
      <c r="U270" s="50">
        <f t="shared" si="112"/>
        <v>983.73633591543023</v>
      </c>
      <c r="V270" s="50">
        <f t="shared" si="113"/>
        <v>237080.45695561869</v>
      </c>
      <c r="W270" s="53">
        <f t="shared" si="114"/>
        <v>0.32</v>
      </c>
      <c r="X270" s="50">
        <f t="shared" si="126"/>
        <v>0</v>
      </c>
      <c r="Y270" s="50">
        <f>IF(B270&lt;&gt;"",IF(MONTH(E270)=MONTH($F$14),SUMIF($C$22:C717,"="&amp;(C270-1),$G$22:G717),0)*T270,"")</f>
        <v>0</v>
      </c>
      <c r="Z270" s="50">
        <f>IF(B270&lt;&gt;"",SUM($Y$22:Y270),"")</f>
        <v>22529.555999999993</v>
      </c>
      <c r="AA270" s="51">
        <f t="shared" si="127"/>
        <v>0.05</v>
      </c>
      <c r="AB270" s="50">
        <f t="shared" si="128"/>
        <v>146.86758837776489</v>
      </c>
      <c r="AC270" s="50">
        <f t="shared" si="129"/>
        <v>27.904841791775329</v>
      </c>
      <c r="AD270" s="50">
        <f t="shared" si="130"/>
        <v>12837.627957249584</v>
      </c>
      <c r="AE270" s="50">
        <f t="shared" si="131"/>
        <v>35367.183957249559</v>
      </c>
      <c r="AF270" s="50">
        <f>IFERROR($V270*(1-$W270)+SUM($X$22:$X270)+$AD270,"")</f>
        <v>196581.89468707025</v>
      </c>
      <c r="AG270" s="50" t="b">
        <f t="shared" si="132"/>
        <v>0</v>
      </c>
      <c r="AH270" s="50">
        <f>IF(B270&lt;&gt;"",
IF(AND(AG270=TRUE,D270&gt;=65),$V270*(1-10%)+SUM($X$22:$X270)+$AD270,AF270),
"")</f>
        <v>196581.89468707025</v>
      </c>
      <c r="AI270" s="50">
        <f t="shared" si="115"/>
        <v>983.73633591543023</v>
      </c>
      <c r="AJ270" s="50">
        <f t="shared" si="116"/>
        <v>237080.45695561869</v>
      </c>
      <c r="AK270" s="50">
        <f t="shared" si="117"/>
        <v>217215.26213405115</v>
      </c>
      <c r="AL270" s="50" t="b">
        <f t="shared" si="133"/>
        <v>0</v>
      </c>
      <c r="AM270" s="50">
        <f t="shared" si="118"/>
        <v>217215.26213405115</v>
      </c>
      <c r="AN270" s="50">
        <f t="shared" si="134"/>
        <v>875.64918179998494</v>
      </c>
      <c r="AO270" s="50">
        <f t="shared" si="135"/>
        <v>166.37334454199714</v>
      </c>
      <c r="AP270" s="50">
        <f t="shared" si="136"/>
        <v>78338.27946925431</v>
      </c>
      <c r="AQ270" s="50">
        <f t="shared" si="137"/>
        <v>210865.07946925436</v>
      </c>
    </row>
    <row r="271" spans="1:43" s="27" customFormat="1" x14ac:dyDescent="0.2">
      <c r="A271" s="47">
        <f t="shared" si="106"/>
        <v>250</v>
      </c>
      <c r="B271" s="47" t="str">
        <f>IF(E271&lt;=$F$10,VLOOKUP('KALKULATOR 2021'!A271,Robocze!$B$23:$C$102,2),"")</f>
        <v>21 rok</v>
      </c>
      <c r="C271" s="47">
        <f t="shared" si="119"/>
        <v>2042</v>
      </c>
      <c r="D271" s="48">
        <f t="shared" si="138"/>
        <v>50.83333333333384</v>
      </c>
      <c r="E271" s="54">
        <f t="shared" si="120"/>
        <v>52110</v>
      </c>
      <c r="F271" s="49">
        <f t="shared" si="121"/>
        <v>52139</v>
      </c>
      <c r="G271" s="50">
        <f>IF(F271&lt;&gt;"",
IF($F$6=Robocze!$B$3,$F$5/12,
IF(AND($F$6=Robocze!$B$4,MOD(A271,3)=1),$F$5/4,
IF(AND($F$6=Robocze!$B$5,MOD(A271,12)=1),$F$5,0))),
"")</f>
        <v>0</v>
      </c>
      <c r="H271" s="50">
        <f t="shared" si="122"/>
        <v>132526.80000000005</v>
      </c>
      <c r="I271" s="51">
        <f t="shared" si="107"/>
        <v>0.05</v>
      </c>
      <c r="J271" s="50">
        <f t="shared" si="123"/>
        <v>0</v>
      </c>
      <c r="K271" s="50">
        <f t="shared" si="124"/>
        <v>0</v>
      </c>
      <c r="L271" s="52" t="str">
        <f t="shared" si="139"/>
        <v/>
      </c>
      <c r="M271" s="111">
        <f t="shared" si="108"/>
        <v>132526.80000000005</v>
      </c>
      <c r="N271" s="114">
        <f t="shared" si="125"/>
        <v>197372.98689430024</v>
      </c>
      <c r="O271" s="115"/>
      <c r="P271" s="114">
        <f t="shared" si="109"/>
        <v>218015.40867627636</v>
      </c>
      <c r="Q271" s="115"/>
      <c r="R271" s="112">
        <f t="shared" si="110"/>
        <v>211576.74911246309</v>
      </c>
      <c r="S271" s="50"/>
      <c r="T271" s="53">
        <f t="shared" si="111"/>
        <v>0.17</v>
      </c>
      <c r="U271" s="50">
        <f t="shared" si="112"/>
        <v>987.83523731507785</v>
      </c>
      <c r="V271" s="50">
        <f t="shared" si="113"/>
        <v>238068.29219293376</v>
      </c>
      <c r="W271" s="53">
        <f t="shared" si="114"/>
        <v>0.32</v>
      </c>
      <c r="X271" s="50">
        <f t="shared" si="126"/>
        <v>0</v>
      </c>
      <c r="Y271" s="50">
        <f>IF(B271&lt;&gt;"",IF(MONTH(E271)=MONTH($F$14),SUMIF($C$22:C717,"="&amp;(C271-1),$G$22:G717),0)*T271,"")</f>
        <v>0</v>
      </c>
      <c r="Z271" s="50">
        <f>IF(B271&lt;&gt;"",SUM($Y$22:Y271),"")</f>
        <v>22529.555999999993</v>
      </c>
      <c r="AA271" s="51">
        <f t="shared" si="127"/>
        <v>0.05</v>
      </c>
      <c r="AB271" s="50">
        <f t="shared" si="128"/>
        <v>147.36326648853984</v>
      </c>
      <c r="AC271" s="50">
        <f t="shared" si="129"/>
        <v>27.999020632822567</v>
      </c>
      <c r="AD271" s="50">
        <f t="shared" si="130"/>
        <v>12956.992203105301</v>
      </c>
      <c r="AE271" s="50">
        <f t="shared" si="131"/>
        <v>35486.548203105274</v>
      </c>
      <c r="AF271" s="50">
        <f>IFERROR($V271*(1-$W271)+SUM($X$22:$X271)+$AD271,"")</f>
        <v>197372.98689430024</v>
      </c>
      <c r="AG271" s="50" t="b">
        <f t="shared" si="132"/>
        <v>0</v>
      </c>
      <c r="AH271" s="50">
        <f>IF(B271&lt;&gt;"",
IF(AND(AG271=TRUE,D271&gt;=65),$V271*(1-10%)+SUM($X$22:$X271)+$AD271,AF271),
"")</f>
        <v>197372.98689430024</v>
      </c>
      <c r="AI271" s="50">
        <f t="shared" si="115"/>
        <v>987.83523731507785</v>
      </c>
      <c r="AJ271" s="50">
        <f t="shared" si="116"/>
        <v>238068.29219293376</v>
      </c>
      <c r="AK271" s="50">
        <f t="shared" si="117"/>
        <v>218015.40867627636</v>
      </c>
      <c r="AL271" s="50" t="b">
        <f t="shared" si="133"/>
        <v>0</v>
      </c>
      <c r="AM271" s="50">
        <f t="shared" si="118"/>
        <v>218015.40867627636</v>
      </c>
      <c r="AN271" s="50">
        <f t="shared" si="134"/>
        <v>878.60449778855991</v>
      </c>
      <c r="AO271" s="50">
        <f t="shared" si="135"/>
        <v>166.93485457982638</v>
      </c>
      <c r="AP271" s="50">
        <f t="shared" si="136"/>
        <v>79049.949112463044</v>
      </c>
      <c r="AQ271" s="50">
        <f t="shared" si="137"/>
        <v>211576.74911246309</v>
      </c>
    </row>
    <row r="272" spans="1:43" s="27" customFormat="1" x14ac:dyDescent="0.2">
      <c r="A272" s="47">
        <f t="shared" si="106"/>
        <v>251</v>
      </c>
      <c r="B272" s="47" t="str">
        <f>IF(E272&lt;=$F$10,VLOOKUP('KALKULATOR 2021'!A272,Robocze!$B$23:$C$102,2),"")</f>
        <v>21 rok</v>
      </c>
      <c r="C272" s="47">
        <f t="shared" si="119"/>
        <v>2042</v>
      </c>
      <c r="D272" s="48">
        <f t="shared" si="138"/>
        <v>50.916666666667176</v>
      </c>
      <c r="E272" s="54">
        <f t="shared" si="120"/>
        <v>52140</v>
      </c>
      <c r="F272" s="49">
        <f t="shared" si="121"/>
        <v>52170</v>
      </c>
      <c r="G272" s="50">
        <f>IF(F272&lt;&gt;"",
IF($F$6=Robocze!$B$3,$F$5/12,
IF(AND($F$6=Robocze!$B$4,MOD(A272,3)=1),$F$5/4,
IF(AND($F$6=Robocze!$B$5,MOD(A272,12)=1),$F$5,0))),
"")</f>
        <v>0</v>
      </c>
      <c r="H272" s="50">
        <f t="shared" si="122"/>
        <v>132526.80000000005</v>
      </c>
      <c r="I272" s="51">
        <f t="shared" si="107"/>
        <v>0.05</v>
      </c>
      <c r="J272" s="50">
        <f t="shared" si="123"/>
        <v>0</v>
      </c>
      <c r="K272" s="50">
        <f t="shared" si="124"/>
        <v>0</v>
      </c>
      <c r="L272" s="52" t="str">
        <f t="shared" si="139"/>
        <v/>
      </c>
      <c r="M272" s="111">
        <f t="shared" si="108"/>
        <v>132526.80000000005</v>
      </c>
      <c r="N272" s="114">
        <f t="shared" si="125"/>
        <v>198167.28082236566</v>
      </c>
      <c r="O272" s="115"/>
      <c r="P272" s="114">
        <f t="shared" si="109"/>
        <v>218818.88916242748</v>
      </c>
      <c r="Q272" s="115"/>
      <c r="R272" s="112">
        <f t="shared" si="110"/>
        <v>212290.82064071766</v>
      </c>
      <c r="S272" s="50"/>
      <c r="T272" s="53">
        <f t="shared" si="111"/>
        <v>0.17</v>
      </c>
      <c r="U272" s="50">
        <f t="shared" si="112"/>
        <v>991.95121747055737</v>
      </c>
      <c r="V272" s="50">
        <f t="shared" si="113"/>
        <v>239060.24341040431</v>
      </c>
      <c r="W272" s="53">
        <f t="shared" si="114"/>
        <v>0.32</v>
      </c>
      <c r="X272" s="50">
        <f t="shared" si="126"/>
        <v>0</v>
      </c>
      <c r="Y272" s="50">
        <f>IF(B272&lt;&gt;"",IF(MONTH(E272)=MONTH($F$14),SUMIF($C$22:C717,"="&amp;(C272-1),$G$22:G717),0)*T272,"")</f>
        <v>0</v>
      </c>
      <c r="Z272" s="50">
        <f>IF(B272&lt;&gt;"",SUM($Y$22:Y272),"")</f>
        <v>22529.555999999993</v>
      </c>
      <c r="AA272" s="51">
        <f t="shared" si="127"/>
        <v>0.05</v>
      </c>
      <c r="AB272" s="50">
        <f t="shared" si="128"/>
        <v>147.86061751293866</v>
      </c>
      <c r="AC272" s="50">
        <f t="shared" si="129"/>
        <v>28.093517327458347</v>
      </c>
      <c r="AD272" s="50">
        <f t="shared" si="130"/>
        <v>13076.759303290783</v>
      </c>
      <c r="AE272" s="50">
        <f t="shared" si="131"/>
        <v>35606.315303290758</v>
      </c>
      <c r="AF272" s="50">
        <f>IFERROR($V272*(1-$W272)+SUM($X$22:$X272)+$AD272,"")</f>
        <v>198167.28082236566</v>
      </c>
      <c r="AG272" s="50" t="b">
        <f t="shared" si="132"/>
        <v>0</v>
      </c>
      <c r="AH272" s="50">
        <f>IF(B272&lt;&gt;"",
IF(AND(AG272=TRUE,D272&gt;=65),$V272*(1-10%)+SUM($X$22:$X272)+$AD272,AF272),
"")</f>
        <v>198167.28082236566</v>
      </c>
      <c r="AI272" s="50">
        <f t="shared" si="115"/>
        <v>991.95121747055737</v>
      </c>
      <c r="AJ272" s="50">
        <f t="shared" si="116"/>
        <v>239060.24341040431</v>
      </c>
      <c r="AK272" s="50">
        <f t="shared" si="117"/>
        <v>218818.88916242748</v>
      </c>
      <c r="AL272" s="50" t="b">
        <f t="shared" si="133"/>
        <v>0</v>
      </c>
      <c r="AM272" s="50">
        <f t="shared" si="118"/>
        <v>218818.88916242748</v>
      </c>
      <c r="AN272" s="50">
        <f t="shared" si="134"/>
        <v>881.5697879685963</v>
      </c>
      <c r="AO272" s="50">
        <f t="shared" si="135"/>
        <v>167.49825971403331</v>
      </c>
      <c r="AP272" s="50">
        <f t="shared" si="136"/>
        <v>79764.020640717616</v>
      </c>
      <c r="AQ272" s="50">
        <f t="shared" si="137"/>
        <v>212290.82064071766</v>
      </c>
    </row>
    <row r="273" spans="1:43" s="46" customFormat="1" x14ac:dyDescent="0.2">
      <c r="A273" s="55">
        <f t="shared" si="106"/>
        <v>252</v>
      </c>
      <c r="B273" s="55" t="str">
        <f>IF(E273&lt;=$F$10,VLOOKUP('KALKULATOR 2021'!A273,Robocze!$B$23:$C$102,2),"")</f>
        <v>21 rok</v>
      </c>
      <c r="C273" s="55">
        <f t="shared" si="119"/>
        <v>2042</v>
      </c>
      <c r="D273" s="56">
        <f t="shared" si="138"/>
        <v>51.000000000000512</v>
      </c>
      <c r="E273" s="57">
        <f t="shared" si="120"/>
        <v>52171</v>
      </c>
      <c r="F273" s="58">
        <f t="shared" si="121"/>
        <v>52200</v>
      </c>
      <c r="G273" s="59">
        <f>IF(F273&lt;&gt;"",
IF($F$6=Robocze!$B$3,$F$5/12,
IF(AND($F$6=Robocze!$B$4,MOD(A273,3)=1),$F$5/4,
IF(AND($F$6=Robocze!$B$5,MOD(A273,12)=1),$F$5,0))),
"")</f>
        <v>0</v>
      </c>
      <c r="H273" s="59">
        <f t="shared" si="122"/>
        <v>132526.80000000005</v>
      </c>
      <c r="I273" s="60">
        <f t="shared" si="107"/>
        <v>0.05</v>
      </c>
      <c r="J273" s="59">
        <f t="shared" si="123"/>
        <v>0</v>
      </c>
      <c r="K273" s="59">
        <f t="shared" si="124"/>
        <v>0</v>
      </c>
      <c r="L273" s="61">
        <f t="shared" si="139"/>
        <v>21</v>
      </c>
      <c r="M273" s="113">
        <f t="shared" si="108"/>
        <v>132526.80000000005</v>
      </c>
      <c r="N273" s="114">
        <f t="shared" si="125"/>
        <v>198964.78949284376</v>
      </c>
      <c r="O273" s="115"/>
      <c r="P273" s="114">
        <f t="shared" si="109"/>
        <v>219625.71748393762</v>
      </c>
      <c r="Q273" s="115"/>
      <c r="R273" s="112">
        <f t="shared" si="110"/>
        <v>213007.30216038009</v>
      </c>
      <c r="S273" s="59"/>
      <c r="T273" s="62">
        <f t="shared" si="111"/>
        <v>0.17</v>
      </c>
      <c r="U273" s="59">
        <f t="shared" si="112"/>
        <v>996.08434754335121</v>
      </c>
      <c r="V273" s="59">
        <f t="shared" si="113"/>
        <v>240056.32775794767</v>
      </c>
      <c r="W273" s="62">
        <f t="shared" si="114"/>
        <v>0.32</v>
      </c>
      <c r="X273" s="59">
        <f t="shared" si="126"/>
        <v>0</v>
      </c>
      <c r="Y273" s="59">
        <f>IF(B273&lt;&gt;"",IF(MONTH(E273)=MONTH($F$14),SUMIF($C$22:C741,"="&amp;(C273-1),$G$22:G741),0)*T273,"")</f>
        <v>0</v>
      </c>
      <c r="Z273" s="59">
        <f>IF(B273&lt;&gt;"",SUM($Y$22:Y273),"")</f>
        <v>22529.555999999993</v>
      </c>
      <c r="AA273" s="60">
        <f t="shared" si="127"/>
        <v>0.05</v>
      </c>
      <c r="AB273" s="59">
        <f t="shared" si="128"/>
        <v>148.35964709704481</v>
      </c>
      <c r="AC273" s="59">
        <f t="shared" si="129"/>
        <v>28.188332948438514</v>
      </c>
      <c r="AD273" s="59">
        <f t="shared" si="130"/>
        <v>13196.930617439388</v>
      </c>
      <c r="AE273" s="59">
        <f t="shared" si="131"/>
        <v>35726.486617439361</v>
      </c>
      <c r="AF273" s="59">
        <f>IFERROR($V273*(1-$W273)+SUM($X$22:$X273)+$AD273,"")</f>
        <v>198964.78949284376</v>
      </c>
      <c r="AG273" s="59" t="b">
        <f t="shared" si="132"/>
        <v>0</v>
      </c>
      <c r="AH273" s="59">
        <f>IF(B273&lt;&gt;"",
IF(AND(AG273=TRUE,D273&gt;=65),$V273*(1-10%)+SUM($X$22:$X273)+$AD273,AF273),
"")</f>
        <v>198964.78949284376</v>
      </c>
      <c r="AI273" s="59">
        <f t="shared" si="115"/>
        <v>996.08434754335121</v>
      </c>
      <c r="AJ273" s="59">
        <f t="shared" si="116"/>
        <v>240056.32775794767</v>
      </c>
      <c r="AK273" s="59">
        <f t="shared" si="117"/>
        <v>219625.71748393762</v>
      </c>
      <c r="AL273" s="59" t="b">
        <f t="shared" si="133"/>
        <v>0</v>
      </c>
      <c r="AM273" s="59">
        <f t="shared" si="118"/>
        <v>219625.71748393762</v>
      </c>
      <c r="AN273" s="59">
        <f t="shared" si="134"/>
        <v>884.54508600299039</v>
      </c>
      <c r="AO273" s="59">
        <f t="shared" si="135"/>
        <v>168.06356634056817</v>
      </c>
      <c r="AP273" s="59">
        <f t="shared" si="136"/>
        <v>80480.502160380041</v>
      </c>
      <c r="AQ273" s="59">
        <f t="shared" si="137"/>
        <v>213007.30216038009</v>
      </c>
    </row>
    <row r="274" spans="1:43" s="27" customFormat="1" x14ac:dyDescent="0.2">
      <c r="A274" s="47">
        <f t="shared" si="106"/>
        <v>253</v>
      </c>
      <c r="B274" s="47" t="str">
        <f>IF(E274&lt;=$F$10,VLOOKUP('KALKULATOR 2021'!A274,Robocze!$B$23:$C$102,2),"")</f>
        <v>22 rok</v>
      </c>
      <c r="C274" s="47">
        <f t="shared" si="119"/>
        <v>2042</v>
      </c>
      <c r="D274" s="48">
        <f t="shared" si="138"/>
        <v>51.083333333333847</v>
      </c>
      <c r="E274" s="49">
        <f t="shared" si="120"/>
        <v>52201</v>
      </c>
      <c r="F274" s="49">
        <f t="shared" si="121"/>
        <v>52231</v>
      </c>
      <c r="G274" s="50">
        <f>IF(F274&lt;&gt;"",
IF($F$6=Robocze!$B$3,$F$5/12,
IF(AND($F$6=Robocze!$B$4,MOD(A274,3)=1),$F$5/4,
IF(AND($F$6=Robocze!$B$5,MOD(A274,12)=1),$F$5,0))),
"")</f>
        <v>6310.8</v>
      </c>
      <c r="H274" s="50">
        <f t="shared" si="122"/>
        <v>138837.60000000003</v>
      </c>
      <c r="I274" s="51">
        <f t="shared" si="107"/>
        <v>0.05</v>
      </c>
      <c r="J274" s="50">
        <f t="shared" si="123"/>
        <v>2E-3</v>
      </c>
      <c r="K274" s="50">
        <f t="shared" si="124"/>
        <v>6310.7979999999998</v>
      </c>
      <c r="L274" s="52" t="str">
        <f t="shared" si="139"/>
        <v/>
      </c>
      <c r="M274" s="111">
        <f t="shared" si="108"/>
        <v>138837.60000000003</v>
      </c>
      <c r="N274" s="114">
        <f t="shared" si="125"/>
        <v>205147.58521482517</v>
      </c>
      <c r="O274" s="115"/>
      <c r="P274" s="114">
        <f t="shared" si="109"/>
        <v>226768.00491337071</v>
      </c>
      <c r="Q274" s="115"/>
      <c r="R274" s="112">
        <f t="shared" si="110"/>
        <v>220058.30075517134</v>
      </c>
      <c r="S274" s="50"/>
      <c r="T274" s="53">
        <f t="shared" si="111"/>
        <v>0.17</v>
      </c>
      <c r="U274" s="50">
        <f t="shared" si="112"/>
        <v>1026.5296906581152</v>
      </c>
      <c r="V274" s="50">
        <f t="shared" si="113"/>
        <v>247393.6554486058</v>
      </c>
      <c r="W274" s="53">
        <f t="shared" si="114"/>
        <v>0.32</v>
      </c>
      <c r="X274" s="50">
        <f t="shared" si="126"/>
        <v>1072.836</v>
      </c>
      <c r="Y274" s="50">
        <f>IF(B274&lt;&gt;"",IF(MONTH(E274)=MONTH($F$14),SUMIF($C$22:C729,"="&amp;(C274-1),$G$22:G729),0)*T274,"")</f>
        <v>0</v>
      </c>
      <c r="Z274" s="50">
        <f>IF(B274&lt;&gt;"",SUM($Y$22:Y274),"")</f>
        <v>22529.555999999993</v>
      </c>
      <c r="AA274" s="51">
        <f t="shared" si="127"/>
        <v>0.05</v>
      </c>
      <c r="AB274" s="50">
        <f t="shared" si="128"/>
        <v>148.86036090599734</v>
      </c>
      <c r="AC274" s="50">
        <f t="shared" si="129"/>
        <v>28.283468572139494</v>
      </c>
      <c r="AD274" s="50">
        <f t="shared" si="130"/>
        <v>13317.507509773246</v>
      </c>
      <c r="AE274" s="50">
        <f t="shared" si="131"/>
        <v>35847.063509773216</v>
      </c>
      <c r="AF274" s="50">
        <f>IFERROR($V274*(1-$W274)+SUM($X$22:$X274)+$AD274,"")</f>
        <v>205147.58521482517</v>
      </c>
      <c r="AG274" s="50" t="b">
        <f t="shared" si="132"/>
        <v>0</v>
      </c>
      <c r="AH274" s="50">
        <f>IF(B274&lt;&gt;"",
IF(AND(AG274=TRUE,D274&gt;=65),$V274*(1-10%)+SUM($X$22:$X274)+$AD274,AF274),
"")</f>
        <v>205147.58521482517</v>
      </c>
      <c r="AI274" s="50">
        <f t="shared" si="115"/>
        <v>1026.5296906581152</v>
      </c>
      <c r="AJ274" s="50">
        <f t="shared" si="116"/>
        <v>247393.6554486058</v>
      </c>
      <c r="AK274" s="50">
        <f t="shared" si="117"/>
        <v>226768.00491337071</v>
      </c>
      <c r="AL274" s="50" t="b">
        <f t="shared" si="133"/>
        <v>0</v>
      </c>
      <c r="AM274" s="50">
        <f t="shared" si="118"/>
        <v>226768.00491337071</v>
      </c>
      <c r="AN274" s="50">
        <f t="shared" si="134"/>
        <v>913.82542566825032</v>
      </c>
      <c r="AO274" s="50">
        <f t="shared" si="135"/>
        <v>173.62683087696757</v>
      </c>
      <c r="AP274" s="50">
        <f t="shared" si="136"/>
        <v>81220.700755171303</v>
      </c>
      <c r="AQ274" s="50">
        <f t="shared" si="137"/>
        <v>220058.30075517134</v>
      </c>
    </row>
    <row r="275" spans="1:43" s="27" customFormat="1" x14ac:dyDescent="0.2">
      <c r="A275" s="47">
        <f t="shared" si="106"/>
        <v>254</v>
      </c>
      <c r="B275" s="47" t="str">
        <f>IF(E275&lt;=$F$10,VLOOKUP('KALKULATOR 2021'!A275,Robocze!$B$23:$C$102,2),"")</f>
        <v>22 rok</v>
      </c>
      <c r="C275" s="47">
        <f t="shared" si="119"/>
        <v>2043</v>
      </c>
      <c r="D275" s="48">
        <f t="shared" si="138"/>
        <v>51.166666666667183</v>
      </c>
      <c r="E275" s="54">
        <f t="shared" si="120"/>
        <v>52232</v>
      </c>
      <c r="F275" s="49">
        <f t="shared" si="121"/>
        <v>52262</v>
      </c>
      <c r="G275" s="50">
        <f>IF(F275&lt;&gt;"",
IF($F$6=Robocze!$B$3,$F$5/12,
IF(AND($F$6=Robocze!$B$4,MOD(A275,3)=1),$F$5/4,
IF(AND($F$6=Robocze!$B$5,MOD(A275,12)=1),$F$5,0))),
"")</f>
        <v>0</v>
      </c>
      <c r="H275" s="50">
        <f t="shared" si="122"/>
        <v>138837.60000000003</v>
      </c>
      <c r="I275" s="51">
        <f t="shared" si="107"/>
        <v>0.05</v>
      </c>
      <c r="J275" s="50">
        <f t="shared" si="123"/>
        <v>0</v>
      </c>
      <c r="K275" s="50">
        <f t="shared" si="124"/>
        <v>0</v>
      </c>
      <c r="L275" s="52" t="str">
        <f t="shared" si="139"/>
        <v/>
      </c>
      <c r="M275" s="111">
        <f t="shared" si="108"/>
        <v>138837.60000000003</v>
      </c>
      <c r="N275" s="114">
        <f t="shared" si="125"/>
        <v>205969.51774460837</v>
      </c>
      <c r="O275" s="115"/>
      <c r="P275" s="114">
        <f t="shared" si="109"/>
        <v>227602.95850050973</v>
      </c>
      <c r="Q275" s="115"/>
      <c r="R275" s="112">
        <f t="shared" si="110"/>
        <v>220800.99752022006</v>
      </c>
      <c r="S275" s="50"/>
      <c r="T275" s="53">
        <f t="shared" si="111"/>
        <v>0.17</v>
      </c>
      <c r="U275" s="50">
        <f t="shared" si="112"/>
        <v>1030.8068977025241</v>
      </c>
      <c r="V275" s="50">
        <f t="shared" si="113"/>
        <v>248424.46234630831</v>
      </c>
      <c r="W275" s="53">
        <f t="shared" si="114"/>
        <v>0.32</v>
      </c>
      <c r="X275" s="50">
        <f t="shared" si="126"/>
        <v>0</v>
      </c>
      <c r="Y275" s="50">
        <f>IF(B275&lt;&gt;"",IF(MONTH(E275)=MONTH($F$14),SUMIF($C$22:C729,"="&amp;(C275-1),$G$22:G729),0)*T275,"")</f>
        <v>0</v>
      </c>
      <c r="Z275" s="50">
        <f>IF(B275&lt;&gt;"",SUM($Y$22:Y275),"")</f>
        <v>22529.555999999993</v>
      </c>
      <c r="AA275" s="51">
        <f t="shared" si="127"/>
        <v>0.05</v>
      </c>
      <c r="AB275" s="50">
        <f t="shared" si="128"/>
        <v>149.36276462405507</v>
      </c>
      <c r="AC275" s="50">
        <f t="shared" si="129"/>
        <v>28.378925278570463</v>
      </c>
      <c r="AD275" s="50">
        <f t="shared" si="130"/>
        <v>13438.491349118731</v>
      </c>
      <c r="AE275" s="50">
        <f t="shared" si="131"/>
        <v>35968.0473491187</v>
      </c>
      <c r="AF275" s="50">
        <f>IFERROR($V275*(1-$W275)+SUM($X$22:$X275)+$AD275,"")</f>
        <v>205969.51774460837</v>
      </c>
      <c r="AG275" s="50" t="b">
        <f t="shared" si="132"/>
        <v>0</v>
      </c>
      <c r="AH275" s="50">
        <f>IF(B275&lt;&gt;"",
IF(AND(AG275=TRUE,D275&gt;=65),$V275*(1-10%)+SUM($X$22:$X275)+$AD275,AF275),
"")</f>
        <v>205969.51774460837</v>
      </c>
      <c r="AI275" s="50">
        <f t="shared" si="115"/>
        <v>1030.8068977025241</v>
      </c>
      <c r="AJ275" s="50">
        <f t="shared" si="116"/>
        <v>248424.46234630831</v>
      </c>
      <c r="AK275" s="50">
        <f t="shared" si="117"/>
        <v>227602.95850050973</v>
      </c>
      <c r="AL275" s="50" t="b">
        <f t="shared" si="133"/>
        <v>0</v>
      </c>
      <c r="AM275" s="50">
        <f t="shared" si="118"/>
        <v>227602.95850050973</v>
      </c>
      <c r="AN275" s="50">
        <f t="shared" si="134"/>
        <v>916.90958647988066</v>
      </c>
      <c r="AO275" s="50">
        <f t="shared" si="135"/>
        <v>174.21282143117733</v>
      </c>
      <c r="AP275" s="50">
        <f t="shared" si="136"/>
        <v>81963.397520220024</v>
      </c>
      <c r="AQ275" s="50">
        <f t="shared" si="137"/>
        <v>220800.99752022006</v>
      </c>
    </row>
    <row r="276" spans="1:43" s="27" customFormat="1" x14ac:dyDescent="0.2">
      <c r="A276" s="47">
        <f t="shared" si="106"/>
        <v>255</v>
      </c>
      <c r="B276" s="47" t="str">
        <f>IF(E276&lt;=$F$10,VLOOKUP('KALKULATOR 2021'!A276,Robocze!$B$23:$C$102,2),"")</f>
        <v>22 rok</v>
      </c>
      <c r="C276" s="47">
        <f t="shared" si="119"/>
        <v>2043</v>
      </c>
      <c r="D276" s="48">
        <f t="shared" si="138"/>
        <v>51.250000000000519</v>
      </c>
      <c r="E276" s="54">
        <f t="shared" si="120"/>
        <v>52263</v>
      </c>
      <c r="F276" s="49">
        <f t="shared" si="121"/>
        <v>52290</v>
      </c>
      <c r="G276" s="50">
        <f>IF(F276&lt;&gt;"",
IF($F$6=Robocze!$B$3,$F$5/12,
IF(AND($F$6=Robocze!$B$4,MOD(A276,3)=1),$F$5/4,
IF(AND($F$6=Robocze!$B$5,MOD(A276,12)=1),$F$5,0))),
"")</f>
        <v>0</v>
      </c>
      <c r="H276" s="50">
        <f t="shared" si="122"/>
        <v>138837.60000000003</v>
      </c>
      <c r="I276" s="51">
        <f t="shared" si="107"/>
        <v>0.05</v>
      </c>
      <c r="J276" s="50">
        <f t="shared" si="123"/>
        <v>0</v>
      </c>
      <c r="K276" s="50">
        <f t="shared" si="124"/>
        <v>0</v>
      </c>
      <c r="L276" s="52" t="str">
        <f t="shared" si="139"/>
        <v/>
      </c>
      <c r="M276" s="111">
        <f t="shared" si="108"/>
        <v>138837.60000000003</v>
      </c>
      <c r="N276" s="114">
        <f t="shared" si="125"/>
        <v>206794.77921439285</v>
      </c>
      <c r="O276" s="115"/>
      <c r="P276" s="114">
        <f t="shared" si="109"/>
        <v>228441.39106092852</v>
      </c>
      <c r="Q276" s="115"/>
      <c r="R276" s="112">
        <f t="shared" si="110"/>
        <v>221546.2008868508</v>
      </c>
      <c r="S276" s="50"/>
      <c r="T276" s="53">
        <f t="shared" si="111"/>
        <v>0.17</v>
      </c>
      <c r="U276" s="50">
        <f t="shared" si="112"/>
        <v>1035.1019264429513</v>
      </c>
      <c r="V276" s="50">
        <f t="shared" si="113"/>
        <v>249459.56427275127</v>
      </c>
      <c r="W276" s="53">
        <f t="shared" si="114"/>
        <v>0.32</v>
      </c>
      <c r="X276" s="50">
        <f t="shared" si="126"/>
        <v>0</v>
      </c>
      <c r="Y276" s="50">
        <f>IF(B276&lt;&gt;"",IF(MONTH(E276)=MONTH($F$14),SUMIF($C$22:C729,"="&amp;(C276-1),$G$22:G729),0)*T276,"")</f>
        <v>0</v>
      </c>
      <c r="Z276" s="50">
        <f>IF(B276&lt;&gt;"",SUM($Y$22:Y276),"")</f>
        <v>22529.555999999993</v>
      </c>
      <c r="AA276" s="51">
        <f t="shared" si="127"/>
        <v>0.05</v>
      </c>
      <c r="AB276" s="50">
        <f t="shared" si="128"/>
        <v>149.86686395466126</v>
      </c>
      <c r="AC276" s="50">
        <f t="shared" si="129"/>
        <v>28.474704151385637</v>
      </c>
      <c r="AD276" s="50">
        <f t="shared" si="130"/>
        <v>13559.883508922007</v>
      </c>
      <c r="AE276" s="50">
        <f t="shared" si="131"/>
        <v>36089.439508921976</v>
      </c>
      <c r="AF276" s="50">
        <f>IFERROR($V276*(1-$W276)+SUM($X$22:$X276)+$AD276,"")</f>
        <v>206794.77921439285</v>
      </c>
      <c r="AG276" s="50" t="b">
        <f t="shared" si="132"/>
        <v>0</v>
      </c>
      <c r="AH276" s="50">
        <f>IF(B276&lt;&gt;"",
IF(AND(AG276=TRUE,D276&gt;=65),$V276*(1-10%)+SUM($X$22:$X276)+$AD276,AF276),
"")</f>
        <v>206794.77921439285</v>
      </c>
      <c r="AI276" s="50">
        <f t="shared" si="115"/>
        <v>1035.1019264429513</v>
      </c>
      <c r="AJ276" s="50">
        <f t="shared" si="116"/>
        <v>249459.56427275127</v>
      </c>
      <c r="AK276" s="50">
        <f t="shared" si="117"/>
        <v>228441.39106092852</v>
      </c>
      <c r="AL276" s="50" t="b">
        <f t="shared" si="133"/>
        <v>0</v>
      </c>
      <c r="AM276" s="50">
        <f t="shared" si="118"/>
        <v>228441.39106092852</v>
      </c>
      <c r="AN276" s="50">
        <f t="shared" si="134"/>
        <v>920.0041563342503</v>
      </c>
      <c r="AO276" s="50">
        <f t="shared" si="135"/>
        <v>174.80078970350755</v>
      </c>
      <c r="AP276" s="50">
        <f t="shared" si="136"/>
        <v>82708.600886850763</v>
      </c>
      <c r="AQ276" s="50">
        <f t="shared" si="137"/>
        <v>221546.2008868508</v>
      </c>
    </row>
    <row r="277" spans="1:43" s="27" customFormat="1" x14ac:dyDescent="0.2">
      <c r="A277" s="47">
        <f t="shared" si="106"/>
        <v>256</v>
      </c>
      <c r="B277" s="47" t="str">
        <f>IF(E277&lt;=$F$10,VLOOKUP('KALKULATOR 2021'!A277,Robocze!$B$23:$C$102,2),"")</f>
        <v>22 rok</v>
      </c>
      <c r="C277" s="47">
        <f t="shared" si="119"/>
        <v>2043</v>
      </c>
      <c r="D277" s="48">
        <f t="shared" si="138"/>
        <v>51.333333333333854</v>
      </c>
      <c r="E277" s="54">
        <f t="shared" si="120"/>
        <v>52291</v>
      </c>
      <c r="F277" s="49">
        <f t="shared" si="121"/>
        <v>52321</v>
      </c>
      <c r="G277" s="50">
        <f>IF(F277&lt;&gt;"",
IF($F$6=Robocze!$B$3,$F$5/12,
IF(AND($F$6=Robocze!$B$4,MOD(A277,3)=1),$F$5/4,
IF(AND($F$6=Robocze!$B$5,MOD(A277,12)=1),$F$5,0))),
"")</f>
        <v>0</v>
      </c>
      <c r="H277" s="50">
        <f t="shared" si="122"/>
        <v>138837.60000000003</v>
      </c>
      <c r="I277" s="51">
        <f t="shared" si="107"/>
        <v>0.05</v>
      </c>
      <c r="J277" s="50">
        <f t="shared" si="123"/>
        <v>0</v>
      </c>
      <c r="K277" s="50">
        <f t="shared" si="124"/>
        <v>0</v>
      </c>
      <c r="L277" s="52" t="str">
        <f t="shared" si="139"/>
        <v/>
      </c>
      <c r="M277" s="111">
        <f t="shared" si="108"/>
        <v>138837.60000000003</v>
      </c>
      <c r="N277" s="114">
        <f t="shared" si="125"/>
        <v>207623.38317150826</v>
      </c>
      <c r="O277" s="115"/>
      <c r="P277" s="114">
        <f t="shared" si="109"/>
        <v>229283.3170903491</v>
      </c>
      <c r="Q277" s="115"/>
      <c r="R277" s="112">
        <f t="shared" si="110"/>
        <v>222293.91931484392</v>
      </c>
      <c r="S277" s="50"/>
      <c r="T277" s="53">
        <f t="shared" si="111"/>
        <v>0.17</v>
      </c>
      <c r="U277" s="50">
        <f t="shared" si="112"/>
        <v>1039.4148511364635</v>
      </c>
      <c r="V277" s="50">
        <f t="shared" si="113"/>
        <v>250498.97912388775</v>
      </c>
      <c r="W277" s="53">
        <f t="shared" si="114"/>
        <v>0.32</v>
      </c>
      <c r="X277" s="50">
        <f t="shared" si="126"/>
        <v>0</v>
      </c>
      <c r="Y277" s="50">
        <f>IF(B277&lt;&gt;"",IF(MONTH(E277)=MONTH($F$14),SUMIF($C$22:C729,"="&amp;(C277-1),$G$22:G729),0)*T277,"")</f>
        <v>0</v>
      </c>
      <c r="Z277" s="50">
        <f>IF(B277&lt;&gt;"",SUM($Y$22:Y277),"")</f>
        <v>22529.555999999993</v>
      </c>
      <c r="AA277" s="51">
        <f t="shared" si="127"/>
        <v>0.05</v>
      </c>
      <c r="AB277" s="50">
        <f t="shared" si="128"/>
        <v>150.37266462050823</v>
      </c>
      <c r="AC277" s="50">
        <f t="shared" si="129"/>
        <v>28.570806277896565</v>
      </c>
      <c r="AD277" s="50">
        <f t="shared" si="130"/>
        <v>13681.685367264619</v>
      </c>
      <c r="AE277" s="50">
        <f t="shared" si="131"/>
        <v>36211.241367264593</v>
      </c>
      <c r="AF277" s="50">
        <f>IFERROR($V277*(1-$W277)+SUM($X$22:$X277)+$AD277,"")</f>
        <v>207623.38317150826</v>
      </c>
      <c r="AG277" s="50" t="b">
        <f t="shared" si="132"/>
        <v>0</v>
      </c>
      <c r="AH277" s="50">
        <f>IF(B277&lt;&gt;"",
IF(AND(AG277=TRUE,D277&gt;=65),$V277*(1-10%)+SUM($X$22:$X277)+$AD277,AF277),
"")</f>
        <v>207623.38317150826</v>
      </c>
      <c r="AI277" s="50">
        <f t="shared" si="115"/>
        <v>1039.4148511364635</v>
      </c>
      <c r="AJ277" s="50">
        <f t="shared" si="116"/>
        <v>250498.97912388775</v>
      </c>
      <c r="AK277" s="50">
        <f t="shared" si="117"/>
        <v>229283.3170903491</v>
      </c>
      <c r="AL277" s="50" t="b">
        <f t="shared" si="133"/>
        <v>0</v>
      </c>
      <c r="AM277" s="50">
        <f t="shared" si="118"/>
        <v>229283.3170903491</v>
      </c>
      <c r="AN277" s="50">
        <f t="shared" si="134"/>
        <v>923.10917036187845</v>
      </c>
      <c r="AO277" s="50">
        <f t="shared" si="135"/>
        <v>175.39074236875692</v>
      </c>
      <c r="AP277" s="50">
        <f t="shared" si="136"/>
        <v>83456.319314843888</v>
      </c>
      <c r="AQ277" s="50">
        <f t="shared" si="137"/>
        <v>222293.91931484392</v>
      </c>
    </row>
    <row r="278" spans="1:43" s="27" customFormat="1" x14ac:dyDescent="0.2">
      <c r="A278" s="47">
        <f t="shared" ref="A278:A341" si="140">IFERROR(IF((A277+1)&lt;=$F$8*12,A277+1,""),"")</f>
        <v>257</v>
      </c>
      <c r="B278" s="47" t="str">
        <f>IF(E278&lt;=$F$10,VLOOKUP('KALKULATOR 2021'!A278,Robocze!$B$23:$C$102,2),"")</f>
        <v>22 rok</v>
      </c>
      <c r="C278" s="47">
        <f t="shared" si="119"/>
        <v>2043</v>
      </c>
      <c r="D278" s="48">
        <f t="shared" si="138"/>
        <v>51.41666666666719</v>
      </c>
      <c r="E278" s="54">
        <f t="shared" si="120"/>
        <v>52322</v>
      </c>
      <c r="F278" s="49">
        <f t="shared" si="121"/>
        <v>52351</v>
      </c>
      <c r="G278" s="50">
        <f>IF(F278&lt;&gt;"",
IF($F$6=Robocze!$B$3,$F$5/12,
IF(AND($F$6=Robocze!$B$4,MOD(A278,3)=1),$F$5/4,
IF(AND($F$6=Robocze!$B$5,MOD(A278,12)=1),$F$5,0))),
"")</f>
        <v>0</v>
      </c>
      <c r="H278" s="50">
        <f t="shared" si="122"/>
        <v>138837.60000000003</v>
      </c>
      <c r="I278" s="51">
        <f t="shared" ref="I278:I341" si="141">IF(E278&lt;=$F$10,$F$2,"")</f>
        <v>0.05</v>
      </c>
      <c r="J278" s="50">
        <f t="shared" si="123"/>
        <v>0</v>
      </c>
      <c r="K278" s="50">
        <f t="shared" si="124"/>
        <v>0</v>
      </c>
      <c r="L278" s="52" t="str">
        <f t="shared" si="139"/>
        <v/>
      </c>
      <c r="M278" s="111">
        <f t="shared" ref="M278:M341" si="142">H278</f>
        <v>138837.60000000003</v>
      </c>
      <c r="N278" s="114">
        <f t="shared" si="125"/>
        <v>208458.96404014048</v>
      </c>
      <c r="O278" s="115"/>
      <c r="P278" s="114">
        <f t="shared" ref="P278:P341" si="143">IF(AL278=FALSE,AK278,AM278)</f>
        <v>230128.75114489222</v>
      </c>
      <c r="Q278" s="115"/>
      <c r="R278" s="112">
        <f t="shared" ref="R278:R341" si="144">AQ278</f>
        <v>223044.16129253153</v>
      </c>
      <c r="S278" s="50"/>
      <c r="T278" s="53">
        <f t="shared" ref="T278:T341" si="145">IF(B278&lt;&gt;"",$F$12,"")</f>
        <v>0.17</v>
      </c>
      <c r="U278" s="50">
        <f t="shared" ref="U278:U341" si="146">IF(B278&lt;&gt;"",(K278+V277)*(I278/12),"")</f>
        <v>1043.7457463495323</v>
      </c>
      <c r="V278" s="50">
        <f t="shared" ref="V278:V341" si="147">IF(B278&lt;&gt;"",V277+U278+K278,"")</f>
        <v>251542.72487023729</v>
      </c>
      <c r="W278" s="53">
        <f t="shared" ref="W278:W341" si="148">IF(B278&lt;&gt;"",$F$13,"")</f>
        <v>0.32</v>
      </c>
      <c r="X278" s="50">
        <f t="shared" si="126"/>
        <v>0</v>
      </c>
      <c r="Y278" s="50">
        <f>IF(B278&lt;&gt;"",IF(MONTH(E278)=MONTH($F$14),SUMIF($C$22:C729,"="&amp;(C278-1),$G$22:G729),0)*T278,"")</f>
        <v>1072.836</v>
      </c>
      <c r="Z278" s="50">
        <f>IF(B278&lt;&gt;"",SUM($Y$22:Y278),"")</f>
        <v>23602.391999999993</v>
      </c>
      <c r="AA278" s="51">
        <f t="shared" si="127"/>
        <v>0.05</v>
      </c>
      <c r="AB278" s="50">
        <f t="shared" si="128"/>
        <v>155.35032236360249</v>
      </c>
      <c r="AC278" s="50">
        <f t="shared" si="129"/>
        <v>29.516561249084472</v>
      </c>
      <c r="AD278" s="50">
        <f t="shared" si="130"/>
        <v>13807.519128379137</v>
      </c>
      <c r="AE278" s="50">
        <f t="shared" si="131"/>
        <v>37409.911128379114</v>
      </c>
      <c r="AF278" s="50">
        <f>IFERROR($V278*(1-$W278)+SUM($X$22:$X278)+$AD278,"")</f>
        <v>208458.96404014048</v>
      </c>
      <c r="AG278" s="50" t="b">
        <f t="shared" si="132"/>
        <v>0</v>
      </c>
      <c r="AH278" s="50">
        <f>IF(B278&lt;&gt;"",
IF(AND(AG278=TRUE,D278&gt;=65),$V278*(1-10%)+SUM($X$22:$X278)+$AD278,AF278),
"")</f>
        <v>208458.96404014048</v>
      </c>
      <c r="AI278" s="50">
        <f t="shared" ref="AI278:AI341" si="149">IF(B278&lt;&gt;"",(K278+AJ277)*(I278/12),"")</f>
        <v>1043.7457463495323</v>
      </c>
      <c r="AJ278" s="50">
        <f t="shared" ref="AJ278:AJ341" si="150">IF(B278&lt;&gt;"",AJ277+AI278+K278,"")</f>
        <v>251542.72487023729</v>
      </c>
      <c r="AK278" s="50">
        <f t="shared" ref="AK278:AK341" si="151">IF(B278&lt;&gt;"",IF(AJ278&gt;H278,AJ278-(AJ278-H278)*$F$15,AJ278),"")</f>
        <v>230128.75114489222</v>
      </c>
      <c r="AL278" s="50" t="b">
        <f t="shared" si="133"/>
        <v>0</v>
      </c>
      <c r="AM278" s="50">
        <f t="shared" ref="AM278:AM341" si="152">IF(AL278=TRUE,AJ278,AK278)</f>
        <v>230128.75114489222</v>
      </c>
      <c r="AN278" s="50">
        <f t="shared" si="134"/>
        <v>926.22466381184984</v>
      </c>
      <c r="AO278" s="50">
        <f t="shared" si="135"/>
        <v>175.98268612425147</v>
      </c>
      <c r="AP278" s="50">
        <f t="shared" si="136"/>
        <v>84206.561292531493</v>
      </c>
      <c r="AQ278" s="50">
        <f t="shared" si="137"/>
        <v>223044.16129253153</v>
      </c>
    </row>
    <row r="279" spans="1:43" s="27" customFormat="1" x14ac:dyDescent="0.2">
      <c r="A279" s="47">
        <f t="shared" si="140"/>
        <v>258</v>
      </c>
      <c r="B279" s="47" t="str">
        <f>IF(E279&lt;=$F$10,VLOOKUP('KALKULATOR 2021'!A279,Robocze!$B$23:$C$102,2),"")</f>
        <v>22 rok</v>
      </c>
      <c r="C279" s="47">
        <f t="shared" ref="C279:C342" si="153">IF(B279="","",YEAR(E279))</f>
        <v>2043</v>
      </c>
      <c r="D279" s="48">
        <f t="shared" si="138"/>
        <v>51.500000000000526</v>
      </c>
      <c r="E279" s="54">
        <f t="shared" ref="E279:E342" si="154">IF(OR(B278="",E278&gt;$F$10,A279=""),"",EDATE(E278,1))</f>
        <v>52352</v>
      </c>
      <c r="F279" s="49">
        <f t="shared" ref="F279:F342" si="155">IFERROR(EOMONTH(E279,0),"")</f>
        <v>52382</v>
      </c>
      <c r="G279" s="50">
        <f>IF(F279&lt;&gt;"",
IF($F$6=Robocze!$B$3,$F$5/12,
IF(AND($F$6=Robocze!$B$4,MOD(A279,3)=1),$F$5/4,
IF(AND($F$6=Robocze!$B$5,MOD(A279,12)=1),$F$5,0))),
"")</f>
        <v>0</v>
      </c>
      <c r="H279" s="50">
        <f t="shared" ref="H279:H342" si="156">IFERROR(H278+G279,"")</f>
        <v>138837.60000000003</v>
      </c>
      <c r="I279" s="51">
        <f t="shared" si="141"/>
        <v>0.05</v>
      </c>
      <c r="J279" s="50">
        <f t="shared" ref="J279:J342" si="157">IF(I279&lt;&gt;"",
IFERROR(IF(MONTH($F$9)=MONTH(E279),$F$16,0),"")+ IF(A279=1,$F$17,0),
"")</f>
        <v>0</v>
      </c>
      <c r="K279" s="50">
        <f t="shared" ref="K279:K342" si="158">IF(I279&lt;&gt;"",
G279-J279,
"")</f>
        <v>0</v>
      </c>
      <c r="L279" s="52" t="str">
        <f t="shared" si="139"/>
        <v/>
      </c>
      <c r="M279" s="111">
        <f t="shared" si="142"/>
        <v>138837.60000000003</v>
      </c>
      <c r="N279" s="114">
        <f t="shared" ref="N279:N342" si="159">IF(AG279=FALSE,AF279,AH279)</f>
        <v>209297.92687733108</v>
      </c>
      <c r="O279" s="115"/>
      <c r="P279" s="114">
        <f t="shared" si="143"/>
        <v>230977.70784132925</v>
      </c>
      <c r="Q279" s="115"/>
      <c r="R279" s="112">
        <f t="shared" si="144"/>
        <v>223796.93533689383</v>
      </c>
      <c r="S279" s="50"/>
      <c r="T279" s="53">
        <f t="shared" si="145"/>
        <v>0.17</v>
      </c>
      <c r="U279" s="50">
        <f t="shared" si="146"/>
        <v>1048.094686959322</v>
      </c>
      <c r="V279" s="50">
        <f t="shared" si="147"/>
        <v>252590.81955719661</v>
      </c>
      <c r="W279" s="53">
        <f t="shared" si="148"/>
        <v>0.32</v>
      </c>
      <c r="X279" s="50">
        <f t="shared" ref="X279:X342" si="160">IF(B279&lt;&gt;"",G279*T279,"")</f>
        <v>0</v>
      </c>
      <c r="Y279" s="50">
        <f>IF(B279&lt;&gt;"",IF(MONTH(E279)=MONTH($F$14),SUMIF($C$22:C729,"="&amp;(C279-1),$G$22:G729),0)*T279,"")</f>
        <v>0</v>
      </c>
      <c r="Z279" s="50">
        <f>IF(B279&lt;&gt;"",SUM($Y$22:Y279),"")</f>
        <v>23602.391999999993</v>
      </c>
      <c r="AA279" s="51">
        <f t="shared" ref="AA279:AA342" si="161">IF(W279&lt;=$F$10,$F$3,"")</f>
        <v>0.05</v>
      </c>
      <c r="AB279" s="50">
        <f t="shared" ref="AB279:AB342" si="162">IF(AA279&lt;&gt;"",
(AE278+Y279)*AA279/12,
"")</f>
        <v>155.87462970157966</v>
      </c>
      <c r="AC279" s="50">
        <f t="shared" ref="AC279:AC342" si="163">IF(B279&lt;&gt;"",MAX(0,AB279*$F$15),"")</f>
        <v>29.616179643300136</v>
      </c>
      <c r="AD279" s="50">
        <f t="shared" ref="AD279:AD342" si="164">IF(B279&lt;&gt;"",AD278+AB279-AC279,"")</f>
        <v>13933.777578437417</v>
      </c>
      <c r="AE279" s="50">
        <f t="shared" ref="AE279:AE342" si="165">IF(B279&lt;&gt;"",AE278+AB279-AC279+Y279,"")</f>
        <v>37536.169578437395</v>
      </c>
      <c r="AF279" s="50">
        <f>IFERROR($V279*(1-$W279)+SUM($X$22:$X279)+$AD279,"")</f>
        <v>209297.92687733108</v>
      </c>
      <c r="AG279" s="50" t="b">
        <f t="shared" ref="AG279:AG342" si="166">IF(B279&lt;&gt;"",
IFERROR(IF(AG278=TRUE,AG278,AND(YEAR(E279)-YEAR($F$9)&gt;=5,D279&gt;=65)),""),
"")</f>
        <v>0</v>
      </c>
      <c r="AH279" s="50">
        <f>IF(B279&lt;&gt;"",
IF(AND(AG279=TRUE,D279&gt;=65),$V279*(1-10%)+SUM($X$22:$X279)+$AD279,AF279),
"")</f>
        <v>209297.92687733108</v>
      </c>
      <c r="AI279" s="50">
        <f t="shared" si="149"/>
        <v>1048.094686959322</v>
      </c>
      <c r="AJ279" s="50">
        <f t="shared" si="150"/>
        <v>252590.81955719661</v>
      </c>
      <c r="AK279" s="50">
        <f t="shared" si="151"/>
        <v>230977.70784132925</v>
      </c>
      <c r="AL279" s="50" t="b">
        <f t="shared" ref="AL279:AL342" si="167">IF(B279&lt;&gt;"",
IFERROR(IF(AL278=TRUE,AL278,AND(YEAR(E279)-YEAR($F$9)&gt;=5,D279&gt;=55,OR(D279&gt;=60,D279&gt;=$F$11))),""),
"")</f>
        <v>0</v>
      </c>
      <c r="AM279" s="50">
        <f t="shared" si="152"/>
        <v>230977.70784132925</v>
      </c>
      <c r="AN279" s="50">
        <f t="shared" ref="AN279:AN342" si="168">IF(B279&lt;&gt;"",(AQ278+G279)*I279/12,"")</f>
        <v>929.35067205221469</v>
      </c>
      <c r="AO279" s="50">
        <f t="shared" ref="AO279:AO342" si="169">IF(B279&lt;&gt;"",MAX(0,AN279*$F$15),"")</f>
        <v>176.5766276899208</v>
      </c>
      <c r="AP279" s="50">
        <f t="shared" ref="AP279:AP342" si="170">IF(B279&lt;&gt;"",AQ279-H279,"")</f>
        <v>84959.335336893797</v>
      </c>
      <c r="AQ279" s="50">
        <f t="shared" ref="AQ279:AQ342" si="171">IF(B279&lt;&gt;"",AQ278+G279+AN279-AO279,"")</f>
        <v>223796.93533689383</v>
      </c>
    </row>
    <row r="280" spans="1:43" s="27" customFormat="1" x14ac:dyDescent="0.2">
      <c r="A280" s="47">
        <f t="shared" si="140"/>
        <v>259</v>
      </c>
      <c r="B280" s="47" t="str">
        <f>IF(E280&lt;=$F$10,VLOOKUP('KALKULATOR 2021'!A280,Robocze!$B$23:$C$102,2),"")</f>
        <v>22 rok</v>
      </c>
      <c r="C280" s="47">
        <f t="shared" si="153"/>
        <v>2043</v>
      </c>
      <c r="D280" s="48">
        <f t="shared" ref="D280:D343" si="172">IF(B280="","",D279+1/12)</f>
        <v>51.583333333333862</v>
      </c>
      <c r="E280" s="54">
        <f t="shared" si="154"/>
        <v>52383</v>
      </c>
      <c r="F280" s="49">
        <f t="shared" si="155"/>
        <v>52412</v>
      </c>
      <c r="G280" s="50">
        <f>IF(F280&lt;&gt;"",
IF($F$6=Robocze!$B$3,$F$5/12,
IF(AND($F$6=Robocze!$B$4,MOD(A280,3)=1),$F$5/4,
IF(AND($F$6=Robocze!$B$5,MOD(A280,12)=1),$F$5,0))),
"")</f>
        <v>0</v>
      </c>
      <c r="H280" s="50">
        <f t="shared" si="156"/>
        <v>138837.60000000003</v>
      </c>
      <c r="I280" s="51">
        <f t="shared" si="141"/>
        <v>0.05</v>
      </c>
      <c r="J280" s="50">
        <f t="shared" si="157"/>
        <v>0</v>
      </c>
      <c r="K280" s="50">
        <f t="shared" si="158"/>
        <v>0</v>
      </c>
      <c r="L280" s="52" t="str">
        <f t="shared" si="139"/>
        <v/>
      </c>
      <c r="M280" s="111">
        <f t="shared" si="142"/>
        <v>138837.60000000003</v>
      </c>
      <c r="N280" s="114">
        <f t="shared" si="159"/>
        <v>210140.28543840372</v>
      </c>
      <c r="O280" s="115"/>
      <c r="P280" s="114">
        <f t="shared" si="143"/>
        <v>231830.20185733479</v>
      </c>
      <c r="Q280" s="115"/>
      <c r="R280" s="112">
        <f t="shared" si="144"/>
        <v>224552.24999365586</v>
      </c>
      <c r="S280" s="50"/>
      <c r="T280" s="53">
        <f t="shared" si="145"/>
        <v>0.17</v>
      </c>
      <c r="U280" s="50">
        <f t="shared" si="146"/>
        <v>1052.4617481549858</v>
      </c>
      <c r="V280" s="50">
        <f t="shared" si="147"/>
        <v>253643.28130535159</v>
      </c>
      <c r="W280" s="53">
        <f t="shared" si="148"/>
        <v>0.32</v>
      </c>
      <c r="X280" s="50">
        <f t="shared" si="160"/>
        <v>0</v>
      </c>
      <c r="Y280" s="50">
        <f>IF(B280&lt;&gt;"",IF(MONTH(E280)=MONTH($F$14),SUMIF($C$22:C729,"="&amp;(C280-1),$G$22:G729),0)*T280,"")</f>
        <v>0</v>
      </c>
      <c r="Z280" s="50">
        <f>IF(B280&lt;&gt;"",SUM($Y$22:Y280),"")</f>
        <v>23602.391999999993</v>
      </c>
      <c r="AA280" s="51">
        <f t="shared" si="161"/>
        <v>0.05</v>
      </c>
      <c r="AB280" s="50">
        <f t="shared" si="162"/>
        <v>156.4007065768225</v>
      </c>
      <c r="AC280" s="50">
        <f t="shared" si="163"/>
        <v>29.716134249596276</v>
      </c>
      <c r="AD280" s="50">
        <f t="shared" si="164"/>
        <v>14060.462150764643</v>
      </c>
      <c r="AE280" s="50">
        <f t="shared" si="165"/>
        <v>37662.854150764622</v>
      </c>
      <c r="AF280" s="50">
        <f>IFERROR($V280*(1-$W280)+SUM($X$22:$X280)+$AD280,"")</f>
        <v>210140.28543840372</v>
      </c>
      <c r="AG280" s="50" t="b">
        <f t="shared" si="166"/>
        <v>0</v>
      </c>
      <c r="AH280" s="50">
        <f>IF(B280&lt;&gt;"",
IF(AND(AG280=TRUE,D280&gt;=65),$V280*(1-10%)+SUM($X$22:$X280)+$AD280,AF280),
"")</f>
        <v>210140.28543840372</v>
      </c>
      <c r="AI280" s="50">
        <f t="shared" si="149"/>
        <v>1052.4617481549858</v>
      </c>
      <c r="AJ280" s="50">
        <f t="shared" si="150"/>
        <v>253643.28130535159</v>
      </c>
      <c r="AK280" s="50">
        <f t="shared" si="151"/>
        <v>231830.20185733479</v>
      </c>
      <c r="AL280" s="50" t="b">
        <f t="shared" si="167"/>
        <v>0</v>
      </c>
      <c r="AM280" s="50">
        <f t="shared" si="152"/>
        <v>231830.20185733479</v>
      </c>
      <c r="AN280" s="50">
        <f t="shared" si="168"/>
        <v>932.48723057039103</v>
      </c>
      <c r="AO280" s="50">
        <f t="shared" si="169"/>
        <v>177.1725738083743</v>
      </c>
      <c r="AP280" s="50">
        <f t="shared" si="170"/>
        <v>85714.649993655825</v>
      </c>
      <c r="AQ280" s="50">
        <f t="shared" si="171"/>
        <v>224552.24999365586</v>
      </c>
    </row>
    <row r="281" spans="1:43" s="27" customFormat="1" x14ac:dyDescent="0.2">
      <c r="A281" s="47">
        <f t="shared" si="140"/>
        <v>260</v>
      </c>
      <c r="B281" s="47" t="str">
        <f>IF(E281&lt;=$F$10,VLOOKUP('KALKULATOR 2021'!A281,Robocze!$B$23:$C$102,2),"")</f>
        <v>22 rok</v>
      </c>
      <c r="C281" s="47">
        <f t="shared" si="153"/>
        <v>2043</v>
      </c>
      <c r="D281" s="48">
        <f t="shared" si="172"/>
        <v>51.666666666667197</v>
      </c>
      <c r="E281" s="54">
        <f t="shared" si="154"/>
        <v>52413</v>
      </c>
      <c r="F281" s="49">
        <f t="shared" si="155"/>
        <v>52443</v>
      </c>
      <c r="G281" s="50">
        <f>IF(F281&lt;&gt;"",
IF($F$6=Robocze!$B$3,$F$5/12,
IF(AND($F$6=Robocze!$B$4,MOD(A281,3)=1),$F$5/4,
IF(AND($F$6=Robocze!$B$5,MOD(A281,12)=1),$F$5,0))),
"")</f>
        <v>0</v>
      </c>
      <c r="H281" s="50">
        <f t="shared" si="156"/>
        <v>138837.60000000003</v>
      </c>
      <c r="I281" s="51">
        <f t="shared" si="141"/>
        <v>0.05</v>
      </c>
      <c r="J281" s="50">
        <f t="shared" si="157"/>
        <v>0</v>
      </c>
      <c r="K281" s="50">
        <f t="shared" si="158"/>
        <v>0</v>
      </c>
      <c r="L281" s="52" t="str">
        <f t="shared" ref="L281:L344" si="173">IFERROR(IF(AND(MOD(A281,12)=0,A281&lt;&gt;""),A281/12,""),"")</f>
        <v/>
      </c>
      <c r="M281" s="111">
        <f t="shared" si="142"/>
        <v>138837.60000000003</v>
      </c>
      <c r="N281" s="114">
        <f t="shared" si="159"/>
        <v>210986.05353486104</v>
      </c>
      <c r="O281" s="115"/>
      <c r="P281" s="114">
        <f t="shared" si="143"/>
        <v>232686.24793174036</v>
      </c>
      <c r="Q281" s="115"/>
      <c r="R281" s="112">
        <f t="shared" si="144"/>
        <v>225310.11383738444</v>
      </c>
      <c r="S281" s="50"/>
      <c r="T281" s="53">
        <f t="shared" si="145"/>
        <v>0.17</v>
      </c>
      <c r="U281" s="50">
        <f t="shared" si="146"/>
        <v>1056.847005438965</v>
      </c>
      <c r="V281" s="50">
        <f t="shared" si="147"/>
        <v>254700.12831079055</v>
      </c>
      <c r="W281" s="53">
        <f t="shared" si="148"/>
        <v>0.32</v>
      </c>
      <c r="X281" s="50">
        <f t="shared" si="160"/>
        <v>0</v>
      </c>
      <c r="Y281" s="50">
        <f>IF(B281&lt;&gt;"",IF(MONTH(E281)=MONTH($F$14),SUMIF($C$22:C729,"="&amp;(C281-1),$G$22:G729),0)*T281,"")</f>
        <v>0</v>
      </c>
      <c r="Z281" s="50">
        <f>IF(B281&lt;&gt;"",SUM($Y$22:Y281),"")</f>
        <v>23602.391999999993</v>
      </c>
      <c r="AA281" s="51">
        <f t="shared" si="161"/>
        <v>0.05</v>
      </c>
      <c r="AB281" s="50">
        <f t="shared" si="162"/>
        <v>156.92855896151926</v>
      </c>
      <c r="AC281" s="50">
        <f t="shared" si="163"/>
        <v>29.81642620268866</v>
      </c>
      <c r="AD281" s="50">
        <f t="shared" si="164"/>
        <v>14187.574283523472</v>
      </c>
      <c r="AE281" s="50">
        <f t="shared" si="165"/>
        <v>37789.966283523449</v>
      </c>
      <c r="AF281" s="50">
        <f>IFERROR($V281*(1-$W281)+SUM($X$22:$X281)+$AD281,"")</f>
        <v>210986.05353486104</v>
      </c>
      <c r="AG281" s="50" t="b">
        <f t="shared" si="166"/>
        <v>0</v>
      </c>
      <c r="AH281" s="50">
        <f>IF(B281&lt;&gt;"",
IF(AND(AG281=TRUE,D281&gt;=65),$V281*(1-10%)+SUM($X$22:$X281)+$AD281,AF281),
"")</f>
        <v>210986.05353486104</v>
      </c>
      <c r="AI281" s="50">
        <f t="shared" si="149"/>
        <v>1056.847005438965</v>
      </c>
      <c r="AJ281" s="50">
        <f t="shared" si="150"/>
        <v>254700.12831079055</v>
      </c>
      <c r="AK281" s="50">
        <f t="shared" si="151"/>
        <v>232686.24793174036</v>
      </c>
      <c r="AL281" s="50" t="b">
        <f t="shared" si="167"/>
        <v>0</v>
      </c>
      <c r="AM281" s="50">
        <f t="shared" si="152"/>
        <v>232686.24793174036</v>
      </c>
      <c r="AN281" s="50">
        <f t="shared" si="168"/>
        <v>935.63437497356608</v>
      </c>
      <c r="AO281" s="50">
        <f t="shared" si="169"/>
        <v>177.77053124497755</v>
      </c>
      <c r="AP281" s="50">
        <f t="shared" si="170"/>
        <v>86472.513837384409</v>
      </c>
      <c r="AQ281" s="50">
        <f t="shared" si="171"/>
        <v>225310.11383738444</v>
      </c>
    </row>
    <row r="282" spans="1:43" s="27" customFormat="1" x14ac:dyDescent="0.2">
      <c r="A282" s="47">
        <f t="shared" si="140"/>
        <v>261</v>
      </c>
      <c r="B282" s="47" t="str">
        <f>IF(E282&lt;=$F$10,VLOOKUP('KALKULATOR 2021'!A282,Robocze!$B$23:$C$102,2),"")</f>
        <v>22 rok</v>
      </c>
      <c r="C282" s="47">
        <f t="shared" si="153"/>
        <v>2043</v>
      </c>
      <c r="D282" s="48">
        <f t="shared" si="172"/>
        <v>51.750000000000533</v>
      </c>
      <c r="E282" s="54">
        <f t="shared" si="154"/>
        <v>52444</v>
      </c>
      <c r="F282" s="49">
        <f t="shared" si="155"/>
        <v>52474</v>
      </c>
      <c r="G282" s="50">
        <f>IF(F282&lt;&gt;"",
IF($F$6=Robocze!$B$3,$F$5/12,
IF(AND($F$6=Robocze!$B$4,MOD(A282,3)=1),$F$5/4,
IF(AND($F$6=Robocze!$B$5,MOD(A282,12)=1),$F$5,0))),
"")</f>
        <v>0</v>
      </c>
      <c r="H282" s="50">
        <f t="shared" si="156"/>
        <v>138837.60000000003</v>
      </c>
      <c r="I282" s="51">
        <f t="shared" si="141"/>
        <v>0.05</v>
      </c>
      <c r="J282" s="50">
        <f t="shared" si="157"/>
        <v>0</v>
      </c>
      <c r="K282" s="50">
        <f t="shared" si="158"/>
        <v>0</v>
      </c>
      <c r="L282" s="52" t="str">
        <f t="shared" si="173"/>
        <v/>
      </c>
      <c r="M282" s="111">
        <f t="shared" si="142"/>
        <v>138837.60000000003</v>
      </c>
      <c r="N282" s="114">
        <f t="shared" si="159"/>
        <v>211835.24503461516</v>
      </c>
      <c r="O282" s="115"/>
      <c r="P282" s="114">
        <f t="shared" si="143"/>
        <v>233545.86086478925</v>
      </c>
      <c r="Q282" s="115"/>
      <c r="R282" s="112">
        <f t="shared" si="144"/>
        <v>226070.53547158561</v>
      </c>
      <c r="S282" s="50"/>
      <c r="T282" s="53">
        <f t="shared" si="145"/>
        <v>0.17</v>
      </c>
      <c r="U282" s="50">
        <f t="shared" si="146"/>
        <v>1061.250534628294</v>
      </c>
      <c r="V282" s="50">
        <f t="shared" si="147"/>
        <v>255761.37884541883</v>
      </c>
      <c r="W282" s="53">
        <f t="shared" si="148"/>
        <v>0.32</v>
      </c>
      <c r="X282" s="50">
        <f t="shared" si="160"/>
        <v>0</v>
      </c>
      <c r="Y282" s="50">
        <f>IF(B282&lt;&gt;"",IF(MONTH(E282)=MONTH($F$14),SUMIF($C$22:C729,"="&amp;(C282-1),$G$22:G729),0)*T282,"")</f>
        <v>0</v>
      </c>
      <c r="Z282" s="50">
        <f>IF(B282&lt;&gt;"",SUM($Y$22:Y282),"")</f>
        <v>23602.391999999993</v>
      </c>
      <c r="AA282" s="51">
        <f t="shared" si="161"/>
        <v>0.05</v>
      </c>
      <c r="AB282" s="50">
        <f t="shared" si="162"/>
        <v>157.45819284801436</v>
      </c>
      <c r="AC282" s="50">
        <f t="shared" si="163"/>
        <v>29.917056641122731</v>
      </c>
      <c r="AD282" s="50">
        <f t="shared" si="164"/>
        <v>14315.115419730364</v>
      </c>
      <c r="AE282" s="50">
        <f t="shared" si="165"/>
        <v>37917.50741973034</v>
      </c>
      <c r="AF282" s="50">
        <f>IFERROR($V282*(1-$W282)+SUM($X$22:$X282)+$AD282,"")</f>
        <v>211835.24503461516</v>
      </c>
      <c r="AG282" s="50" t="b">
        <f t="shared" si="166"/>
        <v>0</v>
      </c>
      <c r="AH282" s="50">
        <f>IF(B282&lt;&gt;"",
IF(AND(AG282=TRUE,D282&gt;=65),$V282*(1-10%)+SUM($X$22:$X282)+$AD282,AF282),
"")</f>
        <v>211835.24503461516</v>
      </c>
      <c r="AI282" s="50">
        <f t="shared" si="149"/>
        <v>1061.250534628294</v>
      </c>
      <c r="AJ282" s="50">
        <f t="shared" si="150"/>
        <v>255761.37884541883</v>
      </c>
      <c r="AK282" s="50">
        <f t="shared" si="151"/>
        <v>233545.86086478925</v>
      </c>
      <c r="AL282" s="50" t="b">
        <f t="shared" si="167"/>
        <v>0</v>
      </c>
      <c r="AM282" s="50">
        <f t="shared" si="152"/>
        <v>233545.86086478925</v>
      </c>
      <c r="AN282" s="50">
        <f t="shared" si="168"/>
        <v>938.79214098910188</v>
      </c>
      <c r="AO282" s="50">
        <f t="shared" si="169"/>
        <v>178.37050678792937</v>
      </c>
      <c r="AP282" s="50">
        <f t="shared" si="170"/>
        <v>87232.935471585573</v>
      </c>
      <c r="AQ282" s="50">
        <f t="shared" si="171"/>
        <v>226070.53547158561</v>
      </c>
    </row>
    <row r="283" spans="1:43" s="27" customFormat="1" x14ac:dyDescent="0.2">
      <c r="A283" s="47">
        <f t="shared" si="140"/>
        <v>262</v>
      </c>
      <c r="B283" s="47" t="str">
        <f>IF(E283&lt;=$F$10,VLOOKUP('KALKULATOR 2021'!A283,Robocze!$B$23:$C$102,2),"")</f>
        <v>22 rok</v>
      </c>
      <c r="C283" s="47">
        <f t="shared" si="153"/>
        <v>2043</v>
      </c>
      <c r="D283" s="48">
        <f t="shared" si="172"/>
        <v>51.833333333333869</v>
      </c>
      <c r="E283" s="54">
        <f t="shared" si="154"/>
        <v>52475</v>
      </c>
      <c r="F283" s="49">
        <f t="shared" si="155"/>
        <v>52504</v>
      </c>
      <c r="G283" s="50">
        <f>IF(F283&lt;&gt;"",
IF($F$6=Robocze!$B$3,$F$5/12,
IF(AND($F$6=Robocze!$B$4,MOD(A283,3)=1),$F$5/4,
IF(AND($F$6=Robocze!$B$5,MOD(A283,12)=1),$F$5,0))),
"")</f>
        <v>0</v>
      </c>
      <c r="H283" s="50">
        <f t="shared" si="156"/>
        <v>138837.60000000003</v>
      </c>
      <c r="I283" s="51">
        <f t="shared" si="141"/>
        <v>0.05</v>
      </c>
      <c r="J283" s="50">
        <f t="shared" si="157"/>
        <v>0</v>
      </c>
      <c r="K283" s="50">
        <f t="shared" si="158"/>
        <v>0</v>
      </c>
      <c r="L283" s="52" t="str">
        <f t="shared" si="173"/>
        <v/>
      </c>
      <c r="M283" s="111">
        <f t="shared" si="142"/>
        <v>138837.60000000003</v>
      </c>
      <c r="N283" s="114">
        <f t="shared" si="159"/>
        <v>212687.87386221875</v>
      </c>
      <c r="O283" s="115"/>
      <c r="P283" s="114">
        <f t="shared" si="143"/>
        <v>234409.05551839256</v>
      </c>
      <c r="Q283" s="115"/>
      <c r="R283" s="112">
        <f t="shared" si="144"/>
        <v>226833.52352880221</v>
      </c>
      <c r="S283" s="50"/>
      <c r="T283" s="53">
        <f t="shared" si="145"/>
        <v>0.17</v>
      </c>
      <c r="U283" s="50">
        <f t="shared" si="146"/>
        <v>1065.6724118559118</v>
      </c>
      <c r="V283" s="50">
        <f t="shared" si="147"/>
        <v>256827.05125727475</v>
      </c>
      <c r="W283" s="53">
        <f t="shared" si="148"/>
        <v>0.32</v>
      </c>
      <c r="X283" s="50">
        <f t="shared" si="160"/>
        <v>0</v>
      </c>
      <c r="Y283" s="50">
        <f>IF(B283&lt;&gt;"",IF(MONTH(E283)=MONTH($F$14),SUMIF($C$22:C729,"="&amp;(C283-1),$G$22:G729),0)*T283,"")</f>
        <v>0</v>
      </c>
      <c r="Z283" s="50">
        <f>IF(B283&lt;&gt;"",SUM($Y$22:Y283),"")</f>
        <v>23602.391999999993</v>
      </c>
      <c r="AA283" s="51">
        <f t="shared" si="161"/>
        <v>0.05</v>
      </c>
      <c r="AB283" s="50">
        <f t="shared" si="162"/>
        <v>157.98961424887642</v>
      </c>
      <c r="AC283" s="50">
        <f t="shared" si="163"/>
        <v>30.01802670728652</v>
      </c>
      <c r="AD283" s="50">
        <f t="shared" si="164"/>
        <v>14443.087007271954</v>
      </c>
      <c r="AE283" s="50">
        <f t="shared" si="165"/>
        <v>38045.479007271933</v>
      </c>
      <c r="AF283" s="50">
        <f>IFERROR($V283*(1-$W283)+SUM($X$22:$X283)+$AD283,"")</f>
        <v>212687.87386221875</v>
      </c>
      <c r="AG283" s="50" t="b">
        <f t="shared" si="166"/>
        <v>0</v>
      </c>
      <c r="AH283" s="50">
        <f>IF(B283&lt;&gt;"",
IF(AND(AG283=TRUE,D283&gt;=65),$V283*(1-10%)+SUM($X$22:$X283)+$AD283,AF283),
"")</f>
        <v>212687.87386221875</v>
      </c>
      <c r="AI283" s="50">
        <f t="shared" si="149"/>
        <v>1065.6724118559118</v>
      </c>
      <c r="AJ283" s="50">
        <f t="shared" si="150"/>
        <v>256827.05125727475</v>
      </c>
      <c r="AK283" s="50">
        <f t="shared" si="151"/>
        <v>234409.05551839256</v>
      </c>
      <c r="AL283" s="50" t="b">
        <f t="shared" si="167"/>
        <v>0</v>
      </c>
      <c r="AM283" s="50">
        <f t="shared" si="152"/>
        <v>234409.05551839256</v>
      </c>
      <c r="AN283" s="50">
        <f t="shared" si="168"/>
        <v>941.96056446494003</v>
      </c>
      <c r="AO283" s="50">
        <f t="shared" si="169"/>
        <v>178.97250724833862</v>
      </c>
      <c r="AP283" s="50">
        <f t="shared" si="170"/>
        <v>87995.923528802174</v>
      </c>
      <c r="AQ283" s="50">
        <f t="shared" si="171"/>
        <v>226833.52352880221</v>
      </c>
    </row>
    <row r="284" spans="1:43" s="27" customFormat="1" x14ac:dyDescent="0.2">
      <c r="A284" s="47">
        <f t="shared" si="140"/>
        <v>263</v>
      </c>
      <c r="B284" s="47" t="str">
        <f>IF(E284&lt;=$F$10,VLOOKUP('KALKULATOR 2021'!A284,Robocze!$B$23:$C$102,2),"")</f>
        <v>22 rok</v>
      </c>
      <c r="C284" s="47">
        <f t="shared" si="153"/>
        <v>2043</v>
      </c>
      <c r="D284" s="48">
        <f t="shared" si="172"/>
        <v>51.916666666667204</v>
      </c>
      <c r="E284" s="54">
        <f t="shared" si="154"/>
        <v>52505</v>
      </c>
      <c r="F284" s="49">
        <f t="shared" si="155"/>
        <v>52535</v>
      </c>
      <c r="G284" s="50">
        <f>IF(F284&lt;&gt;"",
IF($F$6=Robocze!$B$3,$F$5/12,
IF(AND($F$6=Robocze!$B$4,MOD(A284,3)=1),$F$5/4,
IF(AND($F$6=Robocze!$B$5,MOD(A284,12)=1),$F$5,0))),
"")</f>
        <v>0</v>
      </c>
      <c r="H284" s="50">
        <f t="shared" si="156"/>
        <v>138837.60000000003</v>
      </c>
      <c r="I284" s="51">
        <f t="shared" si="141"/>
        <v>0.05</v>
      </c>
      <c r="J284" s="50">
        <f t="shared" si="157"/>
        <v>0</v>
      </c>
      <c r="K284" s="50">
        <f t="shared" si="158"/>
        <v>0</v>
      </c>
      <c r="L284" s="52" t="str">
        <f t="shared" si="173"/>
        <v/>
      </c>
      <c r="M284" s="111">
        <f t="shared" si="142"/>
        <v>138837.60000000003</v>
      </c>
      <c r="N284" s="114">
        <f t="shared" si="159"/>
        <v>213543.95399909726</v>
      </c>
      <c r="O284" s="115"/>
      <c r="P284" s="114">
        <f t="shared" si="143"/>
        <v>235275.84681638586</v>
      </c>
      <c r="Q284" s="115"/>
      <c r="R284" s="112">
        <f t="shared" si="144"/>
        <v>227599.0866707119</v>
      </c>
      <c r="S284" s="50"/>
      <c r="T284" s="53">
        <f t="shared" si="145"/>
        <v>0.17</v>
      </c>
      <c r="U284" s="50">
        <f t="shared" si="146"/>
        <v>1070.112713571978</v>
      </c>
      <c r="V284" s="50">
        <f t="shared" si="147"/>
        <v>257897.16397084674</v>
      </c>
      <c r="W284" s="53">
        <f t="shared" si="148"/>
        <v>0.32</v>
      </c>
      <c r="X284" s="50">
        <f t="shared" si="160"/>
        <v>0</v>
      </c>
      <c r="Y284" s="50">
        <f>IF(B284&lt;&gt;"",IF(MONTH(E284)=MONTH($F$14),SUMIF($C$22:C729,"="&amp;(C284-1),$G$22:G729),0)*T284,"")</f>
        <v>0</v>
      </c>
      <c r="Z284" s="50">
        <f>IF(B284&lt;&gt;"",SUM($Y$22:Y284),"")</f>
        <v>23602.391999999993</v>
      </c>
      <c r="AA284" s="51">
        <f t="shared" si="161"/>
        <v>0.05</v>
      </c>
      <c r="AB284" s="50">
        <f t="shared" si="162"/>
        <v>158.5228291969664</v>
      </c>
      <c r="AC284" s="50">
        <f t="shared" si="163"/>
        <v>30.119337547423616</v>
      </c>
      <c r="AD284" s="50">
        <f t="shared" si="164"/>
        <v>14571.490498921497</v>
      </c>
      <c r="AE284" s="50">
        <f t="shared" si="165"/>
        <v>38173.882498921477</v>
      </c>
      <c r="AF284" s="50">
        <f>IFERROR($V284*(1-$W284)+SUM($X$22:$X284)+$AD284,"")</f>
        <v>213543.95399909726</v>
      </c>
      <c r="AG284" s="50" t="b">
        <f t="shared" si="166"/>
        <v>0</v>
      </c>
      <c r="AH284" s="50">
        <f>IF(B284&lt;&gt;"",
IF(AND(AG284=TRUE,D284&gt;=65),$V284*(1-10%)+SUM($X$22:$X284)+$AD284,AF284),
"")</f>
        <v>213543.95399909726</v>
      </c>
      <c r="AI284" s="50">
        <f t="shared" si="149"/>
        <v>1070.112713571978</v>
      </c>
      <c r="AJ284" s="50">
        <f t="shared" si="150"/>
        <v>257897.16397084674</v>
      </c>
      <c r="AK284" s="50">
        <f t="shared" si="151"/>
        <v>235275.84681638586</v>
      </c>
      <c r="AL284" s="50" t="b">
        <f t="shared" si="167"/>
        <v>0</v>
      </c>
      <c r="AM284" s="50">
        <f t="shared" si="152"/>
        <v>235275.84681638586</v>
      </c>
      <c r="AN284" s="50">
        <f t="shared" si="168"/>
        <v>945.13968137000927</v>
      </c>
      <c r="AO284" s="50">
        <f t="shared" si="169"/>
        <v>179.57653946030177</v>
      </c>
      <c r="AP284" s="50">
        <f t="shared" si="170"/>
        <v>88761.486670711864</v>
      </c>
      <c r="AQ284" s="50">
        <f t="shared" si="171"/>
        <v>227599.0866707119</v>
      </c>
    </row>
    <row r="285" spans="1:43" s="46" customFormat="1" x14ac:dyDescent="0.2">
      <c r="A285" s="55">
        <f t="shared" si="140"/>
        <v>264</v>
      </c>
      <c r="B285" s="55" t="str">
        <f>IF(E285&lt;=$F$10,VLOOKUP('KALKULATOR 2021'!A285,Robocze!$B$23:$C$102,2),"")</f>
        <v>22 rok</v>
      </c>
      <c r="C285" s="55">
        <f t="shared" si="153"/>
        <v>2043</v>
      </c>
      <c r="D285" s="56">
        <f t="shared" si="172"/>
        <v>52.00000000000054</v>
      </c>
      <c r="E285" s="57">
        <f t="shared" si="154"/>
        <v>52536</v>
      </c>
      <c r="F285" s="58">
        <f t="shared" si="155"/>
        <v>52565</v>
      </c>
      <c r="G285" s="59">
        <f>IF(F285&lt;&gt;"",
IF($F$6=Robocze!$B$3,$F$5/12,
IF(AND($F$6=Robocze!$B$4,MOD(A285,3)=1),$F$5/4,
IF(AND($F$6=Robocze!$B$5,MOD(A285,12)=1),$F$5,0))),
"")</f>
        <v>0</v>
      </c>
      <c r="H285" s="59">
        <f t="shared" si="156"/>
        <v>138837.60000000003</v>
      </c>
      <c r="I285" s="60">
        <f t="shared" si="141"/>
        <v>0.05</v>
      </c>
      <c r="J285" s="59">
        <f t="shared" si="157"/>
        <v>0</v>
      </c>
      <c r="K285" s="59">
        <f t="shared" si="158"/>
        <v>0</v>
      </c>
      <c r="L285" s="61">
        <f t="shared" si="173"/>
        <v>22</v>
      </c>
      <c r="M285" s="113">
        <f t="shared" si="142"/>
        <v>138837.60000000003</v>
      </c>
      <c r="N285" s="114">
        <f t="shared" si="159"/>
        <v>214403.49948378184</v>
      </c>
      <c r="O285" s="115"/>
      <c r="P285" s="114">
        <f t="shared" si="143"/>
        <v>236146.24974478746</v>
      </c>
      <c r="Q285" s="115"/>
      <c r="R285" s="112">
        <f t="shared" si="144"/>
        <v>228367.23358822556</v>
      </c>
      <c r="S285" s="59"/>
      <c r="T285" s="62">
        <f t="shared" si="145"/>
        <v>0.17</v>
      </c>
      <c r="U285" s="59">
        <f t="shared" si="146"/>
        <v>1074.5715165451948</v>
      </c>
      <c r="V285" s="59">
        <f t="shared" si="147"/>
        <v>258971.73548739194</v>
      </c>
      <c r="W285" s="62">
        <f t="shared" si="148"/>
        <v>0.32</v>
      </c>
      <c r="X285" s="59">
        <f t="shared" si="160"/>
        <v>0</v>
      </c>
      <c r="Y285" s="59">
        <f>IF(B285&lt;&gt;"",IF(MONTH(E285)=MONTH($F$14),SUMIF($C$22:C753,"="&amp;(C285-1),$G$22:G753),0)*T285,"")</f>
        <v>0</v>
      </c>
      <c r="Z285" s="59">
        <f>IF(B285&lt;&gt;"",SUM($Y$22:Y285),"")</f>
        <v>23602.391999999993</v>
      </c>
      <c r="AA285" s="60">
        <f t="shared" si="161"/>
        <v>0.05</v>
      </c>
      <c r="AB285" s="59">
        <f t="shared" si="162"/>
        <v>159.05784374550618</v>
      </c>
      <c r="AC285" s="59">
        <f t="shared" si="163"/>
        <v>30.220990311646172</v>
      </c>
      <c r="AD285" s="59">
        <f t="shared" si="164"/>
        <v>14700.327352355358</v>
      </c>
      <c r="AE285" s="59">
        <f t="shared" si="165"/>
        <v>38302.719352355336</v>
      </c>
      <c r="AF285" s="59">
        <f>IFERROR($V285*(1-$W285)+SUM($X$22:$X285)+$AD285,"")</f>
        <v>214403.49948378184</v>
      </c>
      <c r="AG285" s="59" t="b">
        <f t="shared" si="166"/>
        <v>0</v>
      </c>
      <c r="AH285" s="59">
        <f>IF(B285&lt;&gt;"",
IF(AND(AG285=TRUE,D285&gt;=65),$V285*(1-10%)+SUM($X$22:$X285)+$AD285,AF285),
"")</f>
        <v>214403.49948378184</v>
      </c>
      <c r="AI285" s="59">
        <f t="shared" si="149"/>
        <v>1074.5715165451948</v>
      </c>
      <c r="AJ285" s="59">
        <f t="shared" si="150"/>
        <v>258971.73548739194</v>
      </c>
      <c r="AK285" s="59">
        <f t="shared" si="151"/>
        <v>236146.24974478746</v>
      </c>
      <c r="AL285" s="59" t="b">
        <f t="shared" si="167"/>
        <v>0</v>
      </c>
      <c r="AM285" s="59">
        <f t="shared" si="152"/>
        <v>236146.24974478746</v>
      </c>
      <c r="AN285" s="59">
        <f t="shared" si="168"/>
        <v>948.32952779463301</v>
      </c>
      <c r="AO285" s="59">
        <f t="shared" si="169"/>
        <v>180.18261028098027</v>
      </c>
      <c r="AP285" s="59">
        <f t="shared" si="170"/>
        <v>89529.633588225523</v>
      </c>
      <c r="AQ285" s="59">
        <f t="shared" si="171"/>
        <v>228367.23358822556</v>
      </c>
    </row>
    <row r="286" spans="1:43" s="27" customFormat="1" x14ac:dyDescent="0.2">
      <c r="A286" s="47">
        <f t="shared" si="140"/>
        <v>265</v>
      </c>
      <c r="B286" s="47" t="str">
        <f>IF(E286&lt;=$F$10,VLOOKUP('KALKULATOR 2021'!A286,Robocze!$B$23:$C$102,2),"")</f>
        <v>23 rok</v>
      </c>
      <c r="C286" s="47">
        <f t="shared" si="153"/>
        <v>2043</v>
      </c>
      <c r="D286" s="48">
        <f t="shared" si="172"/>
        <v>52.083333333333876</v>
      </c>
      <c r="E286" s="49">
        <f t="shared" si="154"/>
        <v>52566</v>
      </c>
      <c r="F286" s="49">
        <f t="shared" si="155"/>
        <v>52596</v>
      </c>
      <c r="G286" s="50">
        <f>IF(F286&lt;&gt;"",
IF($F$6=Robocze!$B$3,$F$5/12,
IF(AND($F$6=Robocze!$B$4,MOD(A286,3)=1),$F$5/4,
IF(AND($F$6=Robocze!$B$5,MOD(A286,12)=1),$F$5,0))),
"")</f>
        <v>6310.8</v>
      </c>
      <c r="H286" s="50">
        <f t="shared" si="156"/>
        <v>145148.40000000002</v>
      </c>
      <c r="I286" s="51">
        <f t="shared" si="141"/>
        <v>0.05</v>
      </c>
      <c r="J286" s="50">
        <f t="shared" si="157"/>
        <v>2E-3</v>
      </c>
      <c r="K286" s="50">
        <f t="shared" si="158"/>
        <v>6310.7979999999998</v>
      </c>
      <c r="L286" s="52" t="str">
        <f t="shared" si="173"/>
        <v/>
      </c>
      <c r="M286" s="111">
        <f t="shared" si="142"/>
        <v>145148.40000000002</v>
      </c>
      <c r="N286" s="114">
        <f t="shared" si="159"/>
        <v>220648.58364647703</v>
      </c>
      <c r="O286" s="115"/>
      <c r="P286" s="114">
        <f t="shared" si="143"/>
        <v>243352.37667530743</v>
      </c>
      <c r="Q286" s="115"/>
      <c r="R286" s="112">
        <f t="shared" si="144"/>
        <v>235470.07195158579</v>
      </c>
      <c r="S286" s="50"/>
      <c r="T286" s="53">
        <f t="shared" si="145"/>
        <v>0.17</v>
      </c>
      <c r="U286" s="50">
        <f t="shared" si="146"/>
        <v>1105.3438895307997</v>
      </c>
      <c r="V286" s="50">
        <f t="shared" si="147"/>
        <v>266387.87737692276</v>
      </c>
      <c r="W286" s="53">
        <f t="shared" si="148"/>
        <v>0.32</v>
      </c>
      <c r="X286" s="50">
        <f t="shared" si="160"/>
        <v>1072.836</v>
      </c>
      <c r="Y286" s="50">
        <f>IF(B286&lt;&gt;"",IF(MONTH(E286)=MONTH($F$14),SUMIF($C$22:C741,"="&amp;(C286-1),$G$22:G741),0)*T286,"")</f>
        <v>0</v>
      </c>
      <c r="Z286" s="50">
        <f>IF(B286&lt;&gt;"",SUM($Y$22:Y286),"")</f>
        <v>23602.391999999993</v>
      </c>
      <c r="AA286" s="51">
        <f t="shared" si="161"/>
        <v>0.05</v>
      </c>
      <c r="AB286" s="50">
        <f t="shared" si="162"/>
        <v>159.59466396814724</v>
      </c>
      <c r="AC286" s="50">
        <f t="shared" si="163"/>
        <v>30.322986153947976</v>
      </c>
      <c r="AD286" s="50">
        <f t="shared" si="164"/>
        <v>14829.599030169558</v>
      </c>
      <c r="AE286" s="50">
        <f t="shared" si="165"/>
        <v>38431.991030169534</v>
      </c>
      <c r="AF286" s="50">
        <f>IFERROR($V286*(1-$W286)+SUM($X$22:$X286)+$AD286,"")</f>
        <v>220648.58364647703</v>
      </c>
      <c r="AG286" s="50" t="b">
        <f t="shared" si="166"/>
        <v>0</v>
      </c>
      <c r="AH286" s="50">
        <f>IF(B286&lt;&gt;"",
IF(AND(AG286=TRUE,D286&gt;=65),$V286*(1-10%)+SUM($X$22:$X286)+$AD286,AF286),
"")</f>
        <v>220648.58364647703</v>
      </c>
      <c r="AI286" s="50">
        <f t="shared" si="149"/>
        <v>1105.3438895307997</v>
      </c>
      <c r="AJ286" s="50">
        <f t="shared" si="150"/>
        <v>266387.87737692276</v>
      </c>
      <c r="AK286" s="50">
        <f t="shared" si="151"/>
        <v>243352.37667530743</v>
      </c>
      <c r="AL286" s="50" t="b">
        <f t="shared" si="167"/>
        <v>0</v>
      </c>
      <c r="AM286" s="50">
        <f t="shared" si="152"/>
        <v>243352.37667530743</v>
      </c>
      <c r="AN286" s="50">
        <f t="shared" si="168"/>
        <v>977.82513995093984</v>
      </c>
      <c r="AO286" s="50">
        <f t="shared" si="169"/>
        <v>185.78677659067858</v>
      </c>
      <c r="AP286" s="50">
        <f t="shared" si="170"/>
        <v>90321.671951585769</v>
      </c>
      <c r="AQ286" s="50">
        <f t="shared" si="171"/>
        <v>235470.07195158579</v>
      </c>
    </row>
    <row r="287" spans="1:43" s="27" customFormat="1" x14ac:dyDescent="0.2">
      <c r="A287" s="47">
        <f t="shared" si="140"/>
        <v>266</v>
      </c>
      <c r="B287" s="47" t="str">
        <f>IF(E287&lt;=$F$10,VLOOKUP('KALKULATOR 2021'!A287,Robocze!$B$23:$C$102,2),"")</f>
        <v>23 rok</v>
      </c>
      <c r="C287" s="47">
        <f t="shared" si="153"/>
        <v>2044</v>
      </c>
      <c r="D287" s="48">
        <f t="shared" si="172"/>
        <v>52.166666666667211</v>
      </c>
      <c r="E287" s="54">
        <f t="shared" si="154"/>
        <v>52597</v>
      </c>
      <c r="F287" s="49">
        <f t="shared" si="155"/>
        <v>52627</v>
      </c>
      <c r="G287" s="50">
        <f>IF(F287&lt;&gt;"",
IF($F$6=Robocze!$B$3,$F$5/12,
IF(AND($F$6=Robocze!$B$4,MOD(A287,3)=1),$F$5/4,
IF(AND($F$6=Robocze!$B$5,MOD(A287,12)=1),$F$5,0))),
"")</f>
        <v>0</v>
      </c>
      <c r="H287" s="50">
        <f t="shared" si="156"/>
        <v>145148.40000000002</v>
      </c>
      <c r="I287" s="51">
        <f t="shared" si="141"/>
        <v>0.05</v>
      </c>
      <c r="J287" s="50">
        <f t="shared" si="157"/>
        <v>0</v>
      </c>
      <c r="K287" s="50">
        <f t="shared" si="158"/>
        <v>0</v>
      </c>
      <c r="L287" s="52" t="str">
        <f t="shared" si="173"/>
        <v/>
      </c>
      <c r="M287" s="111">
        <f t="shared" si="142"/>
        <v>145148.40000000002</v>
      </c>
      <c r="N287" s="114">
        <f t="shared" si="159"/>
        <v>221533.05726877181</v>
      </c>
      <c r="O287" s="115"/>
      <c r="P287" s="114">
        <f t="shared" si="143"/>
        <v>244251.43576145454</v>
      </c>
      <c r="Q287" s="115"/>
      <c r="R287" s="112">
        <f t="shared" si="144"/>
        <v>236264.78344442238</v>
      </c>
      <c r="S287" s="50"/>
      <c r="T287" s="53">
        <f t="shared" si="145"/>
        <v>0.17</v>
      </c>
      <c r="U287" s="50">
        <f t="shared" si="146"/>
        <v>1109.9494890705114</v>
      </c>
      <c r="V287" s="50">
        <f t="shared" si="147"/>
        <v>267497.82686599327</v>
      </c>
      <c r="W287" s="53">
        <f t="shared" si="148"/>
        <v>0.32</v>
      </c>
      <c r="X287" s="50">
        <f t="shared" si="160"/>
        <v>0</v>
      </c>
      <c r="Y287" s="50">
        <f>IF(B287&lt;&gt;"",IF(MONTH(E287)=MONTH($F$14),SUMIF($C$22:C741,"="&amp;(C287-1),$G$22:G741),0)*T287,"")</f>
        <v>0</v>
      </c>
      <c r="Z287" s="50">
        <f>IF(B287&lt;&gt;"",SUM($Y$22:Y287),"")</f>
        <v>23602.391999999993</v>
      </c>
      <c r="AA287" s="51">
        <f t="shared" si="161"/>
        <v>0.05</v>
      </c>
      <c r="AB287" s="50">
        <f t="shared" si="162"/>
        <v>160.13329595903974</v>
      </c>
      <c r="AC287" s="50">
        <f t="shared" si="163"/>
        <v>30.42532623221755</v>
      </c>
      <c r="AD287" s="50">
        <f t="shared" si="164"/>
        <v>14959.30699989638</v>
      </c>
      <c r="AE287" s="50">
        <f t="shared" si="165"/>
        <v>38561.698999896355</v>
      </c>
      <c r="AF287" s="50">
        <f>IFERROR($V287*(1-$W287)+SUM($X$22:$X287)+$AD287,"")</f>
        <v>221533.05726877181</v>
      </c>
      <c r="AG287" s="50" t="b">
        <f t="shared" si="166"/>
        <v>0</v>
      </c>
      <c r="AH287" s="50">
        <f>IF(B287&lt;&gt;"",
IF(AND(AG287=TRUE,D287&gt;=65),$V287*(1-10%)+SUM($X$22:$X287)+$AD287,AF287),
"")</f>
        <v>221533.05726877181</v>
      </c>
      <c r="AI287" s="50">
        <f t="shared" si="149"/>
        <v>1109.9494890705114</v>
      </c>
      <c r="AJ287" s="50">
        <f t="shared" si="150"/>
        <v>267497.82686599327</v>
      </c>
      <c r="AK287" s="50">
        <f t="shared" si="151"/>
        <v>244251.43576145454</v>
      </c>
      <c r="AL287" s="50" t="b">
        <f t="shared" si="167"/>
        <v>0</v>
      </c>
      <c r="AM287" s="50">
        <f t="shared" si="152"/>
        <v>244251.43576145454</v>
      </c>
      <c r="AN287" s="50">
        <f t="shared" si="168"/>
        <v>981.12529979827423</v>
      </c>
      <c r="AO287" s="50">
        <f t="shared" si="169"/>
        <v>186.41380696167209</v>
      </c>
      <c r="AP287" s="50">
        <f t="shared" si="170"/>
        <v>91116.383444422361</v>
      </c>
      <c r="AQ287" s="50">
        <f t="shared" si="171"/>
        <v>236264.78344442238</v>
      </c>
    </row>
    <row r="288" spans="1:43" s="27" customFormat="1" x14ac:dyDescent="0.2">
      <c r="A288" s="47">
        <f t="shared" si="140"/>
        <v>267</v>
      </c>
      <c r="B288" s="47" t="str">
        <f>IF(E288&lt;=$F$10,VLOOKUP('KALKULATOR 2021'!A288,Robocze!$B$23:$C$102,2),"")</f>
        <v>23 rok</v>
      </c>
      <c r="C288" s="47">
        <f t="shared" si="153"/>
        <v>2044</v>
      </c>
      <c r="D288" s="48">
        <f t="shared" si="172"/>
        <v>52.250000000000547</v>
      </c>
      <c r="E288" s="54">
        <f t="shared" si="154"/>
        <v>52628</v>
      </c>
      <c r="F288" s="49">
        <f t="shared" si="155"/>
        <v>52656</v>
      </c>
      <c r="G288" s="50">
        <f>IF(F288&lt;&gt;"",
IF($F$6=Robocze!$B$3,$F$5/12,
IF(AND($F$6=Robocze!$B$4,MOD(A288,3)=1),$F$5/4,
IF(AND($F$6=Robocze!$B$5,MOD(A288,12)=1),$F$5,0))),
"")</f>
        <v>0</v>
      </c>
      <c r="H288" s="50">
        <f t="shared" si="156"/>
        <v>145148.40000000002</v>
      </c>
      <c r="I288" s="51">
        <f t="shared" si="141"/>
        <v>0.05</v>
      </c>
      <c r="J288" s="50">
        <f t="shared" si="157"/>
        <v>0</v>
      </c>
      <c r="K288" s="50">
        <f t="shared" si="158"/>
        <v>0</v>
      </c>
      <c r="L288" s="52" t="str">
        <f t="shared" si="173"/>
        <v/>
      </c>
      <c r="M288" s="111">
        <f t="shared" si="142"/>
        <v>145148.40000000002</v>
      </c>
      <c r="N288" s="114">
        <f t="shared" si="159"/>
        <v>222421.1135123501</v>
      </c>
      <c r="O288" s="115"/>
      <c r="P288" s="114">
        <f t="shared" si="143"/>
        <v>245154.24092712728</v>
      </c>
      <c r="Q288" s="115"/>
      <c r="R288" s="112">
        <f t="shared" si="144"/>
        <v>237062.17708854732</v>
      </c>
      <c r="S288" s="50"/>
      <c r="T288" s="53">
        <f t="shared" si="145"/>
        <v>0.17</v>
      </c>
      <c r="U288" s="50">
        <f t="shared" si="146"/>
        <v>1114.5742786083053</v>
      </c>
      <c r="V288" s="50">
        <f t="shared" si="147"/>
        <v>268612.40114460158</v>
      </c>
      <c r="W288" s="53">
        <f t="shared" si="148"/>
        <v>0.32</v>
      </c>
      <c r="X288" s="50">
        <f t="shared" si="160"/>
        <v>0</v>
      </c>
      <c r="Y288" s="50">
        <f>IF(B288&lt;&gt;"",IF(MONTH(E288)=MONTH($F$14),SUMIF($C$22:C741,"="&amp;(C288-1),$G$22:G741),0)*T288,"")</f>
        <v>0</v>
      </c>
      <c r="Z288" s="50">
        <f>IF(B288&lt;&gt;"",SUM($Y$22:Y288),"")</f>
        <v>23602.391999999993</v>
      </c>
      <c r="AA288" s="51">
        <f t="shared" si="161"/>
        <v>0.05</v>
      </c>
      <c r="AB288" s="50">
        <f t="shared" si="162"/>
        <v>160.67374583290149</v>
      </c>
      <c r="AC288" s="50">
        <f t="shared" si="163"/>
        <v>30.528011708251285</v>
      </c>
      <c r="AD288" s="50">
        <f t="shared" si="164"/>
        <v>15089.45273402103</v>
      </c>
      <c r="AE288" s="50">
        <f t="shared" si="165"/>
        <v>38691.844734021004</v>
      </c>
      <c r="AF288" s="50">
        <f>IFERROR($V288*(1-$W288)+SUM($X$22:$X288)+$AD288,"")</f>
        <v>222421.1135123501</v>
      </c>
      <c r="AG288" s="50" t="b">
        <f t="shared" si="166"/>
        <v>0</v>
      </c>
      <c r="AH288" s="50">
        <f>IF(B288&lt;&gt;"",
IF(AND(AG288=TRUE,D288&gt;=65),$V288*(1-10%)+SUM($X$22:$X288)+$AD288,AF288),
"")</f>
        <v>222421.1135123501</v>
      </c>
      <c r="AI288" s="50">
        <f t="shared" si="149"/>
        <v>1114.5742786083053</v>
      </c>
      <c r="AJ288" s="50">
        <f t="shared" si="150"/>
        <v>268612.40114460158</v>
      </c>
      <c r="AK288" s="50">
        <f t="shared" si="151"/>
        <v>245154.24092712728</v>
      </c>
      <c r="AL288" s="50" t="b">
        <f t="shared" si="167"/>
        <v>0</v>
      </c>
      <c r="AM288" s="50">
        <f t="shared" si="152"/>
        <v>245154.24092712728</v>
      </c>
      <c r="AN288" s="50">
        <f t="shared" si="168"/>
        <v>984.43659768509326</v>
      </c>
      <c r="AO288" s="50">
        <f t="shared" si="169"/>
        <v>187.04295356016772</v>
      </c>
      <c r="AP288" s="50">
        <f t="shared" si="170"/>
        <v>91913.7770885473</v>
      </c>
      <c r="AQ288" s="50">
        <f t="shared" si="171"/>
        <v>237062.17708854732</v>
      </c>
    </row>
    <row r="289" spans="1:43" s="27" customFormat="1" x14ac:dyDescent="0.2">
      <c r="A289" s="47">
        <f t="shared" si="140"/>
        <v>268</v>
      </c>
      <c r="B289" s="47" t="str">
        <f>IF(E289&lt;=$F$10,VLOOKUP('KALKULATOR 2021'!A289,Robocze!$B$23:$C$102,2),"")</f>
        <v>23 rok</v>
      </c>
      <c r="C289" s="47">
        <f t="shared" si="153"/>
        <v>2044</v>
      </c>
      <c r="D289" s="48">
        <f t="shared" si="172"/>
        <v>52.333333333333883</v>
      </c>
      <c r="E289" s="54">
        <f t="shared" si="154"/>
        <v>52657</v>
      </c>
      <c r="F289" s="49">
        <f t="shared" si="155"/>
        <v>52687</v>
      </c>
      <c r="G289" s="50">
        <f>IF(F289&lt;&gt;"",
IF($F$6=Robocze!$B$3,$F$5/12,
IF(AND($F$6=Robocze!$B$4,MOD(A289,3)=1),$F$5/4,
IF(AND($F$6=Robocze!$B$5,MOD(A289,12)=1),$F$5,0))),
"")</f>
        <v>0</v>
      </c>
      <c r="H289" s="50">
        <f t="shared" si="156"/>
        <v>145148.40000000002</v>
      </c>
      <c r="I289" s="51">
        <f t="shared" si="141"/>
        <v>0.05</v>
      </c>
      <c r="J289" s="50">
        <f t="shared" si="157"/>
        <v>0</v>
      </c>
      <c r="K289" s="50">
        <f t="shared" si="158"/>
        <v>0</v>
      </c>
      <c r="L289" s="52" t="str">
        <f t="shared" si="173"/>
        <v/>
      </c>
      <c r="M289" s="111">
        <f t="shared" si="142"/>
        <v>145148.40000000002</v>
      </c>
      <c r="N289" s="114">
        <f t="shared" si="159"/>
        <v>223312.7669582371</v>
      </c>
      <c r="O289" s="115"/>
      <c r="P289" s="114">
        <f t="shared" si="143"/>
        <v>246060.80778099032</v>
      </c>
      <c r="Q289" s="115"/>
      <c r="R289" s="112">
        <f t="shared" si="144"/>
        <v>237862.26193622116</v>
      </c>
      <c r="S289" s="50"/>
      <c r="T289" s="53">
        <f t="shared" si="145"/>
        <v>0.17</v>
      </c>
      <c r="U289" s="50">
        <f t="shared" si="146"/>
        <v>1119.2183381025066</v>
      </c>
      <c r="V289" s="50">
        <f t="shared" si="147"/>
        <v>269731.61948270409</v>
      </c>
      <c r="W289" s="53">
        <f t="shared" si="148"/>
        <v>0.32</v>
      </c>
      <c r="X289" s="50">
        <f t="shared" si="160"/>
        <v>0</v>
      </c>
      <c r="Y289" s="50">
        <f>IF(B289&lt;&gt;"",IF(MONTH(E289)=MONTH($F$14),SUMIF($C$22:C741,"="&amp;(C289-1),$G$22:G741),0)*T289,"")</f>
        <v>0</v>
      </c>
      <c r="Z289" s="50">
        <f>IF(B289&lt;&gt;"",SUM($Y$22:Y289),"")</f>
        <v>23602.391999999993</v>
      </c>
      <c r="AA289" s="51">
        <f t="shared" si="161"/>
        <v>0.05</v>
      </c>
      <c r="AB289" s="50">
        <f t="shared" si="162"/>
        <v>161.21601972508753</v>
      </c>
      <c r="AC289" s="50">
        <f t="shared" si="163"/>
        <v>30.631043747766633</v>
      </c>
      <c r="AD289" s="50">
        <f t="shared" si="164"/>
        <v>15220.037709998351</v>
      </c>
      <c r="AE289" s="50">
        <f t="shared" si="165"/>
        <v>38822.429709998323</v>
      </c>
      <c r="AF289" s="50">
        <f>IFERROR($V289*(1-$W289)+SUM($X$22:$X289)+$AD289,"")</f>
        <v>223312.7669582371</v>
      </c>
      <c r="AG289" s="50" t="b">
        <f t="shared" si="166"/>
        <v>0</v>
      </c>
      <c r="AH289" s="50">
        <f>IF(B289&lt;&gt;"",
IF(AND(AG289=TRUE,D289&gt;=65),$V289*(1-10%)+SUM($X$22:$X289)+$AD289,AF289),
"")</f>
        <v>223312.7669582371</v>
      </c>
      <c r="AI289" s="50">
        <f t="shared" si="149"/>
        <v>1119.2183381025066</v>
      </c>
      <c r="AJ289" s="50">
        <f t="shared" si="150"/>
        <v>269731.61948270409</v>
      </c>
      <c r="AK289" s="50">
        <f t="shared" si="151"/>
        <v>246060.80778099032</v>
      </c>
      <c r="AL289" s="50" t="b">
        <f t="shared" si="167"/>
        <v>0</v>
      </c>
      <c r="AM289" s="50">
        <f t="shared" si="152"/>
        <v>246060.80778099032</v>
      </c>
      <c r="AN289" s="50">
        <f t="shared" si="168"/>
        <v>987.75907120228055</v>
      </c>
      <c r="AO289" s="50">
        <f t="shared" si="169"/>
        <v>187.67422352843332</v>
      </c>
      <c r="AP289" s="50">
        <f t="shared" si="170"/>
        <v>92713.861936221132</v>
      </c>
      <c r="AQ289" s="50">
        <f t="shared" si="171"/>
        <v>237862.26193622116</v>
      </c>
    </row>
    <row r="290" spans="1:43" s="27" customFormat="1" x14ac:dyDescent="0.2">
      <c r="A290" s="47">
        <f t="shared" si="140"/>
        <v>269</v>
      </c>
      <c r="B290" s="47" t="str">
        <f>IF(E290&lt;=$F$10,VLOOKUP('KALKULATOR 2021'!A290,Robocze!$B$23:$C$102,2),"")</f>
        <v>23 rok</v>
      </c>
      <c r="C290" s="47">
        <f t="shared" si="153"/>
        <v>2044</v>
      </c>
      <c r="D290" s="48">
        <f t="shared" si="172"/>
        <v>52.416666666667219</v>
      </c>
      <c r="E290" s="54">
        <f t="shared" si="154"/>
        <v>52688</v>
      </c>
      <c r="F290" s="49">
        <f t="shared" si="155"/>
        <v>52717</v>
      </c>
      <c r="G290" s="50">
        <f>IF(F290&lt;&gt;"",
IF($F$6=Robocze!$B$3,$F$5/12,
IF(AND($F$6=Robocze!$B$4,MOD(A290,3)=1),$F$5/4,
IF(AND($F$6=Robocze!$B$5,MOD(A290,12)=1),$F$5,0))),
"")</f>
        <v>0</v>
      </c>
      <c r="H290" s="50">
        <f t="shared" si="156"/>
        <v>145148.40000000002</v>
      </c>
      <c r="I290" s="51">
        <f t="shared" si="141"/>
        <v>0.05</v>
      </c>
      <c r="J290" s="50">
        <f t="shared" si="157"/>
        <v>0</v>
      </c>
      <c r="K290" s="50">
        <f t="shared" si="158"/>
        <v>0</v>
      </c>
      <c r="L290" s="52" t="str">
        <f t="shared" si="173"/>
        <v/>
      </c>
      <c r="M290" s="111">
        <f t="shared" si="142"/>
        <v>145148.40000000002</v>
      </c>
      <c r="N290" s="114">
        <f t="shared" si="159"/>
        <v>224211.65306854271</v>
      </c>
      <c r="O290" s="115"/>
      <c r="P290" s="114">
        <f t="shared" si="143"/>
        <v>246971.15199674448</v>
      </c>
      <c r="Q290" s="115"/>
      <c r="R290" s="112">
        <f t="shared" si="144"/>
        <v>238665.04707025591</v>
      </c>
      <c r="S290" s="50"/>
      <c r="T290" s="53">
        <f t="shared" si="145"/>
        <v>0.17</v>
      </c>
      <c r="U290" s="50">
        <f t="shared" si="146"/>
        <v>1123.8817478446003</v>
      </c>
      <c r="V290" s="50">
        <f t="shared" si="147"/>
        <v>270855.50123054872</v>
      </c>
      <c r="W290" s="53">
        <f t="shared" si="148"/>
        <v>0.32</v>
      </c>
      <c r="X290" s="50">
        <f t="shared" si="160"/>
        <v>0</v>
      </c>
      <c r="Y290" s="50">
        <f>IF(B290&lt;&gt;"",IF(MONTH(E290)=MONTH($F$14),SUMIF($C$22:C741,"="&amp;(C290-1),$G$22:G741),0)*T290,"")</f>
        <v>1072.836</v>
      </c>
      <c r="Z290" s="50">
        <f>IF(B290&lt;&gt;"",SUM($Y$22:Y290),"")</f>
        <v>24675.227999999992</v>
      </c>
      <c r="AA290" s="51">
        <f t="shared" si="161"/>
        <v>0.05</v>
      </c>
      <c r="AB290" s="50">
        <f t="shared" si="162"/>
        <v>166.2302737916597</v>
      </c>
      <c r="AC290" s="50">
        <f t="shared" si="163"/>
        <v>31.583752020415343</v>
      </c>
      <c r="AD290" s="50">
        <f t="shared" si="164"/>
        <v>15354.684231769595</v>
      </c>
      <c r="AE290" s="50">
        <f t="shared" si="165"/>
        <v>40029.912231769573</v>
      </c>
      <c r="AF290" s="50">
        <f>IFERROR($V290*(1-$W290)+SUM($X$22:$X290)+$AD290,"")</f>
        <v>224211.65306854271</v>
      </c>
      <c r="AG290" s="50" t="b">
        <f t="shared" si="166"/>
        <v>0</v>
      </c>
      <c r="AH290" s="50">
        <f>IF(B290&lt;&gt;"",
IF(AND(AG290=TRUE,D290&gt;=65),$V290*(1-10%)+SUM($X$22:$X290)+$AD290,AF290),
"")</f>
        <v>224211.65306854271</v>
      </c>
      <c r="AI290" s="50">
        <f t="shared" si="149"/>
        <v>1123.8817478446003</v>
      </c>
      <c r="AJ290" s="50">
        <f t="shared" si="150"/>
        <v>270855.50123054872</v>
      </c>
      <c r="AK290" s="50">
        <f t="shared" si="151"/>
        <v>246971.15199674448</v>
      </c>
      <c r="AL290" s="50" t="b">
        <f t="shared" si="167"/>
        <v>0</v>
      </c>
      <c r="AM290" s="50">
        <f t="shared" si="152"/>
        <v>246971.15199674448</v>
      </c>
      <c r="AN290" s="50">
        <f t="shared" si="168"/>
        <v>991.09275806758831</v>
      </c>
      <c r="AO290" s="50">
        <f t="shared" si="169"/>
        <v>188.30762403284177</v>
      </c>
      <c r="AP290" s="50">
        <f t="shared" si="170"/>
        <v>93516.647070255887</v>
      </c>
      <c r="AQ290" s="50">
        <f t="shared" si="171"/>
        <v>238665.04707025591</v>
      </c>
    </row>
    <row r="291" spans="1:43" s="27" customFormat="1" x14ac:dyDescent="0.2">
      <c r="A291" s="47">
        <f t="shared" si="140"/>
        <v>270</v>
      </c>
      <c r="B291" s="47" t="str">
        <f>IF(E291&lt;=$F$10,VLOOKUP('KALKULATOR 2021'!A291,Robocze!$B$23:$C$102,2),"")</f>
        <v>23 rok</v>
      </c>
      <c r="C291" s="47">
        <f t="shared" si="153"/>
        <v>2044</v>
      </c>
      <c r="D291" s="48">
        <f t="shared" si="172"/>
        <v>52.500000000000554</v>
      </c>
      <c r="E291" s="54">
        <f t="shared" si="154"/>
        <v>52718</v>
      </c>
      <c r="F291" s="49">
        <f t="shared" si="155"/>
        <v>52748</v>
      </c>
      <c r="G291" s="50">
        <f>IF(F291&lt;&gt;"",
IF($F$6=Robocze!$B$3,$F$5/12,
IF(AND($F$6=Robocze!$B$4,MOD(A291,3)=1),$F$5/4,
IF(AND($F$6=Robocze!$B$5,MOD(A291,12)=1),$F$5,0))),
"")</f>
        <v>0</v>
      </c>
      <c r="H291" s="50">
        <f t="shared" si="156"/>
        <v>145148.40000000002</v>
      </c>
      <c r="I291" s="51">
        <f t="shared" si="141"/>
        <v>0.05</v>
      </c>
      <c r="J291" s="50">
        <f t="shared" si="157"/>
        <v>0</v>
      </c>
      <c r="K291" s="50">
        <f t="shared" si="158"/>
        <v>0</v>
      </c>
      <c r="L291" s="52" t="str">
        <f t="shared" si="173"/>
        <v/>
      </c>
      <c r="M291" s="111">
        <f t="shared" si="142"/>
        <v>145148.40000000002</v>
      </c>
      <c r="N291" s="114">
        <f t="shared" si="159"/>
        <v>225114.17794247816</v>
      </c>
      <c r="O291" s="115"/>
      <c r="P291" s="114">
        <f t="shared" si="143"/>
        <v>247885.28931339754</v>
      </c>
      <c r="Q291" s="115"/>
      <c r="R291" s="112">
        <f t="shared" si="144"/>
        <v>239470.54160411801</v>
      </c>
      <c r="S291" s="50"/>
      <c r="T291" s="53">
        <f t="shared" si="145"/>
        <v>0.17</v>
      </c>
      <c r="U291" s="50">
        <f t="shared" si="146"/>
        <v>1128.5645884606197</v>
      </c>
      <c r="V291" s="50">
        <f t="shared" si="147"/>
        <v>271984.06581900932</v>
      </c>
      <c r="W291" s="53">
        <f t="shared" si="148"/>
        <v>0.32</v>
      </c>
      <c r="X291" s="50">
        <f t="shared" si="160"/>
        <v>0</v>
      </c>
      <c r="Y291" s="50">
        <f>IF(B291&lt;&gt;"",IF(MONTH(E291)=MONTH($F$14),SUMIF($C$22:C741,"="&amp;(C291-1),$G$22:G741),0)*T291,"")</f>
        <v>0</v>
      </c>
      <c r="Z291" s="50">
        <f>IF(B291&lt;&gt;"",SUM($Y$22:Y291),"")</f>
        <v>24675.227999999992</v>
      </c>
      <c r="AA291" s="51">
        <f t="shared" si="161"/>
        <v>0.05</v>
      </c>
      <c r="AB291" s="50">
        <f t="shared" si="162"/>
        <v>166.79130096570657</v>
      </c>
      <c r="AC291" s="50">
        <f t="shared" si="163"/>
        <v>31.690347183484249</v>
      </c>
      <c r="AD291" s="50">
        <f t="shared" si="164"/>
        <v>15489.785185551817</v>
      </c>
      <c r="AE291" s="50">
        <f t="shared" si="165"/>
        <v>40165.013185551798</v>
      </c>
      <c r="AF291" s="50">
        <f>IFERROR($V291*(1-$W291)+SUM($X$22:$X291)+$AD291,"")</f>
        <v>225114.17794247816</v>
      </c>
      <c r="AG291" s="50" t="b">
        <f t="shared" si="166"/>
        <v>0</v>
      </c>
      <c r="AH291" s="50">
        <f>IF(B291&lt;&gt;"",
IF(AND(AG291=TRUE,D291&gt;=65),$V291*(1-10%)+SUM($X$22:$X291)+$AD291,AF291),
"")</f>
        <v>225114.17794247816</v>
      </c>
      <c r="AI291" s="50">
        <f t="shared" si="149"/>
        <v>1128.5645884606197</v>
      </c>
      <c r="AJ291" s="50">
        <f t="shared" si="150"/>
        <v>271984.06581900932</v>
      </c>
      <c r="AK291" s="50">
        <f t="shared" si="151"/>
        <v>247885.28931339754</v>
      </c>
      <c r="AL291" s="50" t="b">
        <f t="shared" si="167"/>
        <v>0</v>
      </c>
      <c r="AM291" s="50">
        <f t="shared" si="152"/>
        <v>247885.28931339754</v>
      </c>
      <c r="AN291" s="50">
        <f t="shared" si="168"/>
        <v>994.43769612606638</v>
      </c>
      <c r="AO291" s="50">
        <f t="shared" si="169"/>
        <v>188.94316226395262</v>
      </c>
      <c r="AP291" s="50">
        <f t="shared" si="170"/>
        <v>94322.141604117991</v>
      </c>
      <c r="AQ291" s="50">
        <f t="shared" si="171"/>
        <v>239470.54160411801</v>
      </c>
    </row>
    <row r="292" spans="1:43" s="27" customFormat="1" x14ac:dyDescent="0.2">
      <c r="A292" s="47">
        <f t="shared" si="140"/>
        <v>271</v>
      </c>
      <c r="B292" s="47" t="str">
        <f>IF(E292&lt;=$F$10,VLOOKUP('KALKULATOR 2021'!A292,Robocze!$B$23:$C$102,2),"")</f>
        <v>23 rok</v>
      </c>
      <c r="C292" s="47">
        <f t="shared" si="153"/>
        <v>2044</v>
      </c>
      <c r="D292" s="48">
        <f t="shared" si="172"/>
        <v>52.58333333333389</v>
      </c>
      <c r="E292" s="54">
        <f t="shared" si="154"/>
        <v>52749</v>
      </c>
      <c r="F292" s="49">
        <f t="shared" si="155"/>
        <v>52778</v>
      </c>
      <c r="G292" s="50">
        <f>IF(F292&lt;&gt;"",
IF($F$6=Robocze!$B$3,$F$5/12,
IF(AND($F$6=Robocze!$B$4,MOD(A292,3)=1),$F$5/4,
IF(AND($F$6=Robocze!$B$5,MOD(A292,12)=1),$F$5,0))),
"")</f>
        <v>0</v>
      </c>
      <c r="H292" s="50">
        <f t="shared" si="156"/>
        <v>145148.40000000002</v>
      </c>
      <c r="I292" s="51">
        <f t="shared" si="141"/>
        <v>0.05</v>
      </c>
      <c r="J292" s="50">
        <f t="shared" si="157"/>
        <v>0</v>
      </c>
      <c r="K292" s="50">
        <f t="shared" si="158"/>
        <v>0</v>
      </c>
      <c r="L292" s="52" t="str">
        <f t="shared" si="173"/>
        <v/>
      </c>
      <c r="M292" s="111">
        <f t="shared" si="142"/>
        <v>145148.40000000002</v>
      </c>
      <c r="N292" s="114">
        <f t="shared" si="159"/>
        <v>226020.35638179988</v>
      </c>
      <c r="O292" s="115"/>
      <c r="P292" s="114">
        <f t="shared" si="143"/>
        <v>248803.23553553669</v>
      </c>
      <c r="Q292" s="115"/>
      <c r="R292" s="112">
        <f t="shared" si="144"/>
        <v>240278.7546820319</v>
      </c>
      <c r="S292" s="50"/>
      <c r="T292" s="53">
        <f t="shared" si="145"/>
        <v>0.17</v>
      </c>
      <c r="U292" s="50">
        <f t="shared" si="146"/>
        <v>1133.2669409125388</v>
      </c>
      <c r="V292" s="50">
        <f t="shared" si="147"/>
        <v>273117.33275992185</v>
      </c>
      <c r="W292" s="53">
        <f t="shared" si="148"/>
        <v>0.32</v>
      </c>
      <c r="X292" s="50">
        <f t="shared" si="160"/>
        <v>0</v>
      </c>
      <c r="Y292" s="50">
        <f>IF(B292&lt;&gt;"",IF(MONTH(E292)=MONTH($F$14),SUMIF($C$22:C741,"="&amp;(C292-1),$G$22:G741),0)*T292,"")</f>
        <v>0</v>
      </c>
      <c r="Z292" s="50">
        <f>IF(B292&lt;&gt;"",SUM($Y$22:Y292),"")</f>
        <v>24675.227999999992</v>
      </c>
      <c r="AA292" s="51">
        <f t="shared" si="161"/>
        <v>0.05</v>
      </c>
      <c r="AB292" s="50">
        <f t="shared" si="162"/>
        <v>167.35422160646581</v>
      </c>
      <c r="AC292" s="50">
        <f t="shared" si="163"/>
        <v>31.797302105228503</v>
      </c>
      <c r="AD292" s="50">
        <f t="shared" si="164"/>
        <v>15625.342105053052</v>
      </c>
      <c r="AE292" s="50">
        <f t="shared" si="165"/>
        <v>40300.570105053033</v>
      </c>
      <c r="AF292" s="50">
        <f>IFERROR($V292*(1-$W292)+SUM($X$22:$X292)+$AD292,"")</f>
        <v>226020.35638179988</v>
      </c>
      <c r="AG292" s="50" t="b">
        <f t="shared" si="166"/>
        <v>0</v>
      </c>
      <c r="AH292" s="50">
        <f>IF(B292&lt;&gt;"",
IF(AND(AG292=TRUE,D292&gt;=65),$V292*(1-10%)+SUM($X$22:$X292)+$AD292,AF292),
"")</f>
        <v>226020.35638179988</v>
      </c>
      <c r="AI292" s="50">
        <f t="shared" si="149"/>
        <v>1133.2669409125388</v>
      </c>
      <c r="AJ292" s="50">
        <f t="shared" si="150"/>
        <v>273117.33275992185</v>
      </c>
      <c r="AK292" s="50">
        <f t="shared" si="151"/>
        <v>248803.23553553669</v>
      </c>
      <c r="AL292" s="50" t="b">
        <f t="shared" si="167"/>
        <v>0</v>
      </c>
      <c r="AM292" s="50">
        <f t="shared" si="152"/>
        <v>248803.23553553669</v>
      </c>
      <c r="AN292" s="50">
        <f t="shared" si="168"/>
        <v>997.79392335049181</v>
      </c>
      <c r="AO292" s="50">
        <f t="shared" si="169"/>
        <v>189.58084543659345</v>
      </c>
      <c r="AP292" s="50">
        <f t="shared" si="170"/>
        <v>95130.354682031873</v>
      </c>
      <c r="AQ292" s="50">
        <f t="shared" si="171"/>
        <v>240278.7546820319</v>
      </c>
    </row>
    <row r="293" spans="1:43" s="27" customFormat="1" x14ac:dyDescent="0.2">
      <c r="A293" s="47">
        <f t="shared" si="140"/>
        <v>272</v>
      </c>
      <c r="B293" s="47" t="str">
        <f>IF(E293&lt;=$F$10,VLOOKUP('KALKULATOR 2021'!A293,Robocze!$B$23:$C$102,2),"")</f>
        <v>23 rok</v>
      </c>
      <c r="C293" s="47">
        <f t="shared" si="153"/>
        <v>2044</v>
      </c>
      <c r="D293" s="48">
        <f t="shared" si="172"/>
        <v>52.666666666667226</v>
      </c>
      <c r="E293" s="54">
        <f t="shared" si="154"/>
        <v>52779</v>
      </c>
      <c r="F293" s="49">
        <f t="shared" si="155"/>
        <v>52809</v>
      </c>
      <c r="G293" s="50">
        <f>IF(F293&lt;&gt;"",
IF($F$6=Robocze!$B$3,$F$5/12,
IF(AND($F$6=Robocze!$B$4,MOD(A293,3)=1),$F$5/4,
IF(AND($F$6=Robocze!$B$5,MOD(A293,12)=1),$F$5,0))),
"")</f>
        <v>0</v>
      </c>
      <c r="H293" s="50">
        <f t="shared" si="156"/>
        <v>145148.40000000002</v>
      </c>
      <c r="I293" s="51">
        <f t="shared" si="141"/>
        <v>0.05</v>
      </c>
      <c r="J293" s="50">
        <f t="shared" si="157"/>
        <v>0</v>
      </c>
      <c r="K293" s="50">
        <f t="shared" si="158"/>
        <v>0</v>
      </c>
      <c r="L293" s="52" t="str">
        <f t="shared" si="173"/>
        <v/>
      </c>
      <c r="M293" s="111">
        <f t="shared" si="142"/>
        <v>145148.40000000002</v>
      </c>
      <c r="N293" s="114">
        <f t="shared" si="159"/>
        <v>226930.20324872422</v>
      </c>
      <c r="O293" s="115"/>
      <c r="P293" s="114">
        <f t="shared" si="143"/>
        <v>249725.00653360144</v>
      </c>
      <c r="Q293" s="115"/>
      <c r="R293" s="112">
        <f t="shared" si="144"/>
        <v>241089.69547908375</v>
      </c>
      <c r="S293" s="50"/>
      <c r="T293" s="53">
        <f t="shared" si="145"/>
        <v>0.17</v>
      </c>
      <c r="U293" s="50">
        <f t="shared" si="146"/>
        <v>1137.9888864996744</v>
      </c>
      <c r="V293" s="50">
        <f t="shared" si="147"/>
        <v>274255.32164642151</v>
      </c>
      <c r="W293" s="53">
        <f t="shared" si="148"/>
        <v>0.32</v>
      </c>
      <c r="X293" s="50">
        <f t="shared" si="160"/>
        <v>0</v>
      </c>
      <c r="Y293" s="50">
        <f>IF(B293&lt;&gt;"",IF(MONTH(E293)=MONTH($F$14),SUMIF($C$22:C741,"="&amp;(C293-1),$G$22:G741),0)*T293,"")</f>
        <v>0</v>
      </c>
      <c r="Z293" s="50">
        <f>IF(B293&lt;&gt;"",SUM($Y$22:Y293),"")</f>
        <v>24675.227999999992</v>
      </c>
      <c r="AA293" s="51">
        <f t="shared" si="161"/>
        <v>0.05</v>
      </c>
      <c r="AB293" s="50">
        <f t="shared" si="162"/>
        <v>167.91904210438764</v>
      </c>
      <c r="AC293" s="50">
        <f t="shared" si="163"/>
        <v>31.904617999833654</v>
      </c>
      <c r="AD293" s="50">
        <f t="shared" si="164"/>
        <v>15761.356529157607</v>
      </c>
      <c r="AE293" s="50">
        <f t="shared" si="165"/>
        <v>40436.58452915759</v>
      </c>
      <c r="AF293" s="50">
        <f>IFERROR($V293*(1-$W293)+SUM($X$22:$X293)+$AD293,"")</f>
        <v>226930.20324872422</v>
      </c>
      <c r="AG293" s="50" t="b">
        <f t="shared" si="166"/>
        <v>0</v>
      </c>
      <c r="AH293" s="50">
        <f>IF(B293&lt;&gt;"",
IF(AND(AG293=TRUE,D293&gt;=65),$V293*(1-10%)+SUM($X$22:$X293)+$AD293,AF293),
"")</f>
        <v>226930.20324872422</v>
      </c>
      <c r="AI293" s="50">
        <f t="shared" si="149"/>
        <v>1137.9888864996744</v>
      </c>
      <c r="AJ293" s="50">
        <f t="shared" si="150"/>
        <v>274255.32164642151</v>
      </c>
      <c r="AK293" s="50">
        <f t="shared" si="151"/>
        <v>249725.00653360144</v>
      </c>
      <c r="AL293" s="50" t="b">
        <f t="shared" si="167"/>
        <v>0</v>
      </c>
      <c r="AM293" s="50">
        <f t="shared" si="152"/>
        <v>249725.00653360144</v>
      </c>
      <c r="AN293" s="50">
        <f t="shared" si="168"/>
        <v>1001.1614778417996</v>
      </c>
      <c r="AO293" s="50">
        <f t="shared" si="169"/>
        <v>190.22068078994192</v>
      </c>
      <c r="AP293" s="50">
        <f t="shared" si="170"/>
        <v>95941.295479083725</v>
      </c>
      <c r="AQ293" s="50">
        <f t="shared" si="171"/>
        <v>241089.69547908375</v>
      </c>
    </row>
    <row r="294" spans="1:43" s="27" customFormat="1" x14ac:dyDescent="0.2">
      <c r="A294" s="47">
        <f t="shared" si="140"/>
        <v>273</v>
      </c>
      <c r="B294" s="47" t="str">
        <f>IF(E294&lt;=$F$10,VLOOKUP('KALKULATOR 2021'!A294,Robocze!$B$23:$C$102,2),"")</f>
        <v>23 rok</v>
      </c>
      <c r="C294" s="47">
        <f t="shared" si="153"/>
        <v>2044</v>
      </c>
      <c r="D294" s="48">
        <f t="shared" si="172"/>
        <v>52.750000000000561</v>
      </c>
      <c r="E294" s="54">
        <f t="shared" si="154"/>
        <v>52810</v>
      </c>
      <c r="F294" s="49">
        <f t="shared" si="155"/>
        <v>52840</v>
      </c>
      <c r="G294" s="50">
        <f>IF(F294&lt;&gt;"",
IF($F$6=Robocze!$B$3,$F$5/12,
IF(AND($F$6=Robocze!$B$4,MOD(A294,3)=1),$F$5/4,
IF(AND($F$6=Robocze!$B$5,MOD(A294,12)=1),$F$5,0))),
"")</f>
        <v>0</v>
      </c>
      <c r="H294" s="50">
        <f t="shared" si="156"/>
        <v>145148.40000000002</v>
      </c>
      <c r="I294" s="51">
        <f t="shared" si="141"/>
        <v>0.05</v>
      </c>
      <c r="J294" s="50">
        <f t="shared" si="157"/>
        <v>0</v>
      </c>
      <c r="K294" s="50">
        <f t="shared" si="158"/>
        <v>0</v>
      </c>
      <c r="L294" s="52" t="str">
        <f t="shared" si="173"/>
        <v/>
      </c>
      <c r="M294" s="111">
        <f t="shared" si="142"/>
        <v>145148.40000000002</v>
      </c>
      <c r="N294" s="114">
        <f t="shared" si="159"/>
        <v>227843.73346617498</v>
      </c>
      <c r="O294" s="115"/>
      <c r="P294" s="114">
        <f t="shared" si="143"/>
        <v>250650.61824415807</v>
      </c>
      <c r="Q294" s="115"/>
      <c r="R294" s="112">
        <f t="shared" si="144"/>
        <v>241903.37320132565</v>
      </c>
      <c r="S294" s="50"/>
      <c r="T294" s="53">
        <f t="shared" si="145"/>
        <v>0.17</v>
      </c>
      <c r="U294" s="50">
        <f t="shared" si="146"/>
        <v>1142.7305068600897</v>
      </c>
      <c r="V294" s="50">
        <f t="shared" si="147"/>
        <v>275398.05215328158</v>
      </c>
      <c r="W294" s="53">
        <f t="shared" si="148"/>
        <v>0.32</v>
      </c>
      <c r="X294" s="50">
        <f t="shared" si="160"/>
        <v>0</v>
      </c>
      <c r="Y294" s="50">
        <f>IF(B294&lt;&gt;"",IF(MONTH(E294)=MONTH($F$14),SUMIF($C$22:C741,"="&amp;(C294-1),$G$22:G741),0)*T294,"")</f>
        <v>0</v>
      </c>
      <c r="Z294" s="50">
        <f>IF(B294&lt;&gt;"",SUM($Y$22:Y294),"")</f>
        <v>24675.227999999992</v>
      </c>
      <c r="AA294" s="51">
        <f t="shared" si="161"/>
        <v>0.05</v>
      </c>
      <c r="AB294" s="50">
        <f t="shared" si="162"/>
        <v>168.48576887148997</v>
      </c>
      <c r="AC294" s="50">
        <f t="shared" si="163"/>
        <v>32.012296085583095</v>
      </c>
      <c r="AD294" s="50">
        <f t="shared" si="164"/>
        <v>15897.830001943514</v>
      </c>
      <c r="AE294" s="50">
        <f t="shared" si="165"/>
        <v>40573.0580019435</v>
      </c>
      <c r="AF294" s="50">
        <f>IFERROR($V294*(1-$W294)+SUM($X$22:$X294)+$AD294,"")</f>
        <v>227843.73346617498</v>
      </c>
      <c r="AG294" s="50" t="b">
        <f t="shared" si="166"/>
        <v>0</v>
      </c>
      <c r="AH294" s="50">
        <f>IF(B294&lt;&gt;"",
IF(AND(AG294=TRUE,D294&gt;=65),$V294*(1-10%)+SUM($X$22:$X294)+$AD294,AF294),
"")</f>
        <v>227843.73346617498</v>
      </c>
      <c r="AI294" s="50">
        <f t="shared" si="149"/>
        <v>1142.7305068600897</v>
      </c>
      <c r="AJ294" s="50">
        <f t="shared" si="150"/>
        <v>275398.05215328158</v>
      </c>
      <c r="AK294" s="50">
        <f t="shared" si="151"/>
        <v>250650.61824415807</v>
      </c>
      <c r="AL294" s="50" t="b">
        <f t="shared" si="167"/>
        <v>0</v>
      </c>
      <c r="AM294" s="50">
        <f t="shared" si="152"/>
        <v>250650.61824415807</v>
      </c>
      <c r="AN294" s="50">
        <f t="shared" si="168"/>
        <v>1004.5403978295157</v>
      </c>
      <c r="AO294" s="50">
        <f t="shared" si="169"/>
        <v>190.86267558760798</v>
      </c>
      <c r="AP294" s="50">
        <f t="shared" si="170"/>
        <v>96754.973201325629</v>
      </c>
      <c r="AQ294" s="50">
        <f t="shared" si="171"/>
        <v>241903.37320132565</v>
      </c>
    </row>
    <row r="295" spans="1:43" s="27" customFormat="1" x14ac:dyDescent="0.2">
      <c r="A295" s="47">
        <f t="shared" si="140"/>
        <v>274</v>
      </c>
      <c r="B295" s="47" t="str">
        <f>IF(E295&lt;=$F$10,VLOOKUP('KALKULATOR 2021'!A295,Robocze!$B$23:$C$102,2),"")</f>
        <v>23 rok</v>
      </c>
      <c r="C295" s="47">
        <f t="shared" si="153"/>
        <v>2044</v>
      </c>
      <c r="D295" s="48">
        <f t="shared" si="172"/>
        <v>52.833333333333897</v>
      </c>
      <c r="E295" s="54">
        <f t="shared" si="154"/>
        <v>52841</v>
      </c>
      <c r="F295" s="49">
        <f t="shared" si="155"/>
        <v>52870</v>
      </c>
      <c r="G295" s="50">
        <f>IF(F295&lt;&gt;"",
IF($F$6=Robocze!$B$3,$F$5/12,
IF(AND($F$6=Robocze!$B$4,MOD(A295,3)=1),$F$5/4,
IF(AND($F$6=Robocze!$B$5,MOD(A295,12)=1),$F$5,0))),
"")</f>
        <v>0</v>
      </c>
      <c r="H295" s="50">
        <f t="shared" si="156"/>
        <v>145148.40000000002</v>
      </c>
      <c r="I295" s="51">
        <f t="shared" si="141"/>
        <v>0.05</v>
      </c>
      <c r="J295" s="50">
        <f t="shared" si="157"/>
        <v>0</v>
      </c>
      <c r="K295" s="50">
        <f t="shared" si="158"/>
        <v>0</v>
      </c>
      <c r="L295" s="52" t="str">
        <f t="shared" si="173"/>
        <v/>
      </c>
      <c r="M295" s="111">
        <f t="shared" si="142"/>
        <v>145148.40000000002</v>
      </c>
      <c r="N295" s="114">
        <f t="shared" si="159"/>
        <v>228760.9620180325</v>
      </c>
      <c r="O295" s="115"/>
      <c r="P295" s="114">
        <f t="shared" si="143"/>
        <v>251580.08667017543</v>
      </c>
      <c r="Q295" s="115"/>
      <c r="R295" s="112">
        <f t="shared" si="144"/>
        <v>242719.79708588013</v>
      </c>
      <c r="S295" s="50"/>
      <c r="T295" s="53">
        <f t="shared" si="145"/>
        <v>0.17</v>
      </c>
      <c r="U295" s="50">
        <f t="shared" si="146"/>
        <v>1147.4918839720065</v>
      </c>
      <c r="V295" s="50">
        <f t="shared" si="147"/>
        <v>276545.5440372536</v>
      </c>
      <c r="W295" s="53">
        <f t="shared" si="148"/>
        <v>0.32</v>
      </c>
      <c r="X295" s="50">
        <f t="shared" si="160"/>
        <v>0</v>
      </c>
      <c r="Y295" s="50">
        <f>IF(B295&lt;&gt;"",IF(MONTH(E295)=MONTH($F$14),SUMIF($C$22:C741,"="&amp;(C295-1),$G$22:G741),0)*T295,"")</f>
        <v>0</v>
      </c>
      <c r="Z295" s="50">
        <f>IF(B295&lt;&gt;"",SUM($Y$22:Y295),"")</f>
        <v>24675.227999999992</v>
      </c>
      <c r="AA295" s="51">
        <f t="shared" si="161"/>
        <v>0.05</v>
      </c>
      <c r="AB295" s="50">
        <f t="shared" si="162"/>
        <v>169.05440834143124</v>
      </c>
      <c r="AC295" s="50">
        <f t="shared" si="163"/>
        <v>32.120337584871933</v>
      </c>
      <c r="AD295" s="50">
        <f t="shared" si="164"/>
        <v>16034.764072700073</v>
      </c>
      <c r="AE295" s="50">
        <f t="shared" si="165"/>
        <v>40709.992072700057</v>
      </c>
      <c r="AF295" s="50">
        <f>IFERROR($V295*(1-$W295)+SUM($X$22:$X295)+$AD295,"")</f>
        <v>228760.9620180325</v>
      </c>
      <c r="AG295" s="50" t="b">
        <f t="shared" si="166"/>
        <v>0</v>
      </c>
      <c r="AH295" s="50">
        <f>IF(B295&lt;&gt;"",
IF(AND(AG295=TRUE,D295&gt;=65),$V295*(1-10%)+SUM($X$22:$X295)+$AD295,AF295),
"")</f>
        <v>228760.9620180325</v>
      </c>
      <c r="AI295" s="50">
        <f t="shared" si="149"/>
        <v>1147.4918839720065</v>
      </c>
      <c r="AJ295" s="50">
        <f t="shared" si="150"/>
        <v>276545.5440372536</v>
      </c>
      <c r="AK295" s="50">
        <f t="shared" si="151"/>
        <v>251580.08667017543</v>
      </c>
      <c r="AL295" s="50" t="b">
        <f t="shared" si="167"/>
        <v>0</v>
      </c>
      <c r="AM295" s="50">
        <f t="shared" si="152"/>
        <v>251580.08667017543</v>
      </c>
      <c r="AN295" s="50">
        <f t="shared" si="168"/>
        <v>1007.9307216721903</v>
      </c>
      <c r="AO295" s="50">
        <f t="shared" si="169"/>
        <v>191.50683711771617</v>
      </c>
      <c r="AP295" s="50">
        <f t="shared" si="170"/>
        <v>97571.397085880104</v>
      </c>
      <c r="AQ295" s="50">
        <f t="shared" si="171"/>
        <v>242719.79708588013</v>
      </c>
    </row>
    <row r="296" spans="1:43" s="27" customFormat="1" x14ac:dyDescent="0.2">
      <c r="A296" s="47">
        <f t="shared" si="140"/>
        <v>275</v>
      </c>
      <c r="B296" s="47" t="str">
        <f>IF(E296&lt;=$F$10,VLOOKUP('KALKULATOR 2021'!A296,Robocze!$B$23:$C$102,2),"")</f>
        <v>23 rok</v>
      </c>
      <c r="C296" s="47">
        <f t="shared" si="153"/>
        <v>2044</v>
      </c>
      <c r="D296" s="48">
        <f t="shared" si="172"/>
        <v>52.916666666667233</v>
      </c>
      <c r="E296" s="54">
        <f t="shared" si="154"/>
        <v>52871</v>
      </c>
      <c r="F296" s="49">
        <f t="shared" si="155"/>
        <v>52901</v>
      </c>
      <c r="G296" s="50">
        <f>IF(F296&lt;&gt;"",
IF($F$6=Robocze!$B$3,$F$5/12,
IF(AND($F$6=Robocze!$B$4,MOD(A296,3)=1),$F$5/4,
IF(AND($F$6=Robocze!$B$5,MOD(A296,12)=1),$F$5,0))),
"")</f>
        <v>0</v>
      </c>
      <c r="H296" s="50">
        <f t="shared" si="156"/>
        <v>145148.40000000002</v>
      </c>
      <c r="I296" s="51">
        <f t="shared" si="141"/>
        <v>0.05</v>
      </c>
      <c r="J296" s="50">
        <f t="shared" si="157"/>
        <v>0</v>
      </c>
      <c r="K296" s="50">
        <f t="shared" si="158"/>
        <v>0</v>
      </c>
      <c r="L296" s="52" t="str">
        <f t="shared" si="173"/>
        <v/>
      </c>
      <c r="M296" s="111">
        <f t="shared" si="142"/>
        <v>145148.40000000002</v>
      </c>
      <c r="N296" s="114">
        <f t="shared" si="159"/>
        <v>229681.90394938344</v>
      </c>
      <c r="O296" s="115"/>
      <c r="P296" s="114">
        <f t="shared" si="143"/>
        <v>252513.42788130115</v>
      </c>
      <c r="Q296" s="115"/>
      <c r="R296" s="112">
        <f t="shared" si="144"/>
        <v>243538.97640104499</v>
      </c>
      <c r="S296" s="50"/>
      <c r="T296" s="53">
        <f t="shared" si="145"/>
        <v>0.17</v>
      </c>
      <c r="U296" s="50">
        <f t="shared" si="146"/>
        <v>1152.2731001552233</v>
      </c>
      <c r="V296" s="50">
        <f t="shared" si="147"/>
        <v>277697.81713740883</v>
      </c>
      <c r="W296" s="53">
        <f t="shared" si="148"/>
        <v>0.32</v>
      </c>
      <c r="X296" s="50">
        <f t="shared" si="160"/>
        <v>0</v>
      </c>
      <c r="Y296" s="50">
        <f>IF(B296&lt;&gt;"",IF(MONTH(E296)=MONTH($F$14),SUMIF($C$22:C741,"="&amp;(C296-1),$G$22:G741),0)*T296,"")</f>
        <v>0</v>
      </c>
      <c r="Z296" s="50">
        <f>IF(B296&lt;&gt;"",SUM($Y$22:Y296),"")</f>
        <v>24675.227999999992</v>
      </c>
      <c r="AA296" s="51">
        <f t="shared" si="161"/>
        <v>0.05</v>
      </c>
      <c r="AB296" s="50">
        <f t="shared" si="162"/>
        <v>169.6249669695836</v>
      </c>
      <c r="AC296" s="50">
        <f t="shared" si="163"/>
        <v>32.228743724220884</v>
      </c>
      <c r="AD296" s="50">
        <f t="shared" si="164"/>
        <v>16172.160295945436</v>
      </c>
      <c r="AE296" s="50">
        <f t="shared" si="165"/>
        <v>40847.38829594542</v>
      </c>
      <c r="AF296" s="50">
        <f>IFERROR($V296*(1-$W296)+SUM($X$22:$X296)+$AD296,"")</f>
        <v>229681.90394938344</v>
      </c>
      <c r="AG296" s="50" t="b">
        <f t="shared" si="166"/>
        <v>0</v>
      </c>
      <c r="AH296" s="50">
        <f>IF(B296&lt;&gt;"",
IF(AND(AG296=TRUE,D296&gt;=65),$V296*(1-10%)+SUM($X$22:$X296)+$AD296,AF296),
"")</f>
        <v>229681.90394938344</v>
      </c>
      <c r="AI296" s="50">
        <f t="shared" si="149"/>
        <v>1152.2731001552233</v>
      </c>
      <c r="AJ296" s="50">
        <f t="shared" si="150"/>
        <v>277697.81713740883</v>
      </c>
      <c r="AK296" s="50">
        <f t="shared" si="151"/>
        <v>252513.42788130115</v>
      </c>
      <c r="AL296" s="50" t="b">
        <f t="shared" si="167"/>
        <v>0</v>
      </c>
      <c r="AM296" s="50">
        <f t="shared" si="152"/>
        <v>252513.42788130115</v>
      </c>
      <c r="AN296" s="50">
        <f t="shared" si="168"/>
        <v>1011.3324878578338</v>
      </c>
      <c r="AO296" s="50">
        <f t="shared" si="169"/>
        <v>192.15317269298842</v>
      </c>
      <c r="AP296" s="50">
        <f t="shared" si="170"/>
        <v>98390.576401044964</v>
      </c>
      <c r="AQ296" s="50">
        <f t="shared" si="171"/>
        <v>243538.97640104499</v>
      </c>
    </row>
    <row r="297" spans="1:43" s="46" customFormat="1" x14ac:dyDescent="0.2">
      <c r="A297" s="55">
        <f t="shared" si="140"/>
        <v>276</v>
      </c>
      <c r="B297" s="55" t="str">
        <f>IF(E297&lt;=$F$10,VLOOKUP('KALKULATOR 2021'!A297,Robocze!$B$23:$C$102,2),"")</f>
        <v>23 rok</v>
      </c>
      <c r="C297" s="55">
        <f t="shared" si="153"/>
        <v>2044</v>
      </c>
      <c r="D297" s="56">
        <f t="shared" si="172"/>
        <v>53.000000000000568</v>
      </c>
      <c r="E297" s="57">
        <f t="shared" si="154"/>
        <v>52902</v>
      </c>
      <c r="F297" s="58">
        <f t="shared" si="155"/>
        <v>52931</v>
      </c>
      <c r="G297" s="59">
        <f>IF(F297&lt;&gt;"",
IF($F$6=Robocze!$B$3,$F$5/12,
IF(AND($F$6=Robocze!$B$4,MOD(A297,3)=1),$F$5/4,
IF(AND($F$6=Robocze!$B$5,MOD(A297,12)=1),$F$5,0))),
"")</f>
        <v>0</v>
      </c>
      <c r="H297" s="59">
        <f t="shared" si="156"/>
        <v>145148.40000000002</v>
      </c>
      <c r="I297" s="60">
        <f t="shared" si="141"/>
        <v>0.05</v>
      </c>
      <c r="J297" s="59">
        <f t="shared" si="157"/>
        <v>0</v>
      </c>
      <c r="K297" s="59">
        <f t="shared" si="158"/>
        <v>0</v>
      </c>
      <c r="L297" s="61">
        <f t="shared" si="173"/>
        <v>23</v>
      </c>
      <c r="M297" s="113">
        <f t="shared" si="142"/>
        <v>145148.40000000002</v>
      </c>
      <c r="N297" s="114">
        <f t="shared" si="159"/>
        <v>230606.57436677156</v>
      </c>
      <c r="O297" s="115"/>
      <c r="P297" s="114">
        <f t="shared" si="143"/>
        <v>253450.65801413992</v>
      </c>
      <c r="Q297" s="115"/>
      <c r="R297" s="112">
        <f t="shared" si="144"/>
        <v>244360.92044639849</v>
      </c>
      <c r="S297" s="59"/>
      <c r="T297" s="62">
        <f t="shared" si="145"/>
        <v>0.17</v>
      </c>
      <c r="U297" s="59">
        <f t="shared" si="146"/>
        <v>1157.0742380725367</v>
      </c>
      <c r="V297" s="59">
        <f t="shared" si="147"/>
        <v>278854.89137548138</v>
      </c>
      <c r="W297" s="62">
        <f t="shared" si="148"/>
        <v>0.32</v>
      </c>
      <c r="X297" s="59">
        <f t="shared" si="160"/>
        <v>0</v>
      </c>
      <c r="Y297" s="59">
        <f>IF(B297&lt;&gt;"",IF(MONTH(E297)=MONTH($F$14),SUMIF($C$22:C765,"="&amp;(C297-1),$G$22:G765),0)*T297,"")</f>
        <v>0</v>
      </c>
      <c r="Z297" s="59">
        <f>IF(B297&lt;&gt;"",SUM($Y$22:Y297),"")</f>
        <v>24675.227999999992</v>
      </c>
      <c r="AA297" s="60">
        <f t="shared" si="161"/>
        <v>0.05</v>
      </c>
      <c r="AB297" s="59">
        <f t="shared" si="162"/>
        <v>170.19745123310591</v>
      </c>
      <c r="AC297" s="59">
        <f t="shared" si="163"/>
        <v>32.337515734290122</v>
      </c>
      <c r="AD297" s="59">
        <f t="shared" si="164"/>
        <v>16310.02023144425</v>
      </c>
      <c r="AE297" s="59">
        <f t="shared" si="165"/>
        <v>40985.248231444239</v>
      </c>
      <c r="AF297" s="59">
        <f>IFERROR($V297*(1-$W297)+SUM($X$22:$X297)+$AD297,"")</f>
        <v>230606.57436677156</v>
      </c>
      <c r="AG297" s="59" t="b">
        <f t="shared" si="166"/>
        <v>0</v>
      </c>
      <c r="AH297" s="59">
        <f>IF(B297&lt;&gt;"",
IF(AND(AG297=TRUE,D297&gt;=65),$V297*(1-10%)+SUM($X$22:$X297)+$AD297,AF297),
"")</f>
        <v>230606.57436677156</v>
      </c>
      <c r="AI297" s="59">
        <f t="shared" si="149"/>
        <v>1157.0742380725367</v>
      </c>
      <c r="AJ297" s="59">
        <f t="shared" si="150"/>
        <v>278854.89137548138</v>
      </c>
      <c r="AK297" s="59">
        <f t="shared" si="151"/>
        <v>253450.65801413992</v>
      </c>
      <c r="AL297" s="59" t="b">
        <f t="shared" si="167"/>
        <v>0</v>
      </c>
      <c r="AM297" s="59">
        <f t="shared" si="152"/>
        <v>253450.65801413992</v>
      </c>
      <c r="AN297" s="59">
        <f t="shared" si="168"/>
        <v>1014.7457350043542</v>
      </c>
      <c r="AO297" s="59">
        <f t="shared" si="169"/>
        <v>192.80168965082729</v>
      </c>
      <c r="AP297" s="59">
        <f t="shared" si="170"/>
        <v>99212.52044639847</v>
      </c>
      <c r="AQ297" s="59">
        <f t="shared" si="171"/>
        <v>244360.92044639849</v>
      </c>
    </row>
    <row r="298" spans="1:43" s="27" customFormat="1" x14ac:dyDescent="0.2">
      <c r="A298" s="47">
        <f t="shared" si="140"/>
        <v>277</v>
      </c>
      <c r="B298" s="47" t="str">
        <f>IF(E298&lt;=$F$10,VLOOKUP('KALKULATOR 2021'!A298,Robocze!$B$23:$C$102,2),"")</f>
        <v>24 rok</v>
      </c>
      <c r="C298" s="47">
        <f t="shared" si="153"/>
        <v>2044</v>
      </c>
      <c r="D298" s="48">
        <f t="shared" si="172"/>
        <v>53.083333333333904</v>
      </c>
      <c r="E298" s="49">
        <f t="shared" si="154"/>
        <v>52932</v>
      </c>
      <c r="F298" s="49">
        <f t="shared" si="155"/>
        <v>52962</v>
      </c>
      <c r="G298" s="50">
        <f>IF(F298&lt;&gt;"",
IF($F$6=Robocze!$B$3,$F$5/12,
IF(AND($F$6=Robocze!$B$4,MOD(A298,3)=1),$F$5/4,
IF(AND($F$6=Robocze!$B$5,MOD(A298,12)=1),$F$5,0))),
"")</f>
        <v>6310.8</v>
      </c>
      <c r="H298" s="50">
        <f t="shared" si="156"/>
        <v>151459.20000000001</v>
      </c>
      <c r="I298" s="51">
        <f t="shared" si="141"/>
        <v>0.05</v>
      </c>
      <c r="J298" s="50">
        <f t="shared" si="157"/>
        <v>2E-3</v>
      </c>
      <c r="K298" s="50">
        <f t="shared" si="158"/>
        <v>6310.7979999999998</v>
      </c>
      <c r="L298" s="52" t="str">
        <f t="shared" si="173"/>
        <v/>
      </c>
      <c r="M298" s="111">
        <f t="shared" si="142"/>
        <v>151459.20000000001</v>
      </c>
      <c r="N298" s="114">
        <f t="shared" si="159"/>
        <v>236917.04767278323</v>
      </c>
      <c r="O298" s="115"/>
      <c r="P298" s="114">
        <f t="shared" si="143"/>
        <v>260723.89059578217</v>
      </c>
      <c r="Q298" s="115"/>
      <c r="R298" s="112">
        <f t="shared" si="144"/>
        <v>251517.73750290507</v>
      </c>
      <c r="S298" s="50"/>
      <c r="T298" s="53">
        <f t="shared" si="145"/>
        <v>0.17</v>
      </c>
      <c r="U298" s="50">
        <f t="shared" si="146"/>
        <v>1188.1903723978392</v>
      </c>
      <c r="V298" s="50">
        <f t="shared" si="147"/>
        <v>286353.87974787923</v>
      </c>
      <c r="W298" s="53">
        <f t="shared" si="148"/>
        <v>0.32</v>
      </c>
      <c r="X298" s="50">
        <f t="shared" si="160"/>
        <v>1072.836</v>
      </c>
      <c r="Y298" s="50">
        <f>IF(B298&lt;&gt;"",IF(MONTH(E298)=MONTH($F$14),SUMIF($C$22:C753,"="&amp;(C298-1),$G$22:G753),0)*T298,"")</f>
        <v>0</v>
      </c>
      <c r="Z298" s="50">
        <f>IF(B298&lt;&gt;"",SUM($Y$22:Y298),"")</f>
        <v>24675.227999999992</v>
      </c>
      <c r="AA298" s="51">
        <f t="shared" si="161"/>
        <v>0.05</v>
      </c>
      <c r="AB298" s="50">
        <f t="shared" si="162"/>
        <v>170.77186763101767</v>
      </c>
      <c r="AC298" s="50">
        <f t="shared" si="163"/>
        <v>32.446654849893356</v>
      </c>
      <c r="AD298" s="50">
        <f t="shared" si="164"/>
        <v>16448.345444225375</v>
      </c>
      <c r="AE298" s="50">
        <f t="shared" si="165"/>
        <v>41123.57344422536</v>
      </c>
      <c r="AF298" s="50">
        <f>IFERROR($V298*(1-$W298)+SUM($X$22:$X298)+$AD298,"")</f>
        <v>236917.04767278323</v>
      </c>
      <c r="AG298" s="50" t="b">
        <f t="shared" si="166"/>
        <v>0</v>
      </c>
      <c r="AH298" s="50">
        <f>IF(B298&lt;&gt;"",
IF(AND(AG298=TRUE,D298&gt;=65),$V298*(1-10%)+SUM($X$22:$X298)+$AD298,AF298),
"")</f>
        <v>236917.04767278323</v>
      </c>
      <c r="AI298" s="50">
        <f t="shared" si="149"/>
        <v>1188.1903723978392</v>
      </c>
      <c r="AJ298" s="50">
        <f t="shared" si="150"/>
        <v>286353.87974787923</v>
      </c>
      <c r="AK298" s="50">
        <f t="shared" si="151"/>
        <v>260723.89059578217</v>
      </c>
      <c r="AL298" s="50" t="b">
        <f t="shared" si="167"/>
        <v>0</v>
      </c>
      <c r="AM298" s="50">
        <f t="shared" si="152"/>
        <v>260723.89059578217</v>
      </c>
      <c r="AN298" s="50">
        <f t="shared" si="168"/>
        <v>1044.4655018599938</v>
      </c>
      <c r="AO298" s="50">
        <f t="shared" si="169"/>
        <v>198.44844535339882</v>
      </c>
      <c r="AP298" s="50">
        <f t="shared" si="170"/>
        <v>100058.53750290506</v>
      </c>
      <c r="AQ298" s="50">
        <f t="shared" si="171"/>
        <v>251517.73750290507</v>
      </c>
    </row>
    <row r="299" spans="1:43" s="27" customFormat="1" x14ac:dyDescent="0.2">
      <c r="A299" s="47">
        <f t="shared" si="140"/>
        <v>278</v>
      </c>
      <c r="B299" s="47" t="str">
        <f>IF(E299&lt;=$F$10,VLOOKUP('KALKULATOR 2021'!A299,Robocze!$B$23:$C$102,2),"")</f>
        <v>24 rok</v>
      </c>
      <c r="C299" s="47">
        <f t="shared" si="153"/>
        <v>2045</v>
      </c>
      <c r="D299" s="48">
        <f t="shared" si="172"/>
        <v>53.16666666666724</v>
      </c>
      <c r="E299" s="54">
        <f t="shared" si="154"/>
        <v>52963</v>
      </c>
      <c r="F299" s="49">
        <f t="shared" si="155"/>
        <v>52993</v>
      </c>
      <c r="G299" s="50">
        <f>IF(F299&lt;&gt;"",
IF($F$6=Robocze!$B$3,$F$5/12,
IF(AND($F$6=Robocze!$B$4,MOD(A299,3)=1),$F$5/4,
IF(AND($F$6=Robocze!$B$5,MOD(A299,12)=1),$F$5,0))),
"")</f>
        <v>0</v>
      </c>
      <c r="H299" s="50">
        <f t="shared" si="156"/>
        <v>151459.20000000001</v>
      </c>
      <c r="I299" s="51">
        <f t="shared" si="141"/>
        <v>0.05</v>
      </c>
      <c r="J299" s="50">
        <f t="shared" si="157"/>
        <v>0</v>
      </c>
      <c r="K299" s="50">
        <f t="shared" si="158"/>
        <v>0</v>
      </c>
      <c r="L299" s="52" t="str">
        <f t="shared" si="173"/>
        <v/>
      </c>
      <c r="M299" s="111">
        <f t="shared" si="142"/>
        <v>151459.20000000001</v>
      </c>
      <c r="N299" s="114">
        <f t="shared" si="159"/>
        <v>237867.17572577647</v>
      </c>
      <c r="O299" s="115"/>
      <c r="P299" s="114">
        <f t="shared" si="143"/>
        <v>261690.33493993126</v>
      </c>
      <c r="Q299" s="115"/>
      <c r="R299" s="112">
        <f t="shared" si="144"/>
        <v>252366.60986697738</v>
      </c>
      <c r="S299" s="50"/>
      <c r="T299" s="53">
        <f t="shared" si="145"/>
        <v>0.17</v>
      </c>
      <c r="U299" s="50">
        <f t="shared" si="146"/>
        <v>1193.1411656161633</v>
      </c>
      <c r="V299" s="50">
        <f t="shared" si="147"/>
        <v>287547.02091349539</v>
      </c>
      <c r="W299" s="53">
        <f t="shared" si="148"/>
        <v>0.32</v>
      </c>
      <c r="X299" s="50">
        <f t="shared" si="160"/>
        <v>0</v>
      </c>
      <c r="Y299" s="50">
        <f>IF(B299&lt;&gt;"",IF(MONTH(E299)=MONTH($F$14),SUMIF($C$22:C753,"="&amp;(C299-1),$G$22:G753),0)*T299,"")</f>
        <v>0</v>
      </c>
      <c r="Z299" s="50">
        <f>IF(B299&lt;&gt;"",SUM($Y$22:Y299),"")</f>
        <v>24675.227999999992</v>
      </c>
      <c r="AA299" s="51">
        <f t="shared" si="161"/>
        <v>0.05</v>
      </c>
      <c r="AB299" s="50">
        <f t="shared" si="162"/>
        <v>171.34822268427232</v>
      </c>
      <c r="AC299" s="50">
        <f t="shared" si="163"/>
        <v>32.556162310011743</v>
      </c>
      <c r="AD299" s="50">
        <f t="shared" si="164"/>
        <v>16587.137504599636</v>
      </c>
      <c r="AE299" s="50">
        <f t="shared" si="165"/>
        <v>41262.36550459962</v>
      </c>
      <c r="AF299" s="50">
        <f>IFERROR($V299*(1-$W299)+SUM($X$22:$X299)+$AD299,"")</f>
        <v>237867.17572577647</v>
      </c>
      <c r="AG299" s="50" t="b">
        <f t="shared" si="166"/>
        <v>0</v>
      </c>
      <c r="AH299" s="50">
        <f>IF(B299&lt;&gt;"",
IF(AND(AG299=TRUE,D299&gt;=65),$V299*(1-10%)+SUM($X$22:$X299)+$AD299,AF299),
"")</f>
        <v>237867.17572577647</v>
      </c>
      <c r="AI299" s="50">
        <f t="shared" si="149"/>
        <v>1193.1411656161633</v>
      </c>
      <c r="AJ299" s="50">
        <f t="shared" si="150"/>
        <v>287547.02091349539</v>
      </c>
      <c r="AK299" s="50">
        <f t="shared" si="151"/>
        <v>261690.33493993126</v>
      </c>
      <c r="AL299" s="50" t="b">
        <f t="shared" si="167"/>
        <v>0</v>
      </c>
      <c r="AM299" s="50">
        <f t="shared" si="152"/>
        <v>261690.33493993126</v>
      </c>
      <c r="AN299" s="50">
        <f t="shared" si="168"/>
        <v>1047.9905729287711</v>
      </c>
      <c r="AO299" s="50">
        <f t="shared" si="169"/>
        <v>199.11820885646651</v>
      </c>
      <c r="AP299" s="50">
        <f t="shared" si="170"/>
        <v>100907.40986697737</v>
      </c>
      <c r="AQ299" s="50">
        <f t="shared" si="171"/>
        <v>252366.60986697738</v>
      </c>
    </row>
    <row r="300" spans="1:43" s="27" customFormat="1" x14ac:dyDescent="0.2">
      <c r="A300" s="47">
        <f t="shared" si="140"/>
        <v>279</v>
      </c>
      <c r="B300" s="47" t="str">
        <f>IF(E300&lt;=$F$10,VLOOKUP('KALKULATOR 2021'!A300,Robocze!$B$23:$C$102,2),"")</f>
        <v>24 rok</v>
      </c>
      <c r="C300" s="47">
        <f t="shared" si="153"/>
        <v>2045</v>
      </c>
      <c r="D300" s="48">
        <f t="shared" si="172"/>
        <v>53.250000000000576</v>
      </c>
      <c r="E300" s="54">
        <f t="shared" si="154"/>
        <v>52994</v>
      </c>
      <c r="F300" s="49">
        <f t="shared" si="155"/>
        <v>53021</v>
      </c>
      <c r="G300" s="50">
        <f>IF(F300&lt;&gt;"",
IF($F$6=Robocze!$B$3,$F$5/12,
IF(AND($F$6=Robocze!$B$4,MOD(A300,3)=1),$F$5/4,
IF(AND($F$6=Robocze!$B$5,MOD(A300,12)=1),$F$5,0))),
"")</f>
        <v>0</v>
      </c>
      <c r="H300" s="50">
        <f t="shared" si="156"/>
        <v>151459.20000000001</v>
      </c>
      <c r="I300" s="51">
        <f t="shared" si="141"/>
        <v>0.05</v>
      </c>
      <c r="J300" s="50">
        <f t="shared" si="157"/>
        <v>0</v>
      </c>
      <c r="K300" s="50">
        <f t="shared" si="158"/>
        <v>0</v>
      </c>
      <c r="L300" s="52" t="str">
        <f t="shared" si="173"/>
        <v/>
      </c>
      <c r="M300" s="111">
        <f t="shared" si="142"/>
        <v>151459.20000000001</v>
      </c>
      <c r="N300" s="114">
        <f t="shared" si="159"/>
        <v>238821.15276860941</v>
      </c>
      <c r="O300" s="115"/>
      <c r="P300" s="114">
        <f t="shared" si="143"/>
        <v>262660.80613551434</v>
      </c>
      <c r="Q300" s="115"/>
      <c r="R300" s="112">
        <f t="shared" si="144"/>
        <v>253218.34717527844</v>
      </c>
      <c r="S300" s="50"/>
      <c r="T300" s="53">
        <f t="shared" si="145"/>
        <v>0.17</v>
      </c>
      <c r="U300" s="50">
        <f t="shared" si="146"/>
        <v>1198.1125871395641</v>
      </c>
      <c r="V300" s="50">
        <f t="shared" si="147"/>
        <v>288745.13350063498</v>
      </c>
      <c r="W300" s="53">
        <f t="shared" si="148"/>
        <v>0.32</v>
      </c>
      <c r="X300" s="50">
        <f t="shared" si="160"/>
        <v>0</v>
      </c>
      <c r="Y300" s="50">
        <f>IF(B300&lt;&gt;"",IF(MONTH(E300)=MONTH($F$14),SUMIF($C$22:C753,"="&amp;(C300-1),$G$22:G753),0)*T300,"")</f>
        <v>0</v>
      </c>
      <c r="Z300" s="50">
        <f>IF(B300&lt;&gt;"",SUM($Y$22:Y300),"")</f>
        <v>24675.227999999992</v>
      </c>
      <c r="AA300" s="51">
        <f t="shared" si="161"/>
        <v>0.05</v>
      </c>
      <c r="AB300" s="50">
        <f t="shared" si="162"/>
        <v>171.92652293583174</v>
      </c>
      <c r="AC300" s="50">
        <f t="shared" si="163"/>
        <v>32.666039357808032</v>
      </c>
      <c r="AD300" s="50">
        <f t="shared" si="164"/>
        <v>16726.397988177658</v>
      </c>
      <c r="AE300" s="50">
        <f t="shared" si="165"/>
        <v>41401.62598817765</v>
      </c>
      <c r="AF300" s="50">
        <f>IFERROR($V300*(1-$W300)+SUM($X$22:$X300)+$AD300,"")</f>
        <v>238821.15276860941</v>
      </c>
      <c r="AG300" s="50" t="b">
        <f t="shared" si="166"/>
        <v>0</v>
      </c>
      <c r="AH300" s="50">
        <f>IF(B300&lt;&gt;"",
IF(AND(AG300=TRUE,D300&gt;=65),$V300*(1-10%)+SUM($X$22:$X300)+$AD300,AF300),
"")</f>
        <v>238821.15276860941</v>
      </c>
      <c r="AI300" s="50">
        <f t="shared" si="149"/>
        <v>1198.1125871395641</v>
      </c>
      <c r="AJ300" s="50">
        <f t="shared" si="150"/>
        <v>288745.13350063498</v>
      </c>
      <c r="AK300" s="50">
        <f t="shared" si="151"/>
        <v>262660.80613551434</v>
      </c>
      <c r="AL300" s="50" t="b">
        <f t="shared" si="167"/>
        <v>0</v>
      </c>
      <c r="AM300" s="50">
        <f t="shared" si="152"/>
        <v>262660.80613551434</v>
      </c>
      <c r="AN300" s="50">
        <f t="shared" si="168"/>
        <v>1051.5275411124057</v>
      </c>
      <c r="AO300" s="50">
        <f t="shared" si="169"/>
        <v>199.7902328113571</v>
      </c>
      <c r="AP300" s="50">
        <f t="shared" si="170"/>
        <v>101759.14717527843</v>
      </c>
      <c r="AQ300" s="50">
        <f t="shared" si="171"/>
        <v>253218.34717527844</v>
      </c>
    </row>
    <row r="301" spans="1:43" s="27" customFormat="1" x14ac:dyDescent="0.2">
      <c r="A301" s="47">
        <f t="shared" si="140"/>
        <v>280</v>
      </c>
      <c r="B301" s="47" t="str">
        <f>IF(E301&lt;=$F$10,VLOOKUP('KALKULATOR 2021'!A301,Robocze!$B$23:$C$102,2),"")</f>
        <v>24 rok</v>
      </c>
      <c r="C301" s="47">
        <f t="shared" si="153"/>
        <v>2045</v>
      </c>
      <c r="D301" s="48">
        <f t="shared" si="172"/>
        <v>53.333333333333911</v>
      </c>
      <c r="E301" s="54">
        <f t="shared" si="154"/>
        <v>53022</v>
      </c>
      <c r="F301" s="49">
        <f t="shared" si="155"/>
        <v>53052</v>
      </c>
      <c r="G301" s="50">
        <f>IF(F301&lt;&gt;"",
IF($F$6=Robocze!$B$3,$F$5/12,
IF(AND($F$6=Robocze!$B$4,MOD(A301,3)=1),$F$5/4,
IF(AND($F$6=Robocze!$B$5,MOD(A301,12)=1),$F$5,0))),
"")</f>
        <v>0</v>
      </c>
      <c r="H301" s="50">
        <f t="shared" si="156"/>
        <v>151459.20000000001</v>
      </c>
      <c r="I301" s="51">
        <f t="shared" si="141"/>
        <v>0.05</v>
      </c>
      <c r="J301" s="50">
        <f t="shared" si="157"/>
        <v>0</v>
      </c>
      <c r="K301" s="50">
        <f t="shared" si="158"/>
        <v>0</v>
      </c>
      <c r="L301" s="52" t="str">
        <f t="shared" si="173"/>
        <v/>
      </c>
      <c r="M301" s="111">
        <f t="shared" si="142"/>
        <v>151459.20000000001</v>
      </c>
      <c r="N301" s="114">
        <f t="shared" si="159"/>
        <v>239778.99446790465</v>
      </c>
      <c r="O301" s="115"/>
      <c r="P301" s="114">
        <f t="shared" si="143"/>
        <v>263635.32096107898</v>
      </c>
      <c r="Q301" s="115"/>
      <c r="R301" s="112">
        <f t="shared" si="144"/>
        <v>254072.95909699501</v>
      </c>
      <c r="S301" s="50"/>
      <c r="T301" s="53">
        <f t="shared" si="145"/>
        <v>0.17</v>
      </c>
      <c r="U301" s="50">
        <f t="shared" si="146"/>
        <v>1203.1047229193125</v>
      </c>
      <c r="V301" s="50">
        <f t="shared" si="147"/>
        <v>289948.23822355428</v>
      </c>
      <c r="W301" s="53">
        <f t="shared" si="148"/>
        <v>0.32</v>
      </c>
      <c r="X301" s="50">
        <f t="shared" si="160"/>
        <v>0</v>
      </c>
      <c r="Y301" s="50">
        <f>IF(B301&lt;&gt;"",IF(MONTH(E301)=MONTH($F$14),SUMIF($C$22:C753,"="&amp;(C301-1),$G$22:G753),0)*T301,"")</f>
        <v>0</v>
      </c>
      <c r="Z301" s="50">
        <f>IF(B301&lt;&gt;"",SUM($Y$22:Y301),"")</f>
        <v>24675.227999999992</v>
      </c>
      <c r="AA301" s="51">
        <f t="shared" si="161"/>
        <v>0.05</v>
      </c>
      <c r="AB301" s="50">
        <f t="shared" si="162"/>
        <v>172.50677495074021</v>
      </c>
      <c r="AC301" s="50">
        <f t="shared" si="163"/>
        <v>32.776287240640642</v>
      </c>
      <c r="AD301" s="50">
        <f t="shared" si="164"/>
        <v>16866.128475887755</v>
      </c>
      <c r="AE301" s="50">
        <f t="shared" si="165"/>
        <v>41541.356475887755</v>
      </c>
      <c r="AF301" s="50">
        <f>IFERROR($V301*(1-$W301)+SUM($X$22:$X301)+$AD301,"")</f>
        <v>239778.99446790465</v>
      </c>
      <c r="AG301" s="50" t="b">
        <f t="shared" si="166"/>
        <v>0</v>
      </c>
      <c r="AH301" s="50">
        <f>IF(B301&lt;&gt;"",
IF(AND(AG301=TRUE,D301&gt;=65),$V301*(1-10%)+SUM($X$22:$X301)+$AD301,AF301),
"")</f>
        <v>239778.99446790465</v>
      </c>
      <c r="AI301" s="50">
        <f t="shared" si="149"/>
        <v>1203.1047229193125</v>
      </c>
      <c r="AJ301" s="50">
        <f t="shared" si="150"/>
        <v>289948.23822355428</v>
      </c>
      <c r="AK301" s="50">
        <f t="shared" si="151"/>
        <v>263635.32096107898</v>
      </c>
      <c r="AL301" s="50" t="b">
        <f t="shared" si="167"/>
        <v>0</v>
      </c>
      <c r="AM301" s="50">
        <f t="shared" si="152"/>
        <v>263635.32096107898</v>
      </c>
      <c r="AN301" s="50">
        <f t="shared" si="168"/>
        <v>1055.0764465636603</v>
      </c>
      <c r="AO301" s="50">
        <f t="shared" si="169"/>
        <v>200.46452484709545</v>
      </c>
      <c r="AP301" s="50">
        <f t="shared" si="170"/>
        <v>102613.759096995</v>
      </c>
      <c r="AQ301" s="50">
        <f t="shared" si="171"/>
        <v>254072.95909699501</v>
      </c>
    </row>
    <row r="302" spans="1:43" s="27" customFormat="1" x14ac:dyDescent="0.2">
      <c r="A302" s="47">
        <f t="shared" si="140"/>
        <v>281</v>
      </c>
      <c r="B302" s="47" t="str">
        <f>IF(E302&lt;=$F$10,VLOOKUP('KALKULATOR 2021'!A302,Robocze!$B$23:$C$102,2),"")</f>
        <v>24 rok</v>
      </c>
      <c r="C302" s="47">
        <f t="shared" si="153"/>
        <v>2045</v>
      </c>
      <c r="D302" s="48">
        <f t="shared" si="172"/>
        <v>53.416666666667247</v>
      </c>
      <c r="E302" s="54">
        <f t="shared" si="154"/>
        <v>53053</v>
      </c>
      <c r="F302" s="49">
        <f t="shared" si="155"/>
        <v>53082</v>
      </c>
      <c r="G302" s="50">
        <f>IF(F302&lt;&gt;"",
IF($F$6=Robocze!$B$3,$F$5/12,
IF(AND($F$6=Robocze!$B$4,MOD(A302,3)=1),$F$5/4,
IF(AND($F$6=Robocze!$B$5,MOD(A302,12)=1),$F$5,0))),
"")</f>
        <v>0</v>
      </c>
      <c r="H302" s="50">
        <f t="shared" si="156"/>
        <v>151459.20000000001</v>
      </c>
      <c r="I302" s="51">
        <f t="shared" si="141"/>
        <v>0.05</v>
      </c>
      <c r="J302" s="50">
        <f t="shared" si="157"/>
        <v>0</v>
      </c>
      <c r="K302" s="50">
        <f t="shared" si="158"/>
        <v>0</v>
      </c>
      <c r="L302" s="52" t="str">
        <f t="shared" si="173"/>
        <v/>
      </c>
      <c r="M302" s="111">
        <f t="shared" si="142"/>
        <v>151459.20000000001</v>
      </c>
      <c r="N302" s="114">
        <f t="shared" si="159"/>
        <v>240744.33737581084</v>
      </c>
      <c r="O302" s="115"/>
      <c r="P302" s="114">
        <f t="shared" si="143"/>
        <v>264613.89626508346</v>
      </c>
      <c r="Q302" s="115"/>
      <c r="R302" s="112">
        <f t="shared" si="144"/>
        <v>254930.45533394735</v>
      </c>
      <c r="S302" s="50"/>
      <c r="T302" s="53">
        <f t="shared" si="145"/>
        <v>0.17</v>
      </c>
      <c r="U302" s="50">
        <f t="shared" si="146"/>
        <v>1208.1176592648094</v>
      </c>
      <c r="V302" s="50">
        <f t="shared" si="147"/>
        <v>291156.3558828191</v>
      </c>
      <c r="W302" s="53">
        <f t="shared" si="148"/>
        <v>0.32</v>
      </c>
      <c r="X302" s="50">
        <f t="shared" si="160"/>
        <v>0</v>
      </c>
      <c r="Y302" s="50">
        <f>IF(B302&lt;&gt;"",IF(MONTH(E302)=MONTH($F$14),SUMIF($C$22:C753,"="&amp;(C302-1),$G$22:G753),0)*T302,"")</f>
        <v>1072.836</v>
      </c>
      <c r="Z302" s="50">
        <f>IF(B302&lt;&gt;"",SUM($Y$22:Y302),"")</f>
        <v>25748.063999999991</v>
      </c>
      <c r="AA302" s="51">
        <f t="shared" si="161"/>
        <v>0.05</v>
      </c>
      <c r="AB302" s="50">
        <f t="shared" si="162"/>
        <v>177.55913531619899</v>
      </c>
      <c r="AC302" s="50">
        <f t="shared" si="163"/>
        <v>33.736235710077807</v>
      </c>
      <c r="AD302" s="50">
        <f t="shared" si="164"/>
        <v>17009.951375493874</v>
      </c>
      <c r="AE302" s="50">
        <f t="shared" si="165"/>
        <v>42758.01537549388</v>
      </c>
      <c r="AF302" s="50">
        <f>IFERROR($V302*(1-$W302)+SUM($X$22:$X302)+$AD302,"")</f>
        <v>240744.33737581084</v>
      </c>
      <c r="AG302" s="50" t="b">
        <f t="shared" si="166"/>
        <v>0</v>
      </c>
      <c r="AH302" s="50">
        <f>IF(B302&lt;&gt;"",
IF(AND(AG302=TRUE,D302&gt;=65),$V302*(1-10%)+SUM($X$22:$X302)+$AD302,AF302),
"")</f>
        <v>240744.33737581084</v>
      </c>
      <c r="AI302" s="50">
        <f t="shared" si="149"/>
        <v>1208.1176592648094</v>
      </c>
      <c r="AJ302" s="50">
        <f t="shared" si="150"/>
        <v>291156.3558828191</v>
      </c>
      <c r="AK302" s="50">
        <f t="shared" si="151"/>
        <v>264613.89626508346</v>
      </c>
      <c r="AL302" s="50" t="b">
        <f t="shared" si="167"/>
        <v>0</v>
      </c>
      <c r="AM302" s="50">
        <f t="shared" si="152"/>
        <v>264613.89626508346</v>
      </c>
      <c r="AN302" s="50">
        <f t="shared" si="168"/>
        <v>1058.6373295708127</v>
      </c>
      <c r="AO302" s="50">
        <f t="shared" si="169"/>
        <v>201.14109261845439</v>
      </c>
      <c r="AP302" s="50">
        <f t="shared" si="170"/>
        <v>103471.25533394734</v>
      </c>
      <c r="AQ302" s="50">
        <f t="shared" si="171"/>
        <v>254930.45533394735</v>
      </c>
    </row>
    <row r="303" spans="1:43" s="27" customFormat="1" x14ac:dyDescent="0.2">
      <c r="A303" s="47">
        <f t="shared" si="140"/>
        <v>282</v>
      </c>
      <c r="B303" s="47" t="str">
        <f>IF(E303&lt;=$F$10,VLOOKUP('KALKULATOR 2021'!A303,Robocze!$B$23:$C$102,2),"")</f>
        <v>24 rok</v>
      </c>
      <c r="C303" s="47">
        <f t="shared" si="153"/>
        <v>2045</v>
      </c>
      <c r="D303" s="48">
        <f t="shared" si="172"/>
        <v>53.500000000000583</v>
      </c>
      <c r="E303" s="54">
        <f t="shared" si="154"/>
        <v>53083</v>
      </c>
      <c r="F303" s="49">
        <f t="shared" si="155"/>
        <v>53113</v>
      </c>
      <c r="G303" s="50">
        <f>IF(F303&lt;&gt;"",
IF($F$6=Robocze!$B$3,$F$5/12,
IF(AND($F$6=Robocze!$B$4,MOD(A303,3)=1),$F$5/4,
IF(AND($F$6=Robocze!$B$5,MOD(A303,12)=1),$F$5,0))),
"")</f>
        <v>0</v>
      </c>
      <c r="H303" s="50">
        <f t="shared" si="156"/>
        <v>151459.20000000001</v>
      </c>
      <c r="I303" s="51">
        <f t="shared" si="141"/>
        <v>0.05</v>
      </c>
      <c r="J303" s="50">
        <f t="shared" si="157"/>
        <v>0</v>
      </c>
      <c r="K303" s="50">
        <f t="shared" si="158"/>
        <v>0</v>
      </c>
      <c r="L303" s="52" t="str">
        <f t="shared" si="173"/>
        <v/>
      </c>
      <c r="M303" s="111">
        <f t="shared" si="142"/>
        <v>151459.20000000001</v>
      </c>
      <c r="N303" s="114">
        <f t="shared" si="159"/>
        <v>241713.58868603778</v>
      </c>
      <c r="O303" s="115"/>
      <c r="P303" s="114">
        <f t="shared" si="143"/>
        <v>265596.54896618798</v>
      </c>
      <c r="Q303" s="115"/>
      <c r="R303" s="112">
        <f t="shared" si="144"/>
        <v>255790.84562069943</v>
      </c>
      <c r="S303" s="50"/>
      <c r="T303" s="53">
        <f t="shared" si="145"/>
        <v>0.17</v>
      </c>
      <c r="U303" s="50">
        <f t="shared" si="146"/>
        <v>1213.1514828450795</v>
      </c>
      <c r="V303" s="50">
        <f t="shared" si="147"/>
        <v>292369.50736566418</v>
      </c>
      <c r="W303" s="53">
        <f t="shared" si="148"/>
        <v>0.32</v>
      </c>
      <c r="X303" s="50">
        <f t="shared" si="160"/>
        <v>0</v>
      </c>
      <c r="Y303" s="50">
        <f>IF(B303&lt;&gt;"",IF(MONTH(E303)=MONTH($F$14),SUMIF($C$22:C753,"="&amp;(C303-1),$G$22:G753),0)*T303,"")</f>
        <v>0</v>
      </c>
      <c r="Z303" s="50">
        <f>IF(B303&lt;&gt;"",SUM($Y$22:Y303),"")</f>
        <v>25748.063999999991</v>
      </c>
      <c r="AA303" s="51">
        <f t="shared" si="161"/>
        <v>0.05</v>
      </c>
      <c r="AB303" s="50">
        <f t="shared" si="162"/>
        <v>178.15839739789115</v>
      </c>
      <c r="AC303" s="50">
        <f t="shared" si="163"/>
        <v>33.85009550559932</v>
      </c>
      <c r="AD303" s="50">
        <f t="shared" si="164"/>
        <v>17154.259677386166</v>
      </c>
      <c r="AE303" s="50">
        <f t="shared" si="165"/>
        <v>42902.323677386172</v>
      </c>
      <c r="AF303" s="50">
        <f>IFERROR($V303*(1-$W303)+SUM($X$22:$X303)+$AD303,"")</f>
        <v>241713.58868603778</v>
      </c>
      <c r="AG303" s="50" t="b">
        <f t="shared" si="166"/>
        <v>0</v>
      </c>
      <c r="AH303" s="50">
        <f>IF(B303&lt;&gt;"",
IF(AND(AG303=TRUE,D303&gt;=65),$V303*(1-10%)+SUM($X$22:$X303)+$AD303,AF303),
"")</f>
        <v>241713.58868603778</v>
      </c>
      <c r="AI303" s="50">
        <f t="shared" si="149"/>
        <v>1213.1514828450795</v>
      </c>
      <c r="AJ303" s="50">
        <f t="shared" si="150"/>
        <v>292369.50736566418</v>
      </c>
      <c r="AK303" s="50">
        <f t="shared" si="151"/>
        <v>265596.54896618798</v>
      </c>
      <c r="AL303" s="50" t="b">
        <f t="shared" si="167"/>
        <v>0</v>
      </c>
      <c r="AM303" s="50">
        <f t="shared" si="152"/>
        <v>265596.54896618798</v>
      </c>
      <c r="AN303" s="50">
        <f t="shared" si="168"/>
        <v>1062.2102305581141</v>
      </c>
      <c r="AO303" s="50">
        <f t="shared" si="169"/>
        <v>201.81994380604166</v>
      </c>
      <c r="AP303" s="50">
        <f t="shared" si="170"/>
        <v>104331.64562069942</v>
      </c>
      <c r="AQ303" s="50">
        <f t="shared" si="171"/>
        <v>255790.84562069943</v>
      </c>
    </row>
    <row r="304" spans="1:43" s="27" customFormat="1" x14ac:dyDescent="0.2">
      <c r="A304" s="47">
        <f t="shared" si="140"/>
        <v>283</v>
      </c>
      <c r="B304" s="47" t="str">
        <f>IF(E304&lt;=$F$10,VLOOKUP('KALKULATOR 2021'!A304,Robocze!$B$23:$C$102,2),"")</f>
        <v>24 rok</v>
      </c>
      <c r="C304" s="47">
        <f t="shared" si="153"/>
        <v>2045</v>
      </c>
      <c r="D304" s="48">
        <f t="shared" si="172"/>
        <v>53.583333333333918</v>
      </c>
      <c r="E304" s="54">
        <f t="shared" si="154"/>
        <v>53114</v>
      </c>
      <c r="F304" s="49">
        <f t="shared" si="155"/>
        <v>53143</v>
      </c>
      <c r="G304" s="50">
        <f>IF(F304&lt;&gt;"",
IF($F$6=Robocze!$B$3,$F$5/12,
IF(AND($F$6=Robocze!$B$4,MOD(A304,3)=1),$F$5/4,
IF(AND($F$6=Robocze!$B$5,MOD(A304,12)=1),$F$5,0))),
"")</f>
        <v>0</v>
      </c>
      <c r="H304" s="50">
        <f t="shared" si="156"/>
        <v>151459.20000000001</v>
      </c>
      <c r="I304" s="51">
        <f t="shared" si="141"/>
        <v>0.05</v>
      </c>
      <c r="J304" s="50">
        <f t="shared" si="157"/>
        <v>0</v>
      </c>
      <c r="K304" s="50">
        <f t="shared" si="158"/>
        <v>0</v>
      </c>
      <c r="L304" s="52" t="str">
        <f t="shared" si="173"/>
        <v/>
      </c>
      <c r="M304" s="111">
        <f t="shared" si="142"/>
        <v>151459.20000000001</v>
      </c>
      <c r="N304" s="114">
        <f t="shared" si="159"/>
        <v>242686.76429931834</v>
      </c>
      <c r="O304" s="115"/>
      <c r="P304" s="114">
        <f t="shared" si="143"/>
        <v>266583.29605354712</v>
      </c>
      <c r="Q304" s="115"/>
      <c r="R304" s="112">
        <f t="shared" si="144"/>
        <v>256654.13972466928</v>
      </c>
      <c r="S304" s="50"/>
      <c r="T304" s="53">
        <f t="shared" si="145"/>
        <v>0.17</v>
      </c>
      <c r="U304" s="50">
        <f t="shared" si="146"/>
        <v>1218.2062806902675</v>
      </c>
      <c r="V304" s="50">
        <f t="shared" si="147"/>
        <v>293587.71364635444</v>
      </c>
      <c r="W304" s="53">
        <f t="shared" si="148"/>
        <v>0.32</v>
      </c>
      <c r="X304" s="50">
        <f t="shared" si="160"/>
        <v>0</v>
      </c>
      <c r="Y304" s="50">
        <f>IF(B304&lt;&gt;"",IF(MONTH(E304)=MONTH($F$14),SUMIF($C$22:C753,"="&amp;(C304-1),$G$22:G753),0)*T304,"")</f>
        <v>0</v>
      </c>
      <c r="Z304" s="50">
        <f>IF(B304&lt;&gt;"",SUM($Y$22:Y304),"")</f>
        <v>25748.063999999991</v>
      </c>
      <c r="AA304" s="51">
        <f t="shared" si="161"/>
        <v>0.05</v>
      </c>
      <c r="AB304" s="50">
        <f t="shared" si="162"/>
        <v>178.75968198910905</v>
      </c>
      <c r="AC304" s="50">
        <f t="shared" si="163"/>
        <v>33.964339577930723</v>
      </c>
      <c r="AD304" s="50">
        <f t="shared" si="164"/>
        <v>17299.055019797343</v>
      </c>
      <c r="AE304" s="50">
        <f t="shared" si="165"/>
        <v>43047.119019797356</v>
      </c>
      <c r="AF304" s="50">
        <f>IFERROR($V304*(1-$W304)+SUM($X$22:$X304)+$AD304,"")</f>
        <v>242686.76429931834</v>
      </c>
      <c r="AG304" s="50" t="b">
        <f t="shared" si="166"/>
        <v>0</v>
      </c>
      <c r="AH304" s="50">
        <f>IF(B304&lt;&gt;"",
IF(AND(AG304=TRUE,D304&gt;=65),$V304*(1-10%)+SUM($X$22:$X304)+$AD304,AF304),
"")</f>
        <v>242686.76429931834</v>
      </c>
      <c r="AI304" s="50">
        <f t="shared" si="149"/>
        <v>1218.2062806902675</v>
      </c>
      <c r="AJ304" s="50">
        <f t="shared" si="150"/>
        <v>293587.71364635444</v>
      </c>
      <c r="AK304" s="50">
        <f t="shared" si="151"/>
        <v>266583.29605354712</v>
      </c>
      <c r="AL304" s="50" t="b">
        <f t="shared" si="167"/>
        <v>0</v>
      </c>
      <c r="AM304" s="50">
        <f t="shared" si="152"/>
        <v>266583.29605354712</v>
      </c>
      <c r="AN304" s="50">
        <f t="shared" si="168"/>
        <v>1065.7951900862477</v>
      </c>
      <c r="AO304" s="50">
        <f t="shared" si="169"/>
        <v>202.50108611638706</v>
      </c>
      <c r="AP304" s="50">
        <f t="shared" si="170"/>
        <v>105194.93972466927</v>
      </c>
      <c r="AQ304" s="50">
        <f t="shared" si="171"/>
        <v>256654.13972466928</v>
      </c>
    </row>
    <row r="305" spans="1:43" s="27" customFormat="1" x14ac:dyDescent="0.2">
      <c r="A305" s="47">
        <f t="shared" si="140"/>
        <v>284</v>
      </c>
      <c r="B305" s="47" t="str">
        <f>IF(E305&lt;=$F$10,VLOOKUP('KALKULATOR 2021'!A305,Robocze!$B$23:$C$102,2),"")</f>
        <v>24 rok</v>
      </c>
      <c r="C305" s="47">
        <f t="shared" si="153"/>
        <v>2045</v>
      </c>
      <c r="D305" s="48">
        <f t="shared" si="172"/>
        <v>53.666666666667254</v>
      </c>
      <c r="E305" s="54">
        <f t="shared" si="154"/>
        <v>53144</v>
      </c>
      <c r="F305" s="49">
        <f t="shared" si="155"/>
        <v>53174</v>
      </c>
      <c r="G305" s="50">
        <f>IF(F305&lt;&gt;"",
IF($F$6=Robocze!$B$3,$F$5/12,
IF(AND($F$6=Robocze!$B$4,MOD(A305,3)=1),$F$5/4,
IF(AND($F$6=Robocze!$B$5,MOD(A305,12)=1),$F$5,0))),
"")</f>
        <v>0</v>
      </c>
      <c r="H305" s="50">
        <f t="shared" si="156"/>
        <v>151459.20000000001</v>
      </c>
      <c r="I305" s="51">
        <f t="shared" si="141"/>
        <v>0.05</v>
      </c>
      <c r="J305" s="50">
        <f t="shared" si="157"/>
        <v>0</v>
      </c>
      <c r="K305" s="50">
        <f t="shared" si="158"/>
        <v>0</v>
      </c>
      <c r="L305" s="52" t="str">
        <f t="shared" si="173"/>
        <v/>
      </c>
      <c r="M305" s="111">
        <f t="shared" si="142"/>
        <v>151459.20000000001</v>
      </c>
      <c r="N305" s="114">
        <f t="shared" si="159"/>
        <v>243663.88018134149</v>
      </c>
      <c r="O305" s="115"/>
      <c r="P305" s="114">
        <f t="shared" si="143"/>
        <v>267574.15458710358</v>
      </c>
      <c r="Q305" s="115"/>
      <c r="R305" s="112">
        <f t="shared" si="144"/>
        <v>257520.34744624005</v>
      </c>
      <c r="S305" s="50"/>
      <c r="T305" s="53">
        <f t="shared" si="145"/>
        <v>0.17</v>
      </c>
      <c r="U305" s="50">
        <f t="shared" si="146"/>
        <v>1223.2821401931435</v>
      </c>
      <c r="V305" s="50">
        <f t="shared" si="147"/>
        <v>294810.9957865476</v>
      </c>
      <c r="W305" s="53">
        <f t="shared" si="148"/>
        <v>0.32</v>
      </c>
      <c r="X305" s="50">
        <f t="shared" si="160"/>
        <v>0</v>
      </c>
      <c r="Y305" s="50">
        <f>IF(B305&lt;&gt;"",IF(MONTH(E305)=MONTH($F$14),SUMIF($C$22:C753,"="&amp;(C305-1),$G$22:G753),0)*T305,"")</f>
        <v>0</v>
      </c>
      <c r="Z305" s="50">
        <f>IF(B305&lt;&gt;"",SUM($Y$22:Y305),"")</f>
        <v>25748.063999999991</v>
      </c>
      <c r="AA305" s="51">
        <f t="shared" si="161"/>
        <v>0.05</v>
      </c>
      <c r="AB305" s="50">
        <f t="shared" si="162"/>
        <v>179.36299591582232</v>
      </c>
      <c r="AC305" s="50">
        <f t="shared" si="163"/>
        <v>34.078969224006244</v>
      </c>
      <c r="AD305" s="50">
        <f t="shared" si="164"/>
        <v>17444.339046489156</v>
      </c>
      <c r="AE305" s="50">
        <f t="shared" si="165"/>
        <v>43192.403046489169</v>
      </c>
      <c r="AF305" s="50">
        <f>IFERROR($V305*(1-$W305)+SUM($X$22:$X305)+$AD305,"")</f>
        <v>243663.88018134149</v>
      </c>
      <c r="AG305" s="50" t="b">
        <f t="shared" si="166"/>
        <v>0</v>
      </c>
      <c r="AH305" s="50">
        <f>IF(B305&lt;&gt;"",
IF(AND(AG305=TRUE,D305&gt;=65),$V305*(1-10%)+SUM($X$22:$X305)+$AD305,AF305),
"")</f>
        <v>243663.88018134149</v>
      </c>
      <c r="AI305" s="50">
        <f t="shared" si="149"/>
        <v>1223.2821401931435</v>
      </c>
      <c r="AJ305" s="50">
        <f t="shared" si="150"/>
        <v>294810.9957865476</v>
      </c>
      <c r="AK305" s="50">
        <f t="shared" si="151"/>
        <v>267574.15458710358</v>
      </c>
      <c r="AL305" s="50" t="b">
        <f t="shared" si="167"/>
        <v>0</v>
      </c>
      <c r="AM305" s="50">
        <f t="shared" si="152"/>
        <v>267574.15458710358</v>
      </c>
      <c r="AN305" s="50">
        <f t="shared" si="168"/>
        <v>1069.3922488527887</v>
      </c>
      <c r="AO305" s="50">
        <f t="shared" si="169"/>
        <v>203.18452728202985</v>
      </c>
      <c r="AP305" s="50">
        <f t="shared" si="170"/>
        <v>106061.14744624004</v>
      </c>
      <c r="AQ305" s="50">
        <f t="shared" si="171"/>
        <v>257520.34744624005</v>
      </c>
    </row>
    <row r="306" spans="1:43" s="27" customFormat="1" x14ac:dyDescent="0.2">
      <c r="A306" s="47">
        <f t="shared" si="140"/>
        <v>285</v>
      </c>
      <c r="B306" s="47" t="str">
        <f>IF(E306&lt;=$F$10,VLOOKUP('KALKULATOR 2021'!A306,Robocze!$B$23:$C$102,2),"")</f>
        <v>24 rok</v>
      </c>
      <c r="C306" s="47">
        <f t="shared" si="153"/>
        <v>2045</v>
      </c>
      <c r="D306" s="48">
        <f t="shared" si="172"/>
        <v>53.75000000000059</v>
      </c>
      <c r="E306" s="54">
        <f t="shared" si="154"/>
        <v>53175</v>
      </c>
      <c r="F306" s="49">
        <f t="shared" si="155"/>
        <v>53205</v>
      </c>
      <c r="G306" s="50">
        <f>IF(F306&lt;&gt;"",
IF($F$6=Robocze!$B$3,$F$5/12,
IF(AND($F$6=Robocze!$B$4,MOD(A306,3)=1),$F$5/4,
IF(AND($F$6=Robocze!$B$5,MOD(A306,12)=1),$F$5,0))),
"")</f>
        <v>0</v>
      </c>
      <c r="H306" s="50">
        <f t="shared" si="156"/>
        <v>151459.20000000001</v>
      </c>
      <c r="I306" s="51">
        <f t="shared" si="141"/>
        <v>0.05</v>
      </c>
      <c r="J306" s="50">
        <f t="shared" si="157"/>
        <v>0</v>
      </c>
      <c r="K306" s="50">
        <f t="shared" si="158"/>
        <v>0</v>
      </c>
      <c r="L306" s="52" t="str">
        <f t="shared" si="173"/>
        <v/>
      </c>
      <c r="M306" s="111">
        <f t="shared" si="142"/>
        <v>151459.20000000001</v>
      </c>
      <c r="N306" s="114">
        <f t="shared" si="159"/>
        <v>244644.95236301864</v>
      </c>
      <c r="O306" s="115"/>
      <c r="P306" s="114">
        <f t="shared" si="143"/>
        <v>268569.1416978832</v>
      </c>
      <c r="Q306" s="115"/>
      <c r="R306" s="112">
        <f t="shared" si="144"/>
        <v>258389.4786188711</v>
      </c>
      <c r="S306" s="50"/>
      <c r="T306" s="53">
        <f t="shared" si="145"/>
        <v>0.17</v>
      </c>
      <c r="U306" s="50">
        <f t="shared" si="146"/>
        <v>1228.3791491106149</v>
      </c>
      <c r="V306" s="50">
        <f t="shared" si="147"/>
        <v>296039.37493565824</v>
      </c>
      <c r="W306" s="53">
        <f t="shared" si="148"/>
        <v>0.32</v>
      </c>
      <c r="X306" s="50">
        <f t="shared" si="160"/>
        <v>0</v>
      </c>
      <c r="Y306" s="50">
        <f>IF(B306&lt;&gt;"",IF(MONTH(E306)=MONTH($F$14),SUMIF($C$22:C753,"="&amp;(C306-1),$G$22:G753),0)*T306,"")</f>
        <v>0</v>
      </c>
      <c r="Z306" s="50">
        <f>IF(B306&lt;&gt;"",SUM($Y$22:Y306),"")</f>
        <v>25748.063999999991</v>
      </c>
      <c r="AA306" s="51">
        <f t="shared" si="161"/>
        <v>0.05</v>
      </c>
      <c r="AB306" s="50">
        <f t="shared" si="162"/>
        <v>179.96834602703822</v>
      </c>
      <c r="AC306" s="50">
        <f t="shared" si="163"/>
        <v>34.193985745137262</v>
      </c>
      <c r="AD306" s="50">
        <f t="shared" si="164"/>
        <v>17590.113406771059</v>
      </c>
      <c r="AE306" s="50">
        <f t="shared" si="165"/>
        <v>43338.177406771072</v>
      </c>
      <c r="AF306" s="50">
        <f>IFERROR($V306*(1-$W306)+SUM($X$22:$X306)+$AD306,"")</f>
        <v>244644.95236301864</v>
      </c>
      <c r="AG306" s="50" t="b">
        <f t="shared" si="166"/>
        <v>0</v>
      </c>
      <c r="AH306" s="50">
        <f>IF(B306&lt;&gt;"",
IF(AND(AG306=TRUE,D306&gt;=65),$V306*(1-10%)+SUM($X$22:$X306)+$AD306,AF306),
"")</f>
        <v>244644.95236301864</v>
      </c>
      <c r="AI306" s="50">
        <f t="shared" si="149"/>
        <v>1228.3791491106149</v>
      </c>
      <c r="AJ306" s="50">
        <f t="shared" si="150"/>
        <v>296039.37493565824</v>
      </c>
      <c r="AK306" s="50">
        <f t="shared" si="151"/>
        <v>268569.1416978832</v>
      </c>
      <c r="AL306" s="50" t="b">
        <f t="shared" si="167"/>
        <v>0</v>
      </c>
      <c r="AM306" s="50">
        <f t="shared" si="152"/>
        <v>268569.1416978832</v>
      </c>
      <c r="AN306" s="50">
        <f t="shared" si="168"/>
        <v>1073.0014476926669</v>
      </c>
      <c r="AO306" s="50">
        <f t="shared" si="169"/>
        <v>203.87027506160672</v>
      </c>
      <c r="AP306" s="50">
        <f t="shared" si="170"/>
        <v>106930.27861887109</v>
      </c>
      <c r="AQ306" s="50">
        <f t="shared" si="171"/>
        <v>258389.4786188711</v>
      </c>
    </row>
    <row r="307" spans="1:43" s="27" customFormat="1" x14ac:dyDescent="0.2">
      <c r="A307" s="47">
        <f t="shared" si="140"/>
        <v>286</v>
      </c>
      <c r="B307" s="47" t="str">
        <f>IF(E307&lt;=$F$10,VLOOKUP('KALKULATOR 2021'!A307,Robocze!$B$23:$C$102,2),"")</f>
        <v>24 rok</v>
      </c>
      <c r="C307" s="47">
        <f t="shared" si="153"/>
        <v>2045</v>
      </c>
      <c r="D307" s="48">
        <f t="shared" si="172"/>
        <v>53.833333333333925</v>
      </c>
      <c r="E307" s="54">
        <f t="shared" si="154"/>
        <v>53206</v>
      </c>
      <c r="F307" s="49">
        <f t="shared" si="155"/>
        <v>53235</v>
      </c>
      <c r="G307" s="50">
        <f>IF(F307&lt;&gt;"",
IF($F$6=Robocze!$B$3,$F$5/12,
IF(AND($F$6=Robocze!$B$4,MOD(A307,3)=1),$F$5/4,
IF(AND($F$6=Robocze!$B$5,MOD(A307,12)=1),$F$5,0))),
"")</f>
        <v>0</v>
      </c>
      <c r="H307" s="50">
        <f t="shared" si="156"/>
        <v>151459.20000000001</v>
      </c>
      <c r="I307" s="51">
        <f t="shared" si="141"/>
        <v>0.05</v>
      </c>
      <c r="J307" s="50">
        <f t="shared" si="157"/>
        <v>0</v>
      </c>
      <c r="K307" s="50">
        <f t="shared" si="158"/>
        <v>0</v>
      </c>
      <c r="L307" s="52" t="str">
        <f t="shared" si="173"/>
        <v/>
      </c>
      <c r="M307" s="111">
        <f t="shared" si="142"/>
        <v>151459.20000000001</v>
      </c>
      <c r="N307" s="114">
        <f t="shared" si="159"/>
        <v>245629.99694075086</v>
      </c>
      <c r="O307" s="115"/>
      <c r="P307" s="114">
        <f t="shared" si="143"/>
        <v>269568.27458829107</v>
      </c>
      <c r="Q307" s="115"/>
      <c r="R307" s="112">
        <f t="shared" si="144"/>
        <v>259261.5431092098</v>
      </c>
      <c r="S307" s="50"/>
      <c r="T307" s="53">
        <f t="shared" si="145"/>
        <v>0.17</v>
      </c>
      <c r="U307" s="50">
        <f t="shared" si="146"/>
        <v>1233.4973955652426</v>
      </c>
      <c r="V307" s="50">
        <f t="shared" si="147"/>
        <v>297272.87233122351</v>
      </c>
      <c r="W307" s="53">
        <f t="shared" si="148"/>
        <v>0.32</v>
      </c>
      <c r="X307" s="50">
        <f t="shared" si="160"/>
        <v>0</v>
      </c>
      <c r="Y307" s="50">
        <f>IF(B307&lt;&gt;"",IF(MONTH(E307)=MONTH($F$14),SUMIF($C$22:C753,"="&amp;(C307-1),$G$22:G753),0)*T307,"")</f>
        <v>0</v>
      </c>
      <c r="Z307" s="50">
        <f>IF(B307&lt;&gt;"",SUM($Y$22:Y307),"")</f>
        <v>25748.063999999991</v>
      </c>
      <c r="AA307" s="51">
        <f t="shared" si="161"/>
        <v>0.05</v>
      </c>
      <c r="AB307" s="50">
        <f t="shared" si="162"/>
        <v>180.57573919487947</v>
      </c>
      <c r="AC307" s="50">
        <f t="shared" si="163"/>
        <v>34.309390447027099</v>
      </c>
      <c r="AD307" s="50">
        <f t="shared" si="164"/>
        <v>17736.379755518912</v>
      </c>
      <c r="AE307" s="50">
        <f t="shared" si="165"/>
        <v>43484.443755518922</v>
      </c>
      <c r="AF307" s="50">
        <f>IFERROR($V307*(1-$W307)+SUM($X$22:$X307)+$AD307,"")</f>
        <v>245629.99694075086</v>
      </c>
      <c r="AG307" s="50" t="b">
        <f t="shared" si="166"/>
        <v>0</v>
      </c>
      <c r="AH307" s="50">
        <f>IF(B307&lt;&gt;"",
IF(AND(AG307=TRUE,D307&gt;=65),$V307*(1-10%)+SUM($X$22:$X307)+$AD307,AF307),
"")</f>
        <v>245629.99694075086</v>
      </c>
      <c r="AI307" s="50">
        <f t="shared" si="149"/>
        <v>1233.4973955652426</v>
      </c>
      <c r="AJ307" s="50">
        <f t="shared" si="150"/>
        <v>297272.87233122351</v>
      </c>
      <c r="AK307" s="50">
        <f t="shared" si="151"/>
        <v>269568.27458829107</v>
      </c>
      <c r="AL307" s="50" t="b">
        <f t="shared" si="167"/>
        <v>0</v>
      </c>
      <c r="AM307" s="50">
        <f t="shared" si="152"/>
        <v>269568.27458829107</v>
      </c>
      <c r="AN307" s="50">
        <f t="shared" si="168"/>
        <v>1076.6228275786295</v>
      </c>
      <c r="AO307" s="50">
        <f t="shared" si="169"/>
        <v>204.55833723993962</v>
      </c>
      <c r="AP307" s="50">
        <f t="shared" si="170"/>
        <v>107802.34310920979</v>
      </c>
      <c r="AQ307" s="50">
        <f t="shared" si="171"/>
        <v>259261.5431092098</v>
      </c>
    </row>
    <row r="308" spans="1:43" s="27" customFormat="1" x14ac:dyDescent="0.2">
      <c r="A308" s="47">
        <f t="shared" si="140"/>
        <v>287</v>
      </c>
      <c r="B308" s="47" t="str">
        <f>IF(E308&lt;=$F$10,VLOOKUP('KALKULATOR 2021'!A308,Robocze!$B$23:$C$102,2),"")</f>
        <v>24 rok</v>
      </c>
      <c r="C308" s="47">
        <f t="shared" si="153"/>
        <v>2045</v>
      </c>
      <c r="D308" s="48">
        <f t="shared" si="172"/>
        <v>53.916666666667261</v>
      </c>
      <c r="E308" s="54">
        <f t="shared" si="154"/>
        <v>53236</v>
      </c>
      <c r="F308" s="49">
        <f t="shared" si="155"/>
        <v>53266</v>
      </c>
      <c r="G308" s="50">
        <f>IF(F308&lt;&gt;"",
IF($F$6=Robocze!$B$3,$F$5/12,
IF(AND($F$6=Robocze!$B$4,MOD(A308,3)=1),$F$5/4,
IF(AND($F$6=Robocze!$B$5,MOD(A308,12)=1),$F$5,0))),
"")</f>
        <v>0</v>
      </c>
      <c r="H308" s="50">
        <f t="shared" si="156"/>
        <v>151459.20000000001</v>
      </c>
      <c r="I308" s="51">
        <f t="shared" si="141"/>
        <v>0.05</v>
      </c>
      <c r="J308" s="50">
        <f t="shared" si="157"/>
        <v>0</v>
      </c>
      <c r="K308" s="50">
        <f t="shared" si="158"/>
        <v>0</v>
      </c>
      <c r="L308" s="52" t="str">
        <f t="shared" si="173"/>
        <v/>
      </c>
      <c r="M308" s="111">
        <f t="shared" si="142"/>
        <v>151459.20000000001</v>
      </c>
      <c r="N308" s="114">
        <f t="shared" si="159"/>
        <v>246619.03007669756</v>
      </c>
      <c r="O308" s="115"/>
      <c r="P308" s="114">
        <f t="shared" si="143"/>
        <v>270571.57053240895</v>
      </c>
      <c r="Q308" s="115"/>
      <c r="R308" s="112">
        <f t="shared" si="144"/>
        <v>260136.55081720339</v>
      </c>
      <c r="S308" s="50"/>
      <c r="T308" s="53">
        <f t="shared" si="145"/>
        <v>0.17</v>
      </c>
      <c r="U308" s="50">
        <f t="shared" si="146"/>
        <v>1238.6369680467647</v>
      </c>
      <c r="V308" s="50">
        <f t="shared" si="147"/>
        <v>298511.50929927028</v>
      </c>
      <c r="W308" s="53">
        <f t="shared" si="148"/>
        <v>0.32</v>
      </c>
      <c r="X308" s="50">
        <f t="shared" si="160"/>
        <v>0</v>
      </c>
      <c r="Y308" s="50">
        <f>IF(B308&lt;&gt;"",IF(MONTH(E308)=MONTH($F$14),SUMIF($C$22:C753,"="&amp;(C308-1),$G$22:G753),0)*T308,"")</f>
        <v>0</v>
      </c>
      <c r="Z308" s="50">
        <f>IF(B308&lt;&gt;"",SUM($Y$22:Y308),"")</f>
        <v>25748.063999999991</v>
      </c>
      <c r="AA308" s="51">
        <f t="shared" si="161"/>
        <v>0.05</v>
      </c>
      <c r="AB308" s="50">
        <f t="shared" si="162"/>
        <v>181.18518231466217</v>
      </c>
      <c r="AC308" s="50">
        <f t="shared" si="163"/>
        <v>34.425184639785812</v>
      </c>
      <c r="AD308" s="50">
        <f t="shared" si="164"/>
        <v>17883.139753193787</v>
      </c>
      <c r="AE308" s="50">
        <f t="shared" si="165"/>
        <v>43631.203753193797</v>
      </c>
      <c r="AF308" s="50">
        <f>IFERROR($V308*(1-$W308)+SUM($X$22:$X308)+$AD308,"")</f>
        <v>246619.03007669756</v>
      </c>
      <c r="AG308" s="50" t="b">
        <f t="shared" si="166"/>
        <v>0</v>
      </c>
      <c r="AH308" s="50">
        <f>IF(B308&lt;&gt;"",
IF(AND(AG308=TRUE,D308&gt;=65),$V308*(1-10%)+SUM($X$22:$X308)+$AD308,AF308),
"")</f>
        <v>246619.03007669756</v>
      </c>
      <c r="AI308" s="50">
        <f t="shared" si="149"/>
        <v>1238.6369680467647</v>
      </c>
      <c r="AJ308" s="50">
        <f t="shared" si="150"/>
        <v>298511.50929927028</v>
      </c>
      <c r="AK308" s="50">
        <f t="shared" si="151"/>
        <v>270571.57053240895</v>
      </c>
      <c r="AL308" s="50" t="b">
        <f t="shared" si="167"/>
        <v>0</v>
      </c>
      <c r="AM308" s="50">
        <f t="shared" si="152"/>
        <v>270571.57053240895</v>
      </c>
      <c r="AN308" s="50">
        <f t="shared" si="168"/>
        <v>1080.2564296217076</v>
      </c>
      <c r="AO308" s="50">
        <f t="shared" si="169"/>
        <v>205.24872162812446</v>
      </c>
      <c r="AP308" s="50">
        <f t="shared" si="170"/>
        <v>108677.35081720338</v>
      </c>
      <c r="AQ308" s="50">
        <f t="shared" si="171"/>
        <v>260136.55081720339</v>
      </c>
    </row>
    <row r="309" spans="1:43" s="46" customFormat="1" x14ac:dyDescent="0.2">
      <c r="A309" s="55">
        <f t="shared" si="140"/>
        <v>288</v>
      </c>
      <c r="B309" s="55" t="str">
        <f>IF(E309&lt;=$F$10,VLOOKUP('KALKULATOR 2021'!A309,Robocze!$B$23:$C$102,2),"")</f>
        <v>24 rok</v>
      </c>
      <c r="C309" s="55">
        <f t="shared" si="153"/>
        <v>2045</v>
      </c>
      <c r="D309" s="56">
        <f t="shared" si="172"/>
        <v>54.000000000000597</v>
      </c>
      <c r="E309" s="57">
        <f t="shared" si="154"/>
        <v>53267</v>
      </c>
      <c r="F309" s="58">
        <f t="shared" si="155"/>
        <v>53296</v>
      </c>
      <c r="G309" s="59">
        <f>IF(F309&lt;&gt;"",
IF($F$6=Robocze!$B$3,$F$5/12,
IF(AND($F$6=Robocze!$B$4,MOD(A309,3)=1),$F$5/4,
IF(AND($F$6=Robocze!$B$5,MOD(A309,12)=1),$F$5,0))),
"")</f>
        <v>0</v>
      </c>
      <c r="H309" s="59">
        <f t="shared" si="156"/>
        <v>151459.20000000001</v>
      </c>
      <c r="I309" s="60">
        <f t="shared" si="141"/>
        <v>0.05</v>
      </c>
      <c r="J309" s="59">
        <f t="shared" si="157"/>
        <v>0</v>
      </c>
      <c r="K309" s="59">
        <f t="shared" si="158"/>
        <v>0</v>
      </c>
      <c r="L309" s="61">
        <f t="shared" si="173"/>
        <v>24</v>
      </c>
      <c r="M309" s="113">
        <f t="shared" si="142"/>
        <v>151459.20000000001</v>
      </c>
      <c r="N309" s="114">
        <f t="shared" si="159"/>
        <v>247612.06799904586</v>
      </c>
      <c r="O309" s="115"/>
      <c r="P309" s="114">
        <f t="shared" si="143"/>
        <v>271579.04687629396</v>
      </c>
      <c r="Q309" s="115"/>
      <c r="R309" s="112">
        <f t="shared" si="144"/>
        <v>261014.51167621146</v>
      </c>
      <c r="S309" s="59"/>
      <c r="T309" s="62">
        <f t="shared" si="145"/>
        <v>0.17</v>
      </c>
      <c r="U309" s="59">
        <f t="shared" si="146"/>
        <v>1243.7979554136261</v>
      </c>
      <c r="V309" s="59">
        <f t="shared" si="147"/>
        <v>299755.30725468392</v>
      </c>
      <c r="W309" s="62">
        <f t="shared" si="148"/>
        <v>0.32</v>
      </c>
      <c r="X309" s="59">
        <f t="shared" si="160"/>
        <v>0</v>
      </c>
      <c r="Y309" s="59">
        <f>IF(B309&lt;&gt;"",IF(MONTH(E309)=MONTH($F$14),SUMIF($C$22:C777,"="&amp;(C309-1),$G$22:G777),0)*T309,"")</f>
        <v>0</v>
      </c>
      <c r="Z309" s="59">
        <f>IF(B309&lt;&gt;"",SUM($Y$22:Y309),"")</f>
        <v>25748.063999999991</v>
      </c>
      <c r="AA309" s="60">
        <f t="shared" si="161"/>
        <v>0.05</v>
      </c>
      <c r="AB309" s="59">
        <f t="shared" si="162"/>
        <v>181.79668230497415</v>
      </c>
      <c r="AC309" s="59">
        <f t="shared" si="163"/>
        <v>34.541369637945088</v>
      </c>
      <c r="AD309" s="59">
        <f t="shared" si="164"/>
        <v>18030.395065860819</v>
      </c>
      <c r="AE309" s="59">
        <f t="shared" si="165"/>
        <v>43778.459065860821</v>
      </c>
      <c r="AF309" s="59">
        <f>IFERROR($V309*(1-$W309)+SUM($X$22:$X309)+$AD309,"")</f>
        <v>247612.06799904586</v>
      </c>
      <c r="AG309" s="59" t="b">
        <f t="shared" si="166"/>
        <v>0</v>
      </c>
      <c r="AH309" s="59">
        <f>IF(B309&lt;&gt;"",
IF(AND(AG309=TRUE,D309&gt;=65),$V309*(1-10%)+SUM($X$22:$X309)+$AD309,AF309),
"")</f>
        <v>247612.06799904586</v>
      </c>
      <c r="AI309" s="59">
        <f t="shared" si="149"/>
        <v>1243.7979554136261</v>
      </c>
      <c r="AJ309" s="59">
        <f t="shared" si="150"/>
        <v>299755.30725468392</v>
      </c>
      <c r="AK309" s="59">
        <f t="shared" si="151"/>
        <v>271579.04687629396</v>
      </c>
      <c r="AL309" s="59" t="b">
        <f t="shared" si="167"/>
        <v>0</v>
      </c>
      <c r="AM309" s="59">
        <f t="shared" si="152"/>
        <v>271579.04687629396</v>
      </c>
      <c r="AN309" s="59">
        <f t="shared" si="168"/>
        <v>1083.9022950716808</v>
      </c>
      <c r="AO309" s="59">
        <f t="shared" si="169"/>
        <v>205.94143606361936</v>
      </c>
      <c r="AP309" s="59">
        <f t="shared" si="170"/>
        <v>109555.31167621145</v>
      </c>
      <c r="AQ309" s="59">
        <f t="shared" si="171"/>
        <v>261014.51167621146</v>
      </c>
    </row>
    <row r="310" spans="1:43" s="27" customFormat="1" x14ac:dyDescent="0.2">
      <c r="A310" s="47">
        <f t="shared" si="140"/>
        <v>289</v>
      </c>
      <c r="B310" s="47" t="str">
        <f>IF(E310&lt;=$F$10,VLOOKUP('KALKULATOR 2021'!A310,Robocze!$B$23:$C$102,2),"")</f>
        <v>25 rok</v>
      </c>
      <c r="C310" s="47">
        <f t="shared" si="153"/>
        <v>2045</v>
      </c>
      <c r="D310" s="48">
        <f t="shared" si="172"/>
        <v>54.083333333333933</v>
      </c>
      <c r="E310" s="49">
        <f t="shared" si="154"/>
        <v>53297</v>
      </c>
      <c r="F310" s="49">
        <f t="shared" si="155"/>
        <v>53327</v>
      </c>
      <c r="G310" s="50">
        <f>IF(F310&lt;&gt;"",
IF($F$6=Robocze!$B$3,$F$5/12,
IF(AND($F$6=Robocze!$B$4,MOD(A310,3)=1),$F$5/4,
IF(AND($F$6=Robocze!$B$5,MOD(A310,12)=1),$F$5,0))),
"")</f>
        <v>6310.8</v>
      </c>
      <c r="H310" s="50">
        <f t="shared" si="156"/>
        <v>157770</v>
      </c>
      <c r="I310" s="51">
        <f t="shared" si="141"/>
        <v>0.05</v>
      </c>
      <c r="J310" s="50">
        <f t="shared" si="157"/>
        <v>2E-3</v>
      </c>
      <c r="K310" s="50">
        <f t="shared" si="158"/>
        <v>6310.7979999999998</v>
      </c>
      <c r="L310" s="52" t="str">
        <f t="shared" si="173"/>
        <v/>
      </c>
      <c r="M310" s="111">
        <f t="shared" si="142"/>
        <v>157770</v>
      </c>
      <c r="N310" s="114">
        <f t="shared" si="159"/>
        <v>253991.18623661474</v>
      </c>
      <c r="O310" s="115"/>
      <c r="P310" s="114">
        <f t="shared" si="143"/>
        <v>278922.81836152851</v>
      </c>
      <c r="Q310" s="115"/>
      <c r="R310" s="112">
        <f t="shared" si="144"/>
        <v>268227.53460311872</v>
      </c>
      <c r="S310" s="50"/>
      <c r="T310" s="53">
        <f t="shared" si="145"/>
        <v>0.17</v>
      </c>
      <c r="U310" s="50">
        <f t="shared" si="146"/>
        <v>1275.2754385611831</v>
      </c>
      <c r="V310" s="50">
        <f t="shared" si="147"/>
        <v>307341.3806932451</v>
      </c>
      <c r="W310" s="53">
        <f t="shared" si="148"/>
        <v>0.32</v>
      </c>
      <c r="X310" s="50">
        <f t="shared" si="160"/>
        <v>1072.836</v>
      </c>
      <c r="Y310" s="50">
        <f>IF(B310&lt;&gt;"",IF(MONTH(E310)=MONTH($F$14),SUMIF($C$22:C765,"="&amp;(C310-1),$G$22:G765),0)*T310,"")</f>
        <v>0</v>
      </c>
      <c r="Z310" s="50">
        <f>IF(B310&lt;&gt;"",SUM($Y$22:Y310),"")</f>
        <v>25748.063999999991</v>
      </c>
      <c r="AA310" s="51">
        <f t="shared" si="161"/>
        <v>0.05</v>
      </c>
      <c r="AB310" s="50">
        <f t="shared" si="162"/>
        <v>182.41024610775344</v>
      </c>
      <c r="AC310" s="50">
        <f t="shared" si="163"/>
        <v>34.657946760473152</v>
      </c>
      <c r="AD310" s="50">
        <f t="shared" si="164"/>
        <v>18178.1473652081</v>
      </c>
      <c r="AE310" s="50">
        <f t="shared" si="165"/>
        <v>43926.211365208103</v>
      </c>
      <c r="AF310" s="50">
        <f>IFERROR($V310*(1-$W310)+SUM($X$22:$X310)+$AD310,"")</f>
        <v>253991.18623661474</v>
      </c>
      <c r="AG310" s="50" t="b">
        <f t="shared" si="166"/>
        <v>0</v>
      </c>
      <c r="AH310" s="50">
        <f>IF(B310&lt;&gt;"",
IF(AND(AG310=TRUE,D310&gt;=65),$V310*(1-10%)+SUM($X$22:$X310)+$AD310,AF310),
"")</f>
        <v>253991.18623661474</v>
      </c>
      <c r="AI310" s="50">
        <f t="shared" si="149"/>
        <v>1275.2754385611831</v>
      </c>
      <c r="AJ310" s="50">
        <f t="shared" si="150"/>
        <v>307341.3806932451</v>
      </c>
      <c r="AK310" s="50">
        <f t="shared" si="151"/>
        <v>278922.81836152851</v>
      </c>
      <c r="AL310" s="50" t="b">
        <f t="shared" si="167"/>
        <v>0</v>
      </c>
      <c r="AM310" s="50">
        <f t="shared" si="152"/>
        <v>278922.81836152851</v>
      </c>
      <c r="AN310" s="50">
        <f t="shared" si="168"/>
        <v>1113.8554653175479</v>
      </c>
      <c r="AO310" s="50">
        <f t="shared" si="169"/>
        <v>211.63253841033409</v>
      </c>
      <c r="AP310" s="50">
        <f t="shared" si="170"/>
        <v>110457.53460311872</v>
      </c>
      <c r="AQ310" s="50">
        <f t="shared" si="171"/>
        <v>268227.53460311872</v>
      </c>
    </row>
    <row r="311" spans="1:43" s="27" customFormat="1" x14ac:dyDescent="0.2">
      <c r="A311" s="47">
        <f t="shared" si="140"/>
        <v>290</v>
      </c>
      <c r="B311" s="47" t="str">
        <f>IF(E311&lt;=$F$10,VLOOKUP('KALKULATOR 2021'!A311,Robocze!$B$23:$C$102,2),"")</f>
        <v>25 rok</v>
      </c>
      <c r="C311" s="47">
        <f t="shared" si="153"/>
        <v>2046</v>
      </c>
      <c r="D311" s="48">
        <f t="shared" si="172"/>
        <v>54.166666666667268</v>
      </c>
      <c r="E311" s="54">
        <f t="shared" si="154"/>
        <v>53328</v>
      </c>
      <c r="F311" s="49">
        <f t="shared" si="155"/>
        <v>53358</v>
      </c>
      <c r="G311" s="50">
        <f>IF(F311&lt;&gt;"",
IF($F$6=Robocze!$B$3,$F$5/12,
IF(AND($F$6=Robocze!$B$4,MOD(A311,3)=1),$F$5/4,
IF(AND($F$6=Robocze!$B$5,MOD(A311,12)=1),$F$5,0))),
"")</f>
        <v>0</v>
      </c>
      <c r="H311" s="50">
        <f t="shared" si="156"/>
        <v>157770</v>
      </c>
      <c r="I311" s="51">
        <f t="shared" si="141"/>
        <v>0.05</v>
      </c>
      <c r="J311" s="50">
        <f t="shared" si="157"/>
        <v>0</v>
      </c>
      <c r="K311" s="50">
        <f t="shared" si="158"/>
        <v>0</v>
      </c>
      <c r="L311" s="52" t="str">
        <f t="shared" si="173"/>
        <v/>
      </c>
      <c r="M311" s="111">
        <f t="shared" si="142"/>
        <v>157770</v>
      </c>
      <c r="N311" s="114">
        <f t="shared" si="159"/>
        <v>255010.23777860319</v>
      </c>
      <c r="O311" s="115"/>
      <c r="P311" s="114">
        <f t="shared" si="143"/>
        <v>279960.09552136826</v>
      </c>
      <c r="Q311" s="115"/>
      <c r="R311" s="112">
        <f t="shared" si="144"/>
        <v>269132.80253240425</v>
      </c>
      <c r="S311" s="50"/>
      <c r="T311" s="53">
        <f t="shared" si="145"/>
        <v>0.17</v>
      </c>
      <c r="U311" s="50">
        <f t="shared" si="146"/>
        <v>1280.5890862218546</v>
      </c>
      <c r="V311" s="50">
        <f t="shared" si="147"/>
        <v>308621.96977946698</v>
      </c>
      <c r="W311" s="53">
        <f t="shared" si="148"/>
        <v>0.32</v>
      </c>
      <c r="X311" s="50">
        <f t="shared" si="160"/>
        <v>0</v>
      </c>
      <c r="Y311" s="50">
        <f>IF(B311&lt;&gt;"",IF(MONTH(E311)=MONTH($F$14),SUMIF($C$22:C765,"="&amp;(C311-1),$G$22:G765),0)*T311,"")</f>
        <v>0</v>
      </c>
      <c r="Z311" s="50">
        <f>IF(B311&lt;&gt;"",SUM($Y$22:Y311),"")</f>
        <v>25748.063999999991</v>
      </c>
      <c r="AA311" s="51">
        <f t="shared" si="161"/>
        <v>0.05</v>
      </c>
      <c r="AB311" s="50">
        <f t="shared" si="162"/>
        <v>183.0258806883671</v>
      </c>
      <c r="AC311" s="50">
        <f t="shared" si="163"/>
        <v>34.774917330789748</v>
      </c>
      <c r="AD311" s="50">
        <f t="shared" si="164"/>
        <v>18326.39832856568</v>
      </c>
      <c r="AE311" s="50">
        <f t="shared" si="165"/>
        <v>44074.462328565678</v>
      </c>
      <c r="AF311" s="50">
        <f>IFERROR($V311*(1-$W311)+SUM($X$22:$X311)+$AD311,"")</f>
        <v>255010.23777860319</v>
      </c>
      <c r="AG311" s="50" t="b">
        <f t="shared" si="166"/>
        <v>0</v>
      </c>
      <c r="AH311" s="50">
        <f>IF(B311&lt;&gt;"",
IF(AND(AG311=TRUE,D311&gt;=65),$V311*(1-10%)+SUM($X$22:$X311)+$AD311,AF311),
"")</f>
        <v>255010.23777860319</v>
      </c>
      <c r="AI311" s="50">
        <f t="shared" si="149"/>
        <v>1280.5890862218546</v>
      </c>
      <c r="AJ311" s="50">
        <f t="shared" si="150"/>
        <v>308621.96977946698</v>
      </c>
      <c r="AK311" s="50">
        <f t="shared" si="151"/>
        <v>279960.09552136826</v>
      </c>
      <c r="AL311" s="50" t="b">
        <f t="shared" si="167"/>
        <v>0</v>
      </c>
      <c r="AM311" s="50">
        <f t="shared" si="152"/>
        <v>279960.09552136826</v>
      </c>
      <c r="AN311" s="50">
        <f t="shared" si="168"/>
        <v>1117.6147275129947</v>
      </c>
      <c r="AO311" s="50">
        <f t="shared" si="169"/>
        <v>212.34679822746901</v>
      </c>
      <c r="AP311" s="50">
        <f t="shared" si="170"/>
        <v>111362.80253240425</v>
      </c>
      <c r="AQ311" s="50">
        <f t="shared" si="171"/>
        <v>269132.80253240425</v>
      </c>
    </row>
    <row r="312" spans="1:43" s="27" customFormat="1" x14ac:dyDescent="0.2">
      <c r="A312" s="47">
        <f t="shared" si="140"/>
        <v>291</v>
      </c>
      <c r="B312" s="47" t="str">
        <f>IF(E312&lt;=$F$10,VLOOKUP('KALKULATOR 2021'!A312,Robocze!$B$23:$C$102,2),"")</f>
        <v>25 rok</v>
      </c>
      <c r="C312" s="47">
        <f t="shared" si="153"/>
        <v>2046</v>
      </c>
      <c r="D312" s="48">
        <f t="shared" si="172"/>
        <v>54.250000000000604</v>
      </c>
      <c r="E312" s="54">
        <f t="shared" si="154"/>
        <v>53359</v>
      </c>
      <c r="F312" s="49">
        <f t="shared" si="155"/>
        <v>53386</v>
      </c>
      <c r="G312" s="50">
        <f>IF(F312&lt;&gt;"",
IF($F$6=Robocze!$B$3,$F$5/12,
IF(AND($F$6=Robocze!$B$4,MOD(A312,3)=1),$F$5/4,
IF(AND($F$6=Robocze!$B$5,MOD(A312,12)=1),$F$5,0))),
"")</f>
        <v>0</v>
      </c>
      <c r="H312" s="50">
        <f t="shared" si="156"/>
        <v>157770</v>
      </c>
      <c r="I312" s="51">
        <f t="shared" si="141"/>
        <v>0.05</v>
      </c>
      <c r="J312" s="50">
        <f t="shared" si="157"/>
        <v>0</v>
      </c>
      <c r="K312" s="50">
        <f t="shared" si="158"/>
        <v>0</v>
      </c>
      <c r="L312" s="52" t="str">
        <f t="shared" si="173"/>
        <v/>
      </c>
      <c r="M312" s="111">
        <f t="shared" si="142"/>
        <v>157770</v>
      </c>
      <c r="N312" s="114">
        <f t="shared" si="159"/>
        <v>256033.41800333728</v>
      </c>
      <c r="O312" s="115"/>
      <c r="P312" s="114">
        <f t="shared" si="143"/>
        <v>281001.69466937392</v>
      </c>
      <c r="Q312" s="115"/>
      <c r="R312" s="112">
        <f t="shared" si="144"/>
        <v>270041.12574095116</v>
      </c>
      <c r="S312" s="50"/>
      <c r="T312" s="53">
        <f t="shared" si="145"/>
        <v>0.17</v>
      </c>
      <c r="U312" s="50">
        <f t="shared" si="146"/>
        <v>1285.9248740811124</v>
      </c>
      <c r="V312" s="50">
        <f t="shared" si="147"/>
        <v>309907.89465354808</v>
      </c>
      <c r="W312" s="53">
        <f t="shared" si="148"/>
        <v>0.32</v>
      </c>
      <c r="X312" s="50">
        <f t="shared" si="160"/>
        <v>0</v>
      </c>
      <c r="Y312" s="50">
        <f>IF(B312&lt;&gt;"",IF(MONTH(E312)=MONTH($F$14),SUMIF($C$22:C765,"="&amp;(C312-1),$G$22:G765),0)*T312,"")</f>
        <v>0</v>
      </c>
      <c r="Z312" s="50">
        <f>IF(B312&lt;&gt;"",SUM($Y$22:Y312),"")</f>
        <v>25748.063999999991</v>
      </c>
      <c r="AA312" s="51">
        <f t="shared" si="161"/>
        <v>0.05</v>
      </c>
      <c r="AB312" s="50">
        <f t="shared" si="162"/>
        <v>183.64359303569032</v>
      </c>
      <c r="AC312" s="50">
        <f t="shared" si="163"/>
        <v>34.892282676781157</v>
      </c>
      <c r="AD312" s="50">
        <f t="shared" si="164"/>
        <v>18475.149638924588</v>
      </c>
      <c r="AE312" s="50">
        <f t="shared" si="165"/>
        <v>44223.213638924586</v>
      </c>
      <c r="AF312" s="50">
        <f>IFERROR($V312*(1-$W312)+SUM($X$22:$X312)+$AD312,"")</f>
        <v>256033.41800333728</v>
      </c>
      <c r="AG312" s="50" t="b">
        <f t="shared" si="166"/>
        <v>0</v>
      </c>
      <c r="AH312" s="50">
        <f>IF(B312&lt;&gt;"",
IF(AND(AG312=TRUE,D312&gt;=65),$V312*(1-10%)+SUM($X$22:$X312)+$AD312,AF312),
"")</f>
        <v>256033.41800333728</v>
      </c>
      <c r="AI312" s="50">
        <f t="shared" si="149"/>
        <v>1285.9248740811124</v>
      </c>
      <c r="AJ312" s="50">
        <f t="shared" si="150"/>
        <v>309907.89465354808</v>
      </c>
      <c r="AK312" s="50">
        <f t="shared" si="151"/>
        <v>281001.69466937392</v>
      </c>
      <c r="AL312" s="50" t="b">
        <f t="shared" si="167"/>
        <v>0</v>
      </c>
      <c r="AM312" s="50">
        <f t="shared" si="152"/>
        <v>281001.69466937392</v>
      </c>
      <c r="AN312" s="50">
        <f t="shared" si="168"/>
        <v>1121.3866772183512</v>
      </c>
      <c r="AO312" s="50">
        <f t="shared" si="169"/>
        <v>213.06346867148673</v>
      </c>
      <c r="AP312" s="50">
        <f t="shared" si="170"/>
        <v>112271.12574095116</v>
      </c>
      <c r="AQ312" s="50">
        <f t="shared" si="171"/>
        <v>270041.12574095116</v>
      </c>
    </row>
    <row r="313" spans="1:43" s="27" customFormat="1" x14ac:dyDescent="0.2">
      <c r="A313" s="47">
        <f t="shared" si="140"/>
        <v>292</v>
      </c>
      <c r="B313" s="47" t="str">
        <f>IF(E313&lt;=$F$10,VLOOKUP('KALKULATOR 2021'!A313,Robocze!$B$23:$C$102,2),"")</f>
        <v>25 rok</v>
      </c>
      <c r="C313" s="47">
        <f t="shared" si="153"/>
        <v>2046</v>
      </c>
      <c r="D313" s="48">
        <f t="shared" si="172"/>
        <v>54.33333333333394</v>
      </c>
      <c r="E313" s="54">
        <f t="shared" si="154"/>
        <v>53387</v>
      </c>
      <c r="F313" s="49">
        <f t="shared" si="155"/>
        <v>53417</v>
      </c>
      <c r="G313" s="50">
        <f>IF(F313&lt;&gt;"",
IF($F$6=Robocze!$B$3,$F$5/12,
IF(AND($F$6=Robocze!$B$4,MOD(A313,3)=1),$F$5/4,
IF(AND($F$6=Robocze!$B$5,MOD(A313,12)=1),$F$5,0))),
"")</f>
        <v>0</v>
      </c>
      <c r="H313" s="50">
        <f t="shared" si="156"/>
        <v>157770</v>
      </c>
      <c r="I313" s="51">
        <f t="shared" si="141"/>
        <v>0.05</v>
      </c>
      <c r="J313" s="50">
        <f t="shared" si="157"/>
        <v>0</v>
      </c>
      <c r="K313" s="50">
        <f t="shared" si="158"/>
        <v>0</v>
      </c>
      <c r="L313" s="52" t="str">
        <f t="shared" si="173"/>
        <v/>
      </c>
      <c r="M313" s="111">
        <f t="shared" si="142"/>
        <v>157770</v>
      </c>
      <c r="N313" s="114">
        <f t="shared" si="159"/>
        <v>257060.74371755368</v>
      </c>
      <c r="O313" s="115"/>
      <c r="P313" s="114">
        <f t="shared" si="143"/>
        <v>282047.63381382963</v>
      </c>
      <c r="Q313" s="115"/>
      <c r="R313" s="112">
        <f t="shared" si="144"/>
        <v>270952.5145403269</v>
      </c>
      <c r="S313" s="50"/>
      <c r="T313" s="53">
        <f t="shared" si="145"/>
        <v>0.17</v>
      </c>
      <c r="U313" s="50">
        <f t="shared" si="146"/>
        <v>1291.2828943897837</v>
      </c>
      <c r="V313" s="50">
        <f t="shared" si="147"/>
        <v>311199.17754793784</v>
      </c>
      <c r="W313" s="53">
        <f t="shared" si="148"/>
        <v>0.32</v>
      </c>
      <c r="X313" s="50">
        <f t="shared" si="160"/>
        <v>0</v>
      </c>
      <c r="Y313" s="50">
        <f>IF(B313&lt;&gt;"",IF(MONTH(E313)=MONTH($F$14),SUMIF($C$22:C765,"="&amp;(C313-1),$G$22:G765),0)*T313,"")</f>
        <v>0</v>
      </c>
      <c r="Z313" s="50">
        <f>IF(B313&lt;&gt;"",SUM($Y$22:Y313),"")</f>
        <v>25748.063999999991</v>
      </c>
      <c r="AA313" s="51">
        <f t="shared" si="161"/>
        <v>0.05</v>
      </c>
      <c r="AB313" s="50">
        <f t="shared" si="162"/>
        <v>184.2633901621858</v>
      </c>
      <c r="AC313" s="50">
        <f t="shared" si="163"/>
        <v>35.010044130815302</v>
      </c>
      <c r="AD313" s="50">
        <f t="shared" si="164"/>
        <v>18624.402984955956</v>
      </c>
      <c r="AE313" s="50">
        <f t="shared" si="165"/>
        <v>44372.466984955958</v>
      </c>
      <c r="AF313" s="50">
        <f>IFERROR($V313*(1-$W313)+SUM($X$22:$X313)+$AD313,"")</f>
        <v>257060.74371755368</v>
      </c>
      <c r="AG313" s="50" t="b">
        <f t="shared" si="166"/>
        <v>0</v>
      </c>
      <c r="AH313" s="50">
        <f>IF(B313&lt;&gt;"",
IF(AND(AG313=TRUE,D313&gt;=65),$V313*(1-10%)+SUM($X$22:$X313)+$AD313,AF313),
"")</f>
        <v>257060.74371755368</v>
      </c>
      <c r="AI313" s="50">
        <f t="shared" si="149"/>
        <v>1291.2828943897837</v>
      </c>
      <c r="AJ313" s="50">
        <f t="shared" si="150"/>
        <v>311199.17754793784</v>
      </c>
      <c r="AK313" s="50">
        <f t="shared" si="151"/>
        <v>282047.63381382963</v>
      </c>
      <c r="AL313" s="50" t="b">
        <f t="shared" si="167"/>
        <v>0</v>
      </c>
      <c r="AM313" s="50">
        <f t="shared" si="152"/>
        <v>282047.63381382963</v>
      </c>
      <c r="AN313" s="50">
        <f t="shared" si="168"/>
        <v>1125.1713572539632</v>
      </c>
      <c r="AO313" s="50">
        <f t="shared" si="169"/>
        <v>213.78255787825299</v>
      </c>
      <c r="AP313" s="50">
        <f t="shared" si="170"/>
        <v>113182.5145403269</v>
      </c>
      <c r="AQ313" s="50">
        <f t="shared" si="171"/>
        <v>270952.5145403269</v>
      </c>
    </row>
    <row r="314" spans="1:43" s="27" customFormat="1" x14ac:dyDescent="0.2">
      <c r="A314" s="47">
        <f t="shared" si="140"/>
        <v>293</v>
      </c>
      <c r="B314" s="47" t="str">
        <f>IF(E314&lt;=$F$10,VLOOKUP('KALKULATOR 2021'!A314,Robocze!$B$23:$C$102,2),"")</f>
        <v>25 rok</v>
      </c>
      <c r="C314" s="47">
        <f t="shared" si="153"/>
        <v>2046</v>
      </c>
      <c r="D314" s="48">
        <f t="shared" si="172"/>
        <v>54.416666666667275</v>
      </c>
      <c r="E314" s="54">
        <f t="shared" si="154"/>
        <v>53418</v>
      </c>
      <c r="F314" s="49">
        <f t="shared" si="155"/>
        <v>53447</v>
      </c>
      <c r="G314" s="50">
        <f>IF(F314&lt;&gt;"",
IF($F$6=Robocze!$B$3,$F$5/12,
IF(AND($F$6=Robocze!$B$4,MOD(A314,3)=1),$F$5/4,
IF(AND($F$6=Robocze!$B$5,MOD(A314,12)=1),$F$5,0))),
"")</f>
        <v>0</v>
      </c>
      <c r="H314" s="50">
        <f t="shared" si="156"/>
        <v>157770</v>
      </c>
      <c r="I314" s="51">
        <f t="shared" si="141"/>
        <v>0.05</v>
      </c>
      <c r="J314" s="50">
        <f t="shared" si="157"/>
        <v>0</v>
      </c>
      <c r="K314" s="50">
        <f t="shared" si="158"/>
        <v>0</v>
      </c>
      <c r="L314" s="52" t="str">
        <f t="shared" si="173"/>
        <v/>
      </c>
      <c r="M314" s="111">
        <f t="shared" si="142"/>
        <v>157770</v>
      </c>
      <c r="N314" s="114">
        <f t="shared" si="159"/>
        <v>258095.85261818039</v>
      </c>
      <c r="O314" s="115"/>
      <c r="P314" s="114">
        <f t="shared" si="143"/>
        <v>283097.93103805394</v>
      </c>
      <c r="Q314" s="115"/>
      <c r="R314" s="112">
        <f t="shared" si="144"/>
        <v>271866.97927690047</v>
      </c>
      <c r="S314" s="50"/>
      <c r="T314" s="53">
        <f t="shared" si="145"/>
        <v>0.17</v>
      </c>
      <c r="U314" s="50">
        <f t="shared" si="146"/>
        <v>1296.6632397830742</v>
      </c>
      <c r="V314" s="50">
        <f t="shared" si="147"/>
        <v>312495.84078772092</v>
      </c>
      <c r="W314" s="53">
        <f t="shared" si="148"/>
        <v>0.32</v>
      </c>
      <c r="X314" s="50">
        <f t="shared" si="160"/>
        <v>0</v>
      </c>
      <c r="Y314" s="50">
        <f>IF(B314&lt;&gt;"",IF(MONTH(E314)=MONTH($F$14),SUMIF($C$22:C765,"="&amp;(C314-1),$G$22:G765),0)*T314,"")</f>
        <v>1072.836</v>
      </c>
      <c r="Z314" s="50">
        <f>IF(B314&lt;&gt;"",SUM($Y$22:Y314),"")</f>
        <v>26820.899999999991</v>
      </c>
      <c r="AA314" s="51">
        <f t="shared" si="161"/>
        <v>0.05</v>
      </c>
      <c r="AB314" s="50">
        <f t="shared" si="162"/>
        <v>189.35542910398317</v>
      </c>
      <c r="AC314" s="50">
        <f t="shared" si="163"/>
        <v>35.977531529756803</v>
      </c>
      <c r="AD314" s="50">
        <f t="shared" si="164"/>
        <v>18777.780882530184</v>
      </c>
      <c r="AE314" s="50">
        <f t="shared" si="165"/>
        <v>45598.680882530185</v>
      </c>
      <c r="AF314" s="50">
        <f>IFERROR($V314*(1-$W314)+SUM($X$22:$X314)+$AD314,"")</f>
        <v>258095.85261818039</v>
      </c>
      <c r="AG314" s="50" t="b">
        <f t="shared" si="166"/>
        <v>0</v>
      </c>
      <c r="AH314" s="50">
        <f>IF(B314&lt;&gt;"",
IF(AND(AG314=TRUE,D314&gt;=65),$V314*(1-10%)+SUM($X$22:$X314)+$AD314,AF314),
"")</f>
        <v>258095.85261818039</v>
      </c>
      <c r="AI314" s="50">
        <f t="shared" si="149"/>
        <v>1296.6632397830742</v>
      </c>
      <c r="AJ314" s="50">
        <f t="shared" si="150"/>
        <v>312495.84078772092</v>
      </c>
      <c r="AK314" s="50">
        <f t="shared" si="151"/>
        <v>283097.93103805394</v>
      </c>
      <c r="AL314" s="50" t="b">
        <f t="shared" si="167"/>
        <v>0</v>
      </c>
      <c r="AM314" s="50">
        <f t="shared" si="152"/>
        <v>283097.93103805394</v>
      </c>
      <c r="AN314" s="50">
        <f t="shared" si="168"/>
        <v>1128.9688105846956</v>
      </c>
      <c r="AO314" s="50">
        <f t="shared" si="169"/>
        <v>214.50407401109217</v>
      </c>
      <c r="AP314" s="50">
        <f t="shared" si="170"/>
        <v>114096.97927690047</v>
      </c>
      <c r="AQ314" s="50">
        <f t="shared" si="171"/>
        <v>271866.97927690047</v>
      </c>
    </row>
    <row r="315" spans="1:43" s="27" customFormat="1" x14ac:dyDescent="0.2">
      <c r="A315" s="47">
        <f t="shared" si="140"/>
        <v>294</v>
      </c>
      <c r="B315" s="47" t="str">
        <f>IF(E315&lt;=$F$10,VLOOKUP('KALKULATOR 2021'!A315,Robocze!$B$23:$C$102,2),"")</f>
        <v>25 rok</v>
      </c>
      <c r="C315" s="47">
        <f t="shared" si="153"/>
        <v>2046</v>
      </c>
      <c r="D315" s="48">
        <f t="shared" si="172"/>
        <v>54.500000000000611</v>
      </c>
      <c r="E315" s="54">
        <f t="shared" si="154"/>
        <v>53448</v>
      </c>
      <c r="F315" s="49">
        <f t="shared" si="155"/>
        <v>53478</v>
      </c>
      <c r="G315" s="50">
        <f>IF(F315&lt;&gt;"",
IF($F$6=Robocze!$B$3,$F$5/12,
IF(AND($F$6=Robocze!$B$4,MOD(A315,3)=1),$F$5/4,
IF(AND($F$6=Robocze!$B$5,MOD(A315,12)=1),$F$5,0))),
"")</f>
        <v>0</v>
      </c>
      <c r="H315" s="50">
        <f t="shared" si="156"/>
        <v>157770</v>
      </c>
      <c r="I315" s="51">
        <f t="shared" si="141"/>
        <v>0.05</v>
      </c>
      <c r="J315" s="50">
        <f t="shared" si="157"/>
        <v>0</v>
      </c>
      <c r="K315" s="50">
        <f t="shared" si="158"/>
        <v>0</v>
      </c>
      <c r="L315" s="52" t="str">
        <f t="shared" si="173"/>
        <v/>
      </c>
      <c r="M315" s="111">
        <f t="shared" si="142"/>
        <v>157770</v>
      </c>
      <c r="N315" s="114">
        <f t="shared" si="159"/>
        <v>259135.15304839078</v>
      </c>
      <c r="O315" s="115"/>
      <c r="P315" s="114">
        <f t="shared" si="143"/>
        <v>284152.60450071248</v>
      </c>
      <c r="Q315" s="115"/>
      <c r="R315" s="112">
        <f t="shared" si="144"/>
        <v>272784.53033196001</v>
      </c>
      <c r="S315" s="50"/>
      <c r="T315" s="53">
        <f t="shared" si="145"/>
        <v>0.17</v>
      </c>
      <c r="U315" s="50">
        <f t="shared" si="146"/>
        <v>1302.0660032821704</v>
      </c>
      <c r="V315" s="50">
        <f t="shared" si="147"/>
        <v>313797.90679100307</v>
      </c>
      <c r="W315" s="53">
        <f t="shared" si="148"/>
        <v>0.32</v>
      </c>
      <c r="X315" s="50">
        <f t="shared" si="160"/>
        <v>0</v>
      </c>
      <c r="Y315" s="50">
        <f>IF(B315&lt;&gt;"",IF(MONTH(E315)=MONTH($F$14),SUMIF($C$22:C765,"="&amp;(C315-1),$G$22:G765),0)*T315,"")</f>
        <v>0</v>
      </c>
      <c r="Z315" s="50">
        <f>IF(B315&lt;&gt;"",SUM($Y$22:Y315),"")</f>
        <v>26820.899999999991</v>
      </c>
      <c r="AA315" s="51">
        <f t="shared" si="161"/>
        <v>0.05</v>
      </c>
      <c r="AB315" s="50">
        <f t="shared" si="162"/>
        <v>189.99450367720911</v>
      </c>
      <c r="AC315" s="50">
        <f t="shared" si="163"/>
        <v>36.098955698669734</v>
      </c>
      <c r="AD315" s="50">
        <f t="shared" si="164"/>
        <v>18931.67643050872</v>
      </c>
      <c r="AE315" s="50">
        <f t="shared" si="165"/>
        <v>45752.576430508729</v>
      </c>
      <c r="AF315" s="50">
        <f>IFERROR($V315*(1-$W315)+SUM($X$22:$X315)+$AD315,"")</f>
        <v>259135.15304839078</v>
      </c>
      <c r="AG315" s="50" t="b">
        <f t="shared" si="166"/>
        <v>0</v>
      </c>
      <c r="AH315" s="50">
        <f>IF(B315&lt;&gt;"",
IF(AND(AG315=TRUE,D315&gt;=65),$V315*(1-10%)+SUM($X$22:$X315)+$AD315,AF315),
"")</f>
        <v>259135.15304839078</v>
      </c>
      <c r="AI315" s="50">
        <f t="shared" si="149"/>
        <v>1302.0660032821704</v>
      </c>
      <c r="AJ315" s="50">
        <f t="shared" si="150"/>
        <v>313797.90679100307</v>
      </c>
      <c r="AK315" s="50">
        <f t="shared" si="151"/>
        <v>284152.60450071248</v>
      </c>
      <c r="AL315" s="50" t="b">
        <f t="shared" si="167"/>
        <v>0</v>
      </c>
      <c r="AM315" s="50">
        <f t="shared" si="152"/>
        <v>284152.60450071248</v>
      </c>
      <c r="AN315" s="50">
        <f t="shared" si="168"/>
        <v>1132.7790803204186</v>
      </c>
      <c r="AO315" s="50">
        <f t="shared" si="169"/>
        <v>215.22802526087955</v>
      </c>
      <c r="AP315" s="50">
        <f t="shared" si="170"/>
        <v>115014.53033196001</v>
      </c>
      <c r="AQ315" s="50">
        <f t="shared" si="171"/>
        <v>272784.53033196001</v>
      </c>
    </row>
    <row r="316" spans="1:43" s="27" customFormat="1" x14ac:dyDescent="0.2">
      <c r="A316" s="47">
        <f t="shared" si="140"/>
        <v>295</v>
      </c>
      <c r="B316" s="47" t="str">
        <f>IF(E316&lt;=$F$10,VLOOKUP('KALKULATOR 2021'!A316,Robocze!$B$23:$C$102,2),"")</f>
        <v>25 rok</v>
      </c>
      <c r="C316" s="47">
        <f t="shared" si="153"/>
        <v>2046</v>
      </c>
      <c r="D316" s="48">
        <f t="shared" si="172"/>
        <v>54.583333333333947</v>
      </c>
      <c r="E316" s="54">
        <f t="shared" si="154"/>
        <v>53479</v>
      </c>
      <c r="F316" s="49">
        <f t="shared" si="155"/>
        <v>53508</v>
      </c>
      <c r="G316" s="50">
        <f>IF(F316&lt;&gt;"",
IF($F$6=Robocze!$B$3,$F$5/12,
IF(AND($F$6=Robocze!$B$4,MOD(A316,3)=1),$F$5/4,
IF(AND($F$6=Robocze!$B$5,MOD(A316,12)=1),$F$5,0))),
"")</f>
        <v>0</v>
      </c>
      <c r="H316" s="50">
        <f t="shared" si="156"/>
        <v>157770</v>
      </c>
      <c r="I316" s="51">
        <f t="shared" si="141"/>
        <v>0.05</v>
      </c>
      <c r="J316" s="50">
        <f t="shared" si="157"/>
        <v>0</v>
      </c>
      <c r="K316" s="50">
        <f t="shared" si="158"/>
        <v>0</v>
      </c>
      <c r="L316" s="52" t="str">
        <f t="shared" si="173"/>
        <v/>
      </c>
      <c r="M316" s="111">
        <f t="shared" si="142"/>
        <v>157770</v>
      </c>
      <c r="N316" s="114">
        <f t="shared" si="159"/>
        <v>260178.66206308495</v>
      </c>
      <c r="O316" s="115"/>
      <c r="P316" s="114">
        <f t="shared" si="143"/>
        <v>285211.67243613215</v>
      </c>
      <c r="Q316" s="115"/>
      <c r="R316" s="112">
        <f t="shared" si="144"/>
        <v>273705.17812183039</v>
      </c>
      <c r="S316" s="50"/>
      <c r="T316" s="53">
        <f t="shared" si="145"/>
        <v>0.17</v>
      </c>
      <c r="U316" s="50">
        <f t="shared" si="146"/>
        <v>1307.4912782958461</v>
      </c>
      <c r="V316" s="50">
        <f t="shared" si="147"/>
        <v>315105.39806929894</v>
      </c>
      <c r="W316" s="53">
        <f t="shared" si="148"/>
        <v>0.32</v>
      </c>
      <c r="X316" s="50">
        <f t="shared" si="160"/>
        <v>0</v>
      </c>
      <c r="Y316" s="50">
        <f>IF(B316&lt;&gt;"",IF(MONTH(E316)=MONTH($F$14),SUMIF($C$22:C765,"="&amp;(C316-1),$G$22:G765),0)*T316,"")</f>
        <v>0</v>
      </c>
      <c r="Z316" s="50">
        <f>IF(B316&lt;&gt;"",SUM($Y$22:Y316),"")</f>
        <v>26820.899999999991</v>
      </c>
      <c r="AA316" s="51">
        <f t="shared" si="161"/>
        <v>0.05</v>
      </c>
      <c r="AB316" s="50">
        <f t="shared" si="162"/>
        <v>190.63573512711972</v>
      </c>
      <c r="AC316" s="50">
        <f t="shared" si="163"/>
        <v>36.220789674152748</v>
      </c>
      <c r="AD316" s="50">
        <f t="shared" si="164"/>
        <v>19086.091375961685</v>
      </c>
      <c r="AE316" s="50">
        <f t="shared" si="165"/>
        <v>45906.991375961697</v>
      </c>
      <c r="AF316" s="50">
        <f>IFERROR($V316*(1-$W316)+SUM($X$22:$X316)+$AD316,"")</f>
        <v>260178.66206308495</v>
      </c>
      <c r="AG316" s="50" t="b">
        <f t="shared" si="166"/>
        <v>0</v>
      </c>
      <c r="AH316" s="50">
        <f>IF(B316&lt;&gt;"",
IF(AND(AG316=TRUE,D316&gt;=65),$V316*(1-10%)+SUM($X$22:$X316)+$AD316,AF316),
"")</f>
        <v>260178.66206308495</v>
      </c>
      <c r="AI316" s="50">
        <f t="shared" si="149"/>
        <v>1307.4912782958461</v>
      </c>
      <c r="AJ316" s="50">
        <f t="shared" si="150"/>
        <v>315105.39806929894</v>
      </c>
      <c r="AK316" s="50">
        <f t="shared" si="151"/>
        <v>285211.67243613215</v>
      </c>
      <c r="AL316" s="50" t="b">
        <f t="shared" si="167"/>
        <v>0</v>
      </c>
      <c r="AM316" s="50">
        <f t="shared" si="152"/>
        <v>285211.67243613215</v>
      </c>
      <c r="AN316" s="50">
        <f t="shared" si="168"/>
        <v>1136.6022097165001</v>
      </c>
      <c r="AO316" s="50">
        <f t="shared" si="169"/>
        <v>215.95441984613501</v>
      </c>
      <c r="AP316" s="50">
        <f t="shared" si="170"/>
        <v>115935.17812183039</v>
      </c>
      <c r="AQ316" s="50">
        <f t="shared" si="171"/>
        <v>273705.17812183039</v>
      </c>
    </row>
    <row r="317" spans="1:43" s="27" customFormat="1" x14ac:dyDescent="0.2">
      <c r="A317" s="47">
        <f t="shared" si="140"/>
        <v>296</v>
      </c>
      <c r="B317" s="47" t="str">
        <f>IF(E317&lt;=$F$10,VLOOKUP('KALKULATOR 2021'!A317,Robocze!$B$23:$C$102,2),"")</f>
        <v>25 rok</v>
      </c>
      <c r="C317" s="47">
        <f t="shared" si="153"/>
        <v>2046</v>
      </c>
      <c r="D317" s="48">
        <f t="shared" si="172"/>
        <v>54.666666666667282</v>
      </c>
      <c r="E317" s="54">
        <f t="shared" si="154"/>
        <v>53509</v>
      </c>
      <c r="F317" s="49">
        <f t="shared" si="155"/>
        <v>53539</v>
      </c>
      <c r="G317" s="50">
        <f>IF(F317&lt;&gt;"",
IF($F$6=Robocze!$B$3,$F$5/12,
IF(AND($F$6=Robocze!$B$4,MOD(A317,3)=1),$F$5/4,
IF(AND($F$6=Robocze!$B$5,MOD(A317,12)=1),$F$5,0))),
"")</f>
        <v>0</v>
      </c>
      <c r="H317" s="50">
        <f t="shared" si="156"/>
        <v>157770</v>
      </c>
      <c r="I317" s="51">
        <f t="shared" si="141"/>
        <v>0.05</v>
      </c>
      <c r="J317" s="50">
        <f t="shared" si="157"/>
        <v>0</v>
      </c>
      <c r="K317" s="50">
        <f t="shared" si="158"/>
        <v>0</v>
      </c>
      <c r="L317" s="52" t="str">
        <f t="shared" si="173"/>
        <v/>
      </c>
      <c r="M317" s="111">
        <f t="shared" si="142"/>
        <v>157770</v>
      </c>
      <c r="N317" s="114">
        <f t="shared" si="159"/>
        <v>261226.3967868418</v>
      </c>
      <c r="O317" s="115"/>
      <c r="P317" s="114">
        <f t="shared" si="143"/>
        <v>286275.15315461601</v>
      </c>
      <c r="Q317" s="115"/>
      <c r="R317" s="112">
        <f t="shared" si="144"/>
        <v>274628.93309799157</v>
      </c>
      <c r="S317" s="50"/>
      <c r="T317" s="53">
        <f t="shared" si="145"/>
        <v>0.17</v>
      </c>
      <c r="U317" s="50">
        <f t="shared" si="146"/>
        <v>1312.9391586220788</v>
      </c>
      <c r="V317" s="50">
        <f t="shared" si="147"/>
        <v>316418.337227921</v>
      </c>
      <c r="W317" s="53">
        <f t="shared" si="148"/>
        <v>0.32</v>
      </c>
      <c r="X317" s="50">
        <f t="shared" si="160"/>
        <v>0</v>
      </c>
      <c r="Y317" s="50">
        <f>IF(B317&lt;&gt;"",IF(MONTH(E317)=MONTH($F$14),SUMIF($C$22:C765,"="&amp;(C317-1),$G$22:G765),0)*T317,"")</f>
        <v>0</v>
      </c>
      <c r="Z317" s="50">
        <f>IF(B317&lt;&gt;"",SUM($Y$22:Y317),"")</f>
        <v>26820.899999999991</v>
      </c>
      <c r="AA317" s="51">
        <f t="shared" si="161"/>
        <v>0.05</v>
      </c>
      <c r="AB317" s="50">
        <f t="shared" si="162"/>
        <v>191.27913073317373</v>
      </c>
      <c r="AC317" s="50">
        <f t="shared" si="163"/>
        <v>36.343034839303009</v>
      </c>
      <c r="AD317" s="50">
        <f t="shared" si="164"/>
        <v>19241.027471855559</v>
      </c>
      <c r="AE317" s="50">
        <f t="shared" si="165"/>
        <v>46061.927471855568</v>
      </c>
      <c r="AF317" s="50">
        <f>IFERROR($V317*(1-$W317)+SUM($X$22:$X317)+$AD317,"")</f>
        <v>261226.3967868418</v>
      </c>
      <c r="AG317" s="50" t="b">
        <f t="shared" si="166"/>
        <v>0</v>
      </c>
      <c r="AH317" s="50">
        <f>IF(B317&lt;&gt;"",
IF(AND(AG317=TRUE,D317&gt;=65),$V317*(1-10%)+SUM($X$22:$X317)+$AD317,AF317),
"")</f>
        <v>261226.3967868418</v>
      </c>
      <c r="AI317" s="50">
        <f t="shared" si="149"/>
        <v>1312.9391586220788</v>
      </c>
      <c r="AJ317" s="50">
        <f t="shared" si="150"/>
        <v>316418.337227921</v>
      </c>
      <c r="AK317" s="50">
        <f t="shared" si="151"/>
        <v>286275.15315461601</v>
      </c>
      <c r="AL317" s="50" t="b">
        <f t="shared" si="167"/>
        <v>0</v>
      </c>
      <c r="AM317" s="50">
        <f t="shared" si="152"/>
        <v>286275.15315461601</v>
      </c>
      <c r="AN317" s="50">
        <f t="shared" si="168"/>
        <v>1140.4382421742932</v>
      </c>
      <c r="AO317" s="50">
        <f t="shared" si="169"/>
        <v>216.68326601311571</v>
      </c>
      <c r="AP317" s="50">
        <f t="shared" si="170"/>
        <v>116858.93309799157</v>
      </c>
      <c r="AQ317" s="50">
        <f t="shared" si="171"/>
        <v>274628.93309799157</v>
      </c>
    </row>
    <row r="318" spans="1:43" s="27" customFormat="1" x14ac:dyDescent="0.2">
      <c r="A318" s="47">
        <f t="shared" si="140"/>
        <v>297</v>
      </c>
      <c r="B318" s="47" t="str">
        <f>IF(E318&lt;=$F$10,VLOOKUP('KALKULATOR 2021'!A318,Robocze!$B$23:$C$102,2),"")</f>
        <v>25 rok</v>
      </c>
      <c r="C318" s="47">
        <f t="shared" si="153"/>
        <v>2046</v>
      </c>
      <c r="D318" s="48">
        <f t="shared" si="172"/>
        <v>54.750000000000618</v>
      </c>
      <c r="E318" s="54">
        <f t="shared" si="154"/>
        <v>53540</v>
      </c>
      <c r="F318" s="49">
        <f t="shared" si="155"/>
        <v>53570</v>
      </c>
      <c r="G318" s="50">
        <f>IF(F318&lt;&gt;"",
IF($F$6=Robocze!$B$3,$F$5/12,
IF(AND($F$6=Robocze!$B$4,MOD(A318,3)=1),$F$5/4,
IF(AND($F$6=Robocze!$B$5,MOD(A318,12)=1),$F$5,0))),
"")</f>
        <v>0</v>
      </c>
      <c r="H318" s="50">
        <f t="shared" si="156"/>
        <v>157770</v>
      </c>
      <c r="I318" s="51">
        <f t="shared" si="141"/>
        <v>0.05</v>
      </c>
      <c r="J318" s="50">
        <f t="shared" si="157"/>
        <v>0</v>
      </c>
      <c r="K318" s="50">
        <f t="shared" si="158"/>
        <v>0</v>
      </c>
      <c r="L318" s="52" t="str">
        <f t="shared" si="173"/>
        <v/>
      </c>
      <c r="M318" s="111">
        <f t="shared" si="142"/>
        <v>157770</v>
      </c>
      <c r="N318" s="114">
        <f t="shared" si="159"/>
        <v>262278.37441420509</v>
      </c>
      <c r="O318" s="115"/>
      <c r="P318" s="114">
        <f t="shared" si="143"/>
        <v>287343.06504276022</v>
      </c>
      <c r="Q318" s="115"/>
      <c r="R318" s="112">
        <f t="shared" si="144"/>
        <v>275555.8057471973</v>
      </c>
      <c r="S318" s="50"/>
      <c r="T318" s="53">
        <f t="shared" si="145"/>
        <v>0.17</v>
      </c>
      <c r="U318" s="50">
        <f t="shared" si="146"/>
        <v>1318.4097384496708</v>
      </c>
      <c r="V318" s="50">
        <f t="shared" si="147"/>
        <v>317736.74696637067</v>
      </c>
      <c r="W318" s="53">
        <f t="shared" si="148"/>
        <v>0.32</v>
      </c>
      <c r="X318" s="50">
        <f t="shared" si="160"/>
        <v>0</v>
      </c>
      <c r="Y318" s="50">
        <f>IF(B318&lt;&gt;"",IF(MONTH(E318)=MONTH($F$14),SUMIF($C$22:C765,"="&amp;(C318-1),$G$22:G765),0)*T318,"")</f>
        <v>0</v>
      </c>
      <c r="Z318" s="50">
        <f>IF(B318&lt;&gt;"",SUM($Y$22:Y318),"")</f>
        <v>26820.899999999991</v>
      </c>
      <c r="AA318" s="51">
        <f t="shared" si="161"/>
        <v>0.05</v>
      </c>
      <c r="AB318" s="50">
        <f t="shared" si="162"/>
        <v>191.92469779939822</v>
      </c>
      <c r="AC318" s="50">
        <f t="shared" si="163"/>
        <v>36.465692581885662</v>
      </c>
      <c r="AD318" s="50">
        <f t="shared" si="164"/>
        <v>19396.486477073071</v>
      </c>
      <c r="AE318" s="50">
        <f t="shared" si="165"/>
        <v>46217.38647707308</v>
      </c>
      <c r="AF318" s="50">
        <f>IFERROR($V318*(1-$W318)+SUM($X$22:$X318)+$AD318,"")</f>
        <v>262278.37441420509</v>
      </c>
      <c r="AG318" s="50" t="b">
        <f t="shared" si="166"/>
        <v>0</v>
      </c>
      <c r="AH318" s="50">
        <f>IF(B318&lt;&gt;"",
IF(AND(AG318=TRUE,D318&gt;=65),$V318*(1-10%)+SUM($X$22:$X318)+$AD318,AF318),
"")</f>
        <v>262278.37441420509</v>
      </c>
      <c r="AI318" s="50">
        <f t="shared" si="149"/>
        <v>1318.4097384496708</v>
      </c>
      <c r="AJ318" s="50">
        <f t="shared" si="150"/>
        <v>317736.74696637067</v>
      </c>
      <c r="AK318" s="50">
        <f t="shared" si="151"/>
        <v>287343.06504276022</v>
      </c>
      <c r="AL318" s="50" t="b">
        <f t="shared" si="167"/>
        <v>0</v>
      </c>
      <c r="AM318" s="50">
        <f t="shared" si="152"/>
        <v>287343.06504276022</v>
      </c>
      <c r="AN318" s="50">
        <f t="shared" si="168"/>
        <v>1144.2872212416316</v>
      </c>
      <c r="AO318" s="50">
        <f t="shared" si="169"/>
        <v>217.41457203591003</v>
      </c>
      <c r="AP318" s="50">
        <f t="shared" si="170"/>
        <v>117785.8057471973</v>
      </c>
      <c r="AQ318" s="50">
        <f t="shared" si="171"/>
        <v>275555.8057471973</v>
      </c>
    </row>
    <row r="319" spans="1:43" s="27" customFormat="1" x14ac:dyDescent="0.2">
      <c r="A319" s="47">
        <f t="shared" si="140"/>
        <v>298</v>
      </c>
      <c r="B319" s="47" t="str">
        <f>IF(E319&lt;=$F$10,VLOOKUP('KALKULATOR 2021'!A319,Robocze!$B$23:$C$102,2),"")</f>
        <v>25 rok</v>
      </c>
      <c r="C319" s="47">
        <f t="shared" si="153"/>
        <v>2046</v>
      </c>
      <c r="D319" s="48">
        <f t="shared" si="172"/>
        <v>54.833333333333954</v>
      </c>
      <c r="E319" s="54">
        <f t="shared" si="154"/>
        <v>53571</v>
      </c>
      <c r="F319" s="49">
        <f t="shared" si="155"/>
        <v>53600</v>
      </c>
      <c r="G319" s="50">
        <f>IF(F319&lt;&gt;"",
IF($F$6=Robocze!$B$3,$F$5/12,
IF(AND($F$6=Robocze!$B$4,MOD(A319,3)=1),$F$5/4,
IF(AND($F$6=Robocze!$B$5,MOD(A319,12)=1),$F$5,0))),
"")</f>
        <v>0</v>
      </c>
      <c r="H319" s="50">
        <f t="shared" si="156"/>
        <v>157770</v>
      </c>
      <c r="I319" s="51">
        <f t="shared" si="141"/>
        <v>0.05</v>
      </c>
      <c r="J319" s="50">
        <f t="shared" si="157"/>
        <v>0</v>
      </c>
      <c r="K319" s="50">
        <f t="shared" si="158"/>
        <v>0</v>
      </c>
      <c r="L319" s="52" t="str">
        <f t="shared" si="173"/>
        <v/>
      </c>
      <c r="M319" s="111">
        <f t="shared" si="142"/>
        <v>157770</v>
      </c>
      <c r="N319" s="114">
        <f t="shared" si="159"/>
        <v>263334.61220996996</v>
      </c>
      <c r="O319" s="115"/>
      <c r="P319" s="114">
        <f t="shared" si="143"/>
        <v>288415.42656377173</v>
      </c>
      <c r="Q319" s="115"/>
      <c r="R319" s="112">
        <f t="shared" si="144"/>
        <v>276485.80659159407</v>
      </c>
      <c r="S319" s="50"/>
      <c r="T319" s="53">
        <f t="shared" si="145"/>
        <v>0.17</v>
      </c>
      <c r="U319" s="50">
        <f t="shared" si="146"/>
        <v>1323.9031123598777</v>
      </c>
      <c r="V319" s="50">
        <f t="shared" si="147"/>
        <v>319060.65007873054</v>
      </c>
      <c r="W319" s="53">
        <f t="shared" si="148"/>
        <v>0.32</v>
      </c>
      <c r="X319" s="50">
        <f t="shared" si="160"/>
        <v>0</v>
      </c>
      <c r="Y319" s="50">
        <f>IF(B319&lt;&gt;"",IF(MONTH(E319)=MONTH($F$14),SUMIF($C$22:C765,"="&amp;(C319-1),$G$22:G765),0)*T319,"")</f>
        <v>0</v>
      </c>
      <c r="Z319" s="50">
        <f>IF(B319&lt;&gt;"",SUM($Y$22:Y319),"")</f>
        <v>26820.899999999991</v>
      </c>
      <c r="AA319" s="51">
        <f t="shared" si="161"/>
        <v>0.05</v>
      </c>
      <c r="AB319" s="50">
        <f t="shared" si="162"/>
        <v>192.57244365447116</v>
      </c>
      <c r="AC319" s="50">
        <f t="shared" si="163"/>
        <v>36.588764294349524</v>
      </c>
      <c r="AD319" s="50">
        <f t="shared" si="164"/>
        <v>19552.470156433192</v>
      </c>
      <c r="AE319" s="50">
        <f t="shared" si="165"/>
        <v>46373.3701564332</v>
      </c>
      <c r="AF319" s="50">
        <f>IFERROR($V319*(1-$W319)+SUM($X$22:$X319)+$AD319,"")</f>
        <v>263334.61220996996</v>
      </c>
      <c r="AG319" s="50" t="b">
        <f t="shared" si="166"/>
        <v>0</v>
      </c>
      <c r="AH319" s="50">
        <f>IF(B319&lt;&gt;"",
IF(AND(AG319=TRUE,D319&gt;=65),$V319*(1-10%)+SUM($X$22:$X319)+$AD319,AF319),
"")</f>
        <v>263334.61220996996</v>
      </c>
      <c r="AI319" s="50">
        <f t="shared" si="149"/>
        <v>1323.9031123598777</v>
      </c>
      <c r="AJ319" s="50">
        <f t="shared" si="150"/>
        <v>319060.65007873054</v>
      </c>
      <c r="AK319" s="50">
        <f t="shared" si="151"/>
        <v>288415.42656377173</v>
      </c>
      <c r="AL319" s="50" t="b">
        <f t="shared" si="167"/>
        <v>0</v>
      </c>
      <c r="AM319" s="50">
        <f t="shared" si="152"/>
        <v>288415.42656377173</v>
      </c>
      <c r="AN319" s="50">
        <f t="shared" si="168"/>
        <v>1148.1491906133222</v>
      </c>
      <c r="AO319" s="50">
        <f t="shared" si="169"/>
        <v>218.14834621653122</v>
      </c>
      <c r="AP319" s="50">
        <f t="shared" si="170"/>
        <v>118715.80659159407</v>
      </c>
      <c r="AQ319" s="50">
        <f t="shared" si="171"/>
        <v>276485.80659159407</v>
      </c>
    </row>
    <row r="320" spans="1:43" s="27" customFormat="1" x14ac:dyDescent="0.2">
      <c r="A320" s="47">
        <f t="shared" si="140"/>
        <v>299</v>
      </c>
      <c r="B320" s="47" t="str">
        <f>IF(E320&lt;=$F$10,VLOOKUP('KALKULATOR 2021'!A320,Robocze!$B$23:$C$102,2),"")</f>
        <v>25 rok</v>
      </c>
      <c r="C320" s="47">
        <f t="shared" si="153"/>
        <v>2046</v>
      </c>
      <c r="D320" s="48">
        <f t="shared" si="172"/>
        <v>54.91666666666729</v>
      </c>
      <c r="E320" s="54">
        <f t="shared" si="154"/>
        <v>53601</v>
      </c>
      <c r="F320" s="49">
        <f t="shared" si="155"/>
        <v>53631</v>
      </c>
      <c r="G320" s="50">
        <f>IF(F320&lt;&gt;"",
IF($F$6=Robocze!$B$3,$F$5/12,
IF(AND($F$6=Robocze!$B$4,MOD(A320,3)=1),$F$5/4,
IF(AND($F$6=Robocze!$B$5,MOD(A320,12)=1),$F$5,0))),
"")</f>
        <v>0</v>
      </c>
      <c r="H320" s="50">
        <f t="shared" si="156"/>
        <v>157770</v>
      </c>
      <c r="I320" s="51">
        <f t="shared" si="141"/>
        <v>0.05</v>
      </c>
      <c r="J320" s="50">
        <f t="shared" si="157"/>
        <v>0</v>
      </c>
      <c r="K320" s="50">
        <f t="shared" si="158"/>
        <v>0</v>
      </c>
      <c r="L320" s="52" t="str">
        <f t="shared" si="173"/>
        <v/>
      </c>
      <c r="M320" s="111">
        <f t="shared" si="142"/>
        <v>157770</v>
      </c>
      <c r="N320" s="114">
        <f t="shared" si="159"/>
        <v>264395.12750947097</v>
      </c>
      <c r="O320" s="115"/>
      <c r="P320" s="114">
        <f t="shared" si="143"/>
        <v>289492.25625778746</v>
      </c>
      <c r="Q320" s="115"/>
      <c r="R320" s="112">
        <f t="shared" si="144"/>
        <v>277418.94618884072</v>
      </c>
      <c r="S320" s="50"/>
      <c r="T320" s="53">
        <f t="shared" si="145"/>
        <v>0.17</v>
      </c>
      <c r="U320" s="50">
        <f t="shared" si="146"/>
        <v>1329.419375328044</v>
      </c>
      <c r="V320" s="50">
        <f t="shared" si="147"/>
        <v>320390.0694540586</v>
      </c>
      <c r="W320" s="53">
        <f t="shared" si="148"/>
        <v>0.32</v>
      </c>
      <c r="X320" s="50">
        <f t="shared" si="160"/>
        <v>0</v>
      </c>
      <c r="Y320" s="50">
        <f>IF(B320&lt;&gt;"",IF(MONTH(E320)=MONTH($F$14),SUMIF($C$22:C765,"="&amp;(C320-1),$G$22:G765),0)*T320,"")</f>
        <v>0</v>
      </c>
      <c r="Z320" s="50">
        <f>IF(B320&lt;&gt;"",SUM($Y$22:Y320),"")</f>
        <v>26820.899999999991</v>
      </c>
      <c r="AA320" s="51">
        <f t="shared" si="161"/>
        <v>0.05</v>
      </c>
      <c r="AB320" s="50">
        <f t="shared" si="162"/>
        <v>193.22237565180501</v>
      </c>
      <c r="AC320" s="50">
        <f t="shared" si="163"/>
        <v>36.712251373842953</v>
      </c>
      <c r="AD320" s="50">
        <f t="shared" si="164"/>
        <v>19708.980280711152</v>
      </c>
      <c r="AE320" s="50">
        <f t="shared" si="165"/>
        <v>46529.880280711164</v>
      </c>
      <c r="AF320" s="50">
        <f>IFERROR($V320*(1-$W320)+SUM($X$22:$X320)+$AD320,"")</f>
        <v>264395.12750947097</v>
      </c>
      <c r="AG320" s="50" t="b">
        <f t="shared" si="166"/>
        <v>0</v>
      </c>
      <c r="AH320" s="50">
        <f>IF(B320&lt;&gt;"",
IF(AND(AG320=TRUE,D320&gt;=65),$V320*(1-10%)+SUM($X$22:$X320)+$AD320,AF320),
"")</f>
        <v>264395.12750947097</v>
      </c>
      <c r="AI320" s="50">
        <f t="shared" si="149"/>
        <v>1329.419375328044</v>
      </c>
      <c r="AJ320" s="50">
        <f t="shared" si="150"/>
        <v>320390.0694540586</v>
      </c>
      <c r="AK320" s="50">
        <f t="shared" si="151"/>
        <v>289492.25625778746</v>
      </c>
      <c r="AL320" s="50" t="b">
        <f t="shared" si="167"/>
        <v>0</v>
      </c>
      <c r="AM320" s="50">
        <f t="shared" si="152"/>
        <v>289492.25625778746</v>
      </c>
      <c r="AN320" s="50">
        <f t="shared" si="168"/>
        <v>1152.0241941316419</v>
      </c>
      <c r="AO320" s="50">
        <f t="shared" si="169"/>
        <v>218.88459688501197</v>
      </c>
      <c r="AP320" s="50">
        <f t="shared" si="170"/>
        <v>119648.94618884072</v>
      </c>
      <c r="AQ320" s="50">
        <f t="shared" si="171"/>
        <v>277418.94618884072</v>
      </c>
    </row>
    <row r="321" spans="1:43" s="46" customFormat="1" x14ac:dyDescent="0.2">
      <c r="A321" s="55">
        <f t="shared" si="140"/>
        <v>300</v>
      </c>
      <c r="B321" s="55" t="str">
        <f>IF(E321&lt;=$F$10,VLOOKUP('KALKULATOR 2021'!A321,Robocze!$B$23:$C$102,2),"")</f>
        <v>25 rok</v>
      </c>
      <c r="C321" s="55">
        <f t="shared" si="153"/>
        <v>2046</v>
      </c>
      <c r="D321" s="56">
        <f t="shared" si="172"/>
        <v>55.000000000000625</v>
      </c>
      <c r="E321" s="57">
        <f t="shared" si="154"/>
        <v>53632</v>
      </c>
      <c r="F321" s="58">
        <f t="shared" si="155"/>
        <v>53661</v>
      </c>
      <c r="G321" s="59">
        <f>IF(F321&lt;&gt;"",
IF($F$6=Robocze!$B$3,$F$5/12,
IF(AND($F$6=Robocze!$B$4,MOD(A321,3)=1),$F$5/4,
IF(AND($F$6=Robocze!$B$5,MOD(A321,12)=1),$F$5,0))),
"")</f>
        <v>0</v>
      </c>
      <c r="H321" s="59">
        <f t="shared" si="156"/>
        <v>157770</v>
      </c>
      <c r="I321" s="60">
        <f t="shared" si="141"/>
        <v>0.05</v>
      </c>
      <c r="J321" s="59">
        <f t="shared" si="157"/>
        <v>0</v>
      </c>
      <c r="K321" s="59">
        <f t="shared" si="158"/>
        <v>0</v>
      </c>
      <c r="L321" s="61">
        <f t="shared" si="173"/>
        <v>25</v>
      </c>
      <c r="M321" s="113">
        <f t="shared" si="142"/>
        <v>157770</v>
      </c>
      <c r="N321" s="114">
        <f t="shared" si="159"/>
        <v>265459.93771887157</v>
      </c>
      <c r="O321" s="115"/>
      <c r="P321" s="114">
        <f t="shared" si="143"/>
        <v>290573.57274219493</v>
      </c>
      <c r="Q321" s="115"/>
      <c r="R321" s="112">
        <f t="shared" si="144"/>
        <v>278355.23513222806</v>
      </c>
      <c r="S321" s="59"/>
      <c r="T321" s="62">
        <f t="shared" si="145"/>
        <v>0.17</v>
      </c>
      <c r="U321" s="59">
        <f t="shared" si="146"/>
        <v>1334.9586227252441</v>
      </c>
      <c r="V321" s="59">
        <f t="shared" si="147"/>
        <v>321725.02807678387</v>
      </c>
      <c r="W321" s="62">
        <f t="shared" si="148"/>
        <v>0.32</v>
      </c>
      <c r="X321" s="59">
        <f t="shared" si="160"/>
        <v>0</v>
      </c>
      <c r="Y321" s="59">
        <f>IF(B321&lt;&gt;"",IF(MONTH(E321)=MONTH($F$14),SUMIF($C$22:C789,"="&amp;(C321-1),$G$22:G789),0)*T321,"")</f>
        <v>0</v>
      </c>
      <c r="Z321" s="59">
        <f>IF(B321&lt;&gt;"",SUM($Y$22:Y321),"")</f>
        <v>26820.899999999991</v>
      </c>
      <c r="AA321" s="60">
        <f t="shared" si="161"/>
        <v>0.05</v>
      </c>
      <c r="AB321" s="59">
        <f t="shared" si="162"/>
        <v>193.87450116962987</v>
      </c>
      <c r="AC321" s="59">
        <f t="shared" si="163"/>
        <v>36.836155222229678</v>
      </c>
      <c r="AD321" s="59">
        <f t="shared" si="164"/>
        <v>19866.018626658552</v>
      </c>
      <c r="AE321" s="59">
        <f t="shared" si="165"/>
        <v>46686.918626658568</v>
      </c>
      <c r="AF321" s="59">
        <f>IFERROR($V321*(1-$W321)+SUM($X$22:$X321)+$AD321,"")</f>
        <v>265459.93771887157</v>
      </c>
      <c r="AG321" s="59" t="b">
        <f t="shared" si="166"/>
        <v>0</v>
      </c>
      <c r="AH321" s="59">
        <f>IF(B321&lt;&gt;"",
IF(AND(AG321=TRUE,D321&gt;=65),$V321*(1-10%)+SUM($X$22:$X321)+$AD321,AF321),
"")</f>
        <v>265459.93771887157</v>
      </c>
      <c r="AI321" s="59">
        <f t="shared" si="149"/>
        <v>1334.9586227252441</v>
      </c>
      <c r="AJ321" s="59">
        <f t="shared" si="150"/>
        <v>321725.02807678387</v>
      </c>
      <c r="AK321" s="59">
        <f t="shared" si="151"/>
        <v>290573.57274219493</v>
      </c>
      <c r="AL321" s="59" t="b">
        <f t="shared" si="167"/>
        <v>0</v>
      </c>
      <c r="AM321" s="59">
        <f t="shared" si="152"/>
        <v>290573.57274219493</v>
      </c>
      <c r="AN321" s="59">
        <f t="shared" si="168"/>
        <v>1155.9122757868365</v>
      </c>
      <c r="AO321" s="59">
        <f t="shared" si="169"/>
        <v>219.62333239949893</v>
      </c>
      <c r="AP321" s="59">
        <f t="shared" si="170"/>
        <v>120585.23513222806</v>
      </c>
      <c r="AQ321" s="59">
        <f t="shared" si="171"/>
        <v>278355.23513222806</v>
      </c>
    </row>
    <row r="322" spans="1:43" s="29" customFormat="1" x14ac:dyDescent="0.2">
      <c r="A322" s="47">
        <f t="shared" si="140"/>
        <v>301</v>
      </c>
      <c r="B322" s="47" t="str">
        <f>IF(E322&lt;=$F$10,VLOOKUP('KALKULATOR 2021'!A322,Robocze!$B$23:$C$102,2),"")</f>
        <v>26 rok</v>
      </c>
      <c r="C322" s="47">
        <f t="shared" si="153"/>
        <v>2046</v>
      </c>
      <c r="D322" s="48">
        <f t="shared" si="172"/>
        <v>55.083333333333961</v>
      </c>
      <c r="E322" s="49">
        <f t="shared" si="154"/>
        <v>53662</v>
      </c>
      <c r="F322" s="49">
        <f t="shared" si="155"/>
        <v>53692</v>
      </c>
      <c r="G322" s="50">
        <f>IF(F322&lt;&gt;"",
IF($F$6=Robocze!$B$3,$F$5/12,
IF(AND($F$6=Robocze!$B$4,MOD(A322,3)=1),$F$5/4,
IF(AND($F$6=Robocze!$B$5,MOD(A322,12)=1),$F$5,0))),
"")</f>
        <v>6310.8</v>
      </c>
      <c r="H322" s="50">
        <f t="shared" si="156"/>
        <v>164080.79999999999</v>
      </c>
      <c r="I322" s="51">
        <f t="shared" si="141"/>
        <v>0.05</v>
      </c>
      <c r="J322" s="50">
        <f t="shared" si="157"/>
        <v>2E-3</v>
      </c>
      <c r="K322" s="50">
        <f t="shared" si="158"/>
        <v>6310.7979999999998</v>
      </c>
      <c r="L322" s="52" t="str">
        <f t="shared" si="173"/>
        <v/>
      </c>
      <c r="M322" s="111">
        <f t="shared" si="142"/>
        <v>164080.79999999999</v>
      </c>
      <c r="N322" s="114">
        <f t="shared" si="159"/>
        <v>271911.11954978743</v>
      </c>
      <c r="O322" s="115"/>
      <c r="P322" s="114">
        <f t="shared" si="143"/>
        <v>297991.49203520408</v>
      </c>
      <c r="Q322" s="115"/>
      <c r="R322" s="112">
        <f t="shared" si="144"/>
        <v>285626.7830007993</v>
      </c>
      <c r="S322" s="50"/>
      <c r="T322" s="53">
        <f t="shared" si="145"/>
        <v>0.17</v>
      </c>
      <c r="U322" s="50">
        <f t="shared" si="146"/>
        <v>1366.8159419865995</v>
      </c>
      <c r="V322" s="50">
        <f t="shared" si="147"/>
        <v>329402.64201877051</v>
      </c>
      <c r="W322" s="53">
        <f t="shared" si="148"/>
        <v>0.32</v>
      </c>
      <c r="X322" s="50">
        <f t="shared" si="160"/>
        <v>1072.836</v>
      </c>
      <c r="Y322" s="50">
        <f>IF(B322&lt;&gt;"",IF(MONTH(E322)=MONTH($F$14),SUMIF($C$22:C777,"="&amp;(C322-1),$G$22:G777),0)*T322,"")</f>
        <v>0</v>
      </c>
      <c r="Z322" s="50">
        <f>IF(B322&lt;&gt;"",SUM($Y$22:Y322),"")</f>
        <v>26820.899999999991</v>
      </c>
      <c r="AA322" s="51">
        <f t="shared" si="161"/>
        <v>0.05</v>
      </c>
      <c r="AB322" s="50">
        <f t="shared" si="162"/>
        <v>194.52882761107739</v>
      </c>
      <c r="AC322" s="50">
        <f t="shared" si="163"/>
        <v>36.960477246104702</v>
      </c>
      <c r="AD322" s="50">
        <f t="shared" si="164"/>
        <v>20023.586977023522</v>
      </c>
      <c r="AE322" s="50">
        <f t="shared" si="165"/>
        <v>46844.486977023545</v>
      </c>
      <c r="AF322" s="50">
        <f>IFERROR($V322*(1-$W322)+SUM($X$22:$X322)+$AD322,"")</f>
        <v>271911.11954978743</v>
      </c>
      <c r="AG322" s="50" t="b">
        <f t="shared" si="166"/>
        <v>0</v>
      </c>
      <c r="AH322" s="50">
        <f>IF(B322&lt;&gt;"",
IF(AND(AG322=TRUE,D322&gt;=65),$V322*(1-10%)+SUM($X$22:$X322)+$AD322,AF322),
"")</f>
        <v>271911.11954978743</v>
      </c>
      <c r="AI322" s="50">
        <f t="shared" si="149"/>
        <v>1366.8159419865995</v>
      </c>
      <c r="AJ322" s="50">
        <f t="shared" si="150"/>
        <v>329402.64201877051</v>
      </c>
      <c r="AK322" s="50">
        <f t="shared" si="151"/>
        <v>297991.49203520408</v>
      </c>
      <c r="AL322" s="50" t="b">
        <f t="shared" si="167"/>
        <v>0</v>
      </c>
      <c r="AM322" s="50">
        <f t="shared" si="152"/>
        <v>297991.49203520408</v>
      </c>
      <c r="AN322" s="50">
        <f t="shared" si="168"/>
        <v>1186.108479717617</v>
      </c>
      <c r="AO322" s="50">
        <f t="shared" si="169"/>
        <v>225.36061114634722</v>
      </c>
      <c r="AP322" s="50">
        <f t="shared" si="170"/>
        <v>121545.98300079932</v>
      </c>
      <c r="AQ322" s="50">
        <f t="shared" si="171"/>
        <v>285626.7830007993</v>
      </c>
    </row>
    <row r="323" spans="1:43" s="29" customFormat="1" x14ac:dyDescent="0.2">
      <c r="A323" s="47">
        <f t="shared" si="140"/>
        <v>302</v>
      </c>
      <c r="B323" s="47" t="str">
        <f>IF(E323&lt;=$F$10,VLOOKUP('KALKULATOR 2021'!A323,Robocze!$B$23:$C$102,2),"")</f>
        <v>26 rok</v>
      </c>
      <c r="C323" s="47">
        <f t="shared" si="153"/>
        <v>2047</v>
      </c>
      <c r="D323" s="48">
        <f t="shared" si="172"/>
        <v>55.166666666667297</v>
      </c>
      <c r="E323" s="54">
        <f t="shared" si="154"/>
        <v>53693</v>
      </c>
      <c r="F323" s="49">
        <f t="shared" si="155"/>
        <v>53723</v>
      </c>
      <c r="G323" s="50">
        <f>IF(F323&lt;&gt;"",
IF($F$6=Robocze!$B$3,$F$5/12,
IF(AND($F$6=Robocze!$B$4,MOD(A323,3)=1),$F$5/4,
IF(AND($F$6=Robocze!$B$5,MOD(A323,12)=1),$F$5,0))),
"")</f>
        <v>0</v>
      </c>
      <c r="H323" s="50">
        <f t="shared" si="156"/>
        <v>164080.79999999999</v>
      </c>
      <c r="I323" s="51">
        <f t="shared" si="141"/>
        <v>0.05</v>
      </c>
      <c r="J323" s="50">
        <f t="shared" si="157"/>
        <v>0</v>
      </c>
      <c r="K323" s="50">
        <f t="shared" si="158"/>
        <v>0</v>
      </c>
      <c r="L323" s="52" t="str">
        <f t="shared" si="173"/>
        <v/>
      </c>
      <c r="M323" s="111">
        <f t="shared" si="142"/>
        <v>164080.79999999999</v>
      </c>
      <c r="N323" s="114">
        <f t="shared" si="159"/>
        <v>273002.52717905474</v>
      </c>
      <c r="O323" s="115"/>
      <c r="P323" s="114">
        <f t="shared" si="143"/>
        <v>299103.22595201747</v>
      </c>
      <c r="Q323" s="115"/>
      <c r="R323" s="112">
        <f t="shared" si="144"/>
        <v>286590.77339342696</v>
      </c>
      <c r="S323" s="50"/>
      <c r="T323" s="53">
        <f t="shared" si="145"/>
        <v>0.17</v>
      </c>
      <c r="U323" s="50">
        <f t="shared" si="146"/>
        <v>1372.5110084115438</v>
      </c>
      <c r="V323" s="50">
        <f t="shared" si="147"/>
        <v>330775.15302718204</v>
      </c>
      <c r="W323" s="53">
        <f t="shared" si="148"/>
        <v>0.32</v>
      </c>
      <c r="X323" s="50">
        <f t="shared" si="160"/>
        <v>0</v>
      </c>
      <c r="Y323" s="50">
        <f>IF(B323&lt;&gt;"",IF(MONTH(E323)=MONTH($F$14),SUMIF($C$22:C777,"="&amp;(C323-1),$G$22:G777),0)*T323,"")</f>
        <v>0</v>
      </c>
      <c r="Z323" s="50">
        <f>IF(B323&lt;&gt;"",SUM($Y$22:Y323),"")</f>
        <v>26820.899999999991</v>
      </c>
      <c r="AA323" s="51">
        <f t="shared" si="161"/>
        <v>0.05</v>
      </c>
      <c r="AB323" s="50">
        <f t="shared" si="162"/>
        <v>195.18536240426477</v>
      </c>
      <c r="AC323" s="50">
        <f t="shared" si="163"/>
        <v>37.085218856810307</v>
      </c>
      <c r="AD323" s="50">
        <f t="shared" si="164"/>
        <v>20181.687120570976</v>
      </c>
      <c r="AE323" s="50">
        <f t="shared" si="165"/>
        <v>47002.587120570999</v>
      </c>
      <c r="AF323" s="50">
        <f>IFERROR($V323*(1-$W323)+SUM($X$22:$X323)+$AD323,"")</f>
        <v>273002.52717905474</v>
      </c>
      <c r="AG323" s="50" t="b">
        <f t="shared" si="166"/>
        <v>0</v>
      </c>
      <c r="AH323" s="50">
        <f>IF(B323&lt;&gt;"",
IF(AND(AG323=TRUE,D323&gt;=65),$V323*(1-10%)+SUM($X$22:$X323)+$AD323,AF323),
"")</f>
        <v>273002.52717905474</v>
      </c>
      <c r="AI323" s="50">
        <f t="shared" si="149"/>
        <v>1372.5110084115438</v>
      </c>
      <c r="AJ323" s="50">
        <f t="shared" si="150"/>
        <v>330775.15302718204</v>
      </c>
      <c r="AK323" s="50">
        <f t="shared" si="151"/>
        <v>299103.22595201747</v>
      </c>
      <c r="AL323" s="50" t="b">
        <f t="shared" si="167"/>
        <v>0</v>
      </c>
      <c r="AM323" s="50">
        <f t="shared" si="152"/>
        <v>299103.22595201747</v>
      </c>
      <c r="AN323" s="50">
        <f t="shared" si="168"/>
        <v>1190.1115958366638</v>
      </c>
      <c r="AO323" s="50">
        <f t="shared" si="169"/>
        <v>226.12120320896614</v>
      </c>
      <c r="AP323" s="50">
        <f t="shared" si="170"/>
        <v>122509.97339342698</v>
      </c>
      <c r="AQ323" s="50">
        <f t="shared" si="171"/>
        <v>286590.77339342696</v>
      </c>
    </row>
    <row r="324" spans="1:43" s="29" customFormat="1" x14ac:dyDescent="0.2">
      <c r="A324" s="47">
        <f t="shared" si="140"/>
        <v>303</v>
      </c>
      <c r="B324" s="47" t="str">
        <f>IF(E324&lt;=$F$10,VLOOKUP('KALKULATOR 2021'!A324,Robocze!$B$23:$C$102,2),"")</f>
        <v>26 rok</v>
      </c>
      <c r="C324" s="47">
        <f t="shared" si="153"/>
        <v>2047</v>
      </c>
      <c r="D324" s="48">
        <f t="shared" si="172"/>
        <v>55.250000000000632</v>
      </c>
      <c r="E324" s="54">
        <f t="shared" si="154"/>
        <v>53724</v>
      </c>
      <c r="F324" s="49">
        <f t="shared" si="155"/>
        <v>53751</v>
      </c>
      <c r="G324" s="50">
        <f>IF(F324&lt;&gt;"",
IF($F$6=Robocze!$B$3,$F$5/12,
IF(AND($F$6=Robocze!$B$4,MOD(A324,3)=1),$F$5/4,
IF(AND($F$6=Robocze!$B$5,MOD(A324,12)=1),$F$5,0))),
"")</f>
        <v>0</v>
      </c>
      <c r="H324" s="50">
        <f t="shared" si="156"/>
        <v>164080.79999999999</v>
      </c>
      <c r="I324" s="51">
        <f t="shared" si="141"/>
        <v>0.05</v>
      </c>
      <c r="J324" s="50">
        <f t="shared" si="157"/>
        <v>0</v>
      </c>
      <c r="K324" s="50">
        <f t="shared" si="158"/>
        <v>0</v>
      </c>
      <c r="L324" s="52" t="str">
        <f t="shared" si="173"/>
        <v/>
      </c>
      <c r="M324" s="111">
        <f t="shared" si="142"/>
        <v>164080.79999999999</v>
      </c>
      <c r="N324" s="114">
        <f t="shared" si="159"/>
        <v>274098.357177497</v>
      </c>
      <c r="O324" s="115"/>
      <c r="P324" s="114">
        <f t="shared" si="143"/>
        <v>300219.59209348419</v>
      </c>
      <c r="Q324" s="115"/>
      <c r="R324" s="112">
        <f t="shared" si="144"/>
        <v>287558.01725362981</v>
      </c>
      <c r="S324" s="50"/>
      <c r="T324" s="53">
        <f t="shared" si="145"/>
        <v>0.17</v>
      </c>
      <c r="U324" s="50">
        <f t="shared" si="146"/>
        <v>1378.2298042799252</v>
      </c>
      <c r="V324" s="50">
        <f t="shared" si="147"/>
        <v>332153.38283146196</v>
      </c>
      <c r="W324" s="53">
        <f t="shared" si="148"/>
        <v>0.32</v>
      </c>
      <c r="X324" s="50">
        <f t="shared" si="160"/>
        <v>0</v>
      </c>
      <c r="Y324" s="50">
        <f>IF(B324&lt;&gt;"",IF(MONTH(E324)=MONTH($F$14),SUMIF($C$22:C777,"="&amp;(C324-1),$G$22:G777),0)*T324,"")</f>
        <v>0</v>
      </c>
      <c r="Z324" s="50">
        <f>IF(B324&lt;&gt;"",SUM($Y$22:Y324),"")</f>
        <v>26820.899999999991</v>
      </c>
      <c r="AA324" s="51">
        <f t="shared" si="161"/>
        <v>0.05</v>
      </c>
      <c r="AB324" s="50">
        <f t="shared" si="162"/>
        <v>195.84411300237915</v>
      </c>
      <c r="AC324" s="50">
        <f t="shared" si="163"/>
        <v>37.210381470452042</v>
      </c>
      <c r="AD324" s="50">
        <f t="shared" si="164"/>
        <v>20340.320852102901</v>
      </c>
      <c r="AE324" s="50">
        <f t="shared" si="165"/>
        <v>47161.220852102924</v>
      </c>
      <c r="AF324" s="50">
        <f>IFERROR($V324*(1-$W324)+SUM($X$22:$X324)+$AD324,"")</f>
        <v>274098.357177497</v>
      </c>
      <c r="AG324" s="50" t="b">
        <f t="shared" si="166"/>
        <v>0</v>
      </c>
      <c r="AH324" s="50">
        <f>IF(B324&lt;&gt;"",
IF(AND(AG324=TRUE,D324&gt;=65),$V324*(1-10%)+SUM($X$22:$X324)+$AD324,AF324),
"")</f>
        <v>274098.357177497</v>
      </c>
      <c r="AI324" s="50">
        <f t="shared" si="149"/>
        <v>1378.2298042799252</v>
      </c>
      <c r="AJ324" s="50">
        <f t="shared" si="150"/>
        <v>332153.38283146196</v>
      </c>
      <c r="AK324" s="50">
        <f t="shared" si="151"/>
        <v>300219.59209348419</v>
      </c>
      <c r="AL324" s="50" t="b">
        <f t="shared" si="167"/>
        <v>0</v>
      </c>
      <c r="AM324" s="50">
        <f t="shared" si="152"/>
        <v>300219.59209348419</v>
      </c>
      <c r="AN324" s="50">
        <f t="shared" si="168"/>
        <v>1194.1282224726124</v>
      </c>
      <c r="AO324" s="50">
        <f t="shared" si="169"/>
        <v>226.88436226979636</v>
      </c>
      <c r="AP324" s="50">
        <f t="shared" si="170"/>
        <v>123477.21725362982</v>
      </c>
      <c r="AQ324" s="50">
        <f t="shared" si="171"/>
        <v>287558.01725362981</v>
      </c>
    </row>
    <row r="325" spans="1:43" s="29" customFormat="1" x14ac:dyDescent="0.2">
      <c r="A325" s="47">
        <f t="shared" si="140"/>
        <v>304</v>
      </c>
      <c r="B325" s="47" t="str">
        <f>IF(E325&lt;=$F$10,VLOOKUP('KALKULATOR 2021'!A325,Robocze!$B$23:$C$102,2),"")</f>
        <v>26 rok</v>
      </c>
      <c r="C325" s="47">
        <f t="shared" si="153"/>
        <v>2047</v>
      </c>
      <c r="D325" s="48">
        <f t="shared" si="172"/>
        <v>55.333333333333968</v>
      </c>
      <c r="E325" s="54">
        <f t="shared" si="154"/>
        <v>53752</v>
      </c>
      <c r="F325" s="49">
        <f t="shared" si="155"/>
        <v>53782</v>
      </c>
      <c r="G325" s="50">
        <f>IF(F325&lt;&gt;"",
IF($F$6=Robocze!$B$3,$F$5/12,
IF(AND($F$6=Robocze!$B$4,MOD(A325,3)=1),$F$5/4,
IF(AND($F$6=Robocze!$B$5,MOD(A325,12)=1),$F$5,0))),
"")</f>
        <v>0</v>
      </c>
      <c r="H325" s="50">
        <f t="shared" si="156"/>
        <v>164080.79999999999</v>
      </c>
      <c r="I325" s="51">
        <f t="shared" si="141"/>
        <v>0.05</v>
      </c>
      <c r="J325" s="50">
        <f t="shared" si="157"/>
        <v>0</v>
      </c>
      <c r="K325" s="50">
        <f t="shared" si="158"/>
        <v>0</v>
      </c>
      <c r="L325" s="52" t="str">
        <f t="shared" si="173"/>
        <v/>
      </c>
      <c r="M325" s="111">
        <f t="shared" si="142"/>
        <v>164080.79999999999</v>
      </c>
      <c r="N325" s="114">
        <f t="shared" si="159"/>
        <v>275198.62754922867</v>
      </c>
      <c r="O325" s="115"/>
      <c r="P325" s="114">
        <f t="shared" si="143"/>
        <v>301340.60976054036</v>
      </c>
      <c r="Q325" s="115"/>
      <c r="R325" s="112">
        <f t="shared" si="144"/>
        <v>288528.52556186082</v>
      </c>
      <c r="S325" s="50"/>
      <c r="T325" s="53">
        <f t="shared" si="145"/>
        <v>0.17</v>
      </c>
      <c r="U325" s="50">
        <f t="shared" si="146"/>
        <v>1383.9724284644249</v>
      </c>
      <c r="V325" s="50">
        <f t="shared" si="147"/>
        <v>333537.35525992641</v>
      </c>
      <c r="W325" s="53">
        <f t="shared" si="148"/>
        <v>0.32</v>
      </c>
      <c r="X325" s="50">
        <f t="shared" si="160"/>
        <v>0</v>
      </c>
      <c r="Y325" s="50">
        <f>IF(B325&lt;&gt;"",IF(MONTH(E325)=MONTH($F$14),SUMIF($C$22:C777,"="&amp;(C325-1),$G$22:G777),0)*T325,"")</f>
        <v>0</v>
      </c>
      <c r="Z325" s="50">
        <f>IF(B325&lt;&gt;"",SUM($Y$22:Y325),"")</f>
        <v>26820.899999999991</v>
      </c>
      <c r="AA325" s="51">
        <f t="shared" si="161"/>
        <v>0.05</v>
      </c>
      <c r="AB325" s="50">
        <f t="shared" si="162"/>
        <v>196.50508688376217</v>
      </c>
      <c r="AC325" s="50">
        <f t="shared" si="163"/>
        <v>37.335966507914812</v>
      </c>
      <c r="AD325" s="50">
        <f t="shared" si="164"/>
        <v>20499.489972478746</v>
      </c>
      <c r="AE325" s="50">
        <f t="shared" si="165"/>
        <v>47320.389972478777</v>
      </c>
      <c r="AF325" s="50">
        <f>IFERROR($V325*(1-$W325)+SUM($X$22:$X325)+$AD325,"")</f>
        <v>275198.62754922867</v>
      </c>
      <c r="AG325" s="50" t="b">
        <f t="shared" si="166"/>
        <v>0</v>
      </c>
      <c r="AH325" s="50">
        <f>IF(B325&lt;&gt;"",
IF(AND(AG325=TRUE,D325&gt;=65),$V325*(1-10%)+SUM($X$22:$X325)+$AD325,AF325),
"")</f>
        <v>275198.62754922867</v>
      </c>
      <c r="AI325" s="50">
        <f t="shared" si="149"/>
        <v>1383.9724284644249</v>
      </c>
      <c r="AJ325" s="50">
        <f t="shared" si="150"/>
        <v>333537.35525992641</v>
      </c>
      <c r="AK325" s="50">
        <f t="shared" si="151"/>
        <v>301340.60976054036</v>
      </c>
      <c r="AL325" s="50" t="b">
        <f t="shared" si="167"/>
        <v>0</v>
      </c>
      <c r="AM325" s="50">
        <f t="shared" si="152"/>
        <v>301340.60976054036</v>
      </c>
      <c r="AN325" s="50">
        <f t="shared" si="168"/>
        <v>1198.1584052234575</v>
      </c>
      <c r="AO325" s="50">
        <f t="shared" si="169"/>
        <v>227.65009699245692</v>
      </c>
      <c r="AP325" s="50">
        <f t="shared" si="170"/>
        <v>124447.72556186083</v>
      </c>
      <c r="AQ325" s="50">
        <f t="shared" si="171"/>
        <v>288528.52556186082</v>
      </c>
    </row>
    <row r="326" spans="1:43" s="29" customFormat="1" x14ac:dyDescent="0.2">
      <c r="A326" s="47">
        <f t="shared" si="140"/>
        <v>305</v>
      </c>
      <c r="B326" s="47" t="str">
        <f>IF(E326&lt;=$F$10,VLOOKUP('KALKULATOR 2021'!A326,Robocze!$B$23:$C$102,2),"")</f>
        <v>26 rok</v>
      </c>
      <c r="C326" s="47">
        <f t="shared" si="153"/>
        <v>2047</v>
      </c>
      <c r="D326" s="48">
        <f t="shared" si="172"/>
        <v>55.416666666667304</v>
      </c>
      <c r="E326" s="54">
        <f t="shared" si="154"/>
        <v>53783</v>
      </c>
      <c r="F326" s="49">
        <f t="shared" si="155"/>
        <v>53812</v>
      </c>
      <c r="G326" s="50">
        <f>IF(F326&lt;&gt;"",
IF($F$6=Robocze!$B$3,$F$5/12,
IF(AND($F$6=Robocze!$B$4,MOD(A326,3)=1),$F$5/4,
IF(AND($F$6=Robocze!$B$5,MOD(A326,12)=1),$F$5,0))),
"")</f>
        <v>0</v>
      </c>
      <c r="H326" s="50">
        <f t="shared" si="156"/>
        <v>164080.79999999999</v>
      </c>
      <c r="I326" s="51">
        <f t="shared" si="141"/>
        <v>0.05</v>
      </c>
      <c r="J326" s="50">
        <f t="shared" si="157"/>
        <v>0</v>
      </c>
      <c r="K326" s="50">
        <f t="shared" si="158"/>
        <v>0</v>
      </c>
      <c r="L326" s="52" t="str">
        <f t="shared" si="173"/>
        <v/>
      </c>
      <c r="M326" s="111">
        <f t="shared" si="142"/>
        <v>164080.79999999999</v>
      </c>
      <c r="N326" s="114">
        <f t="shared" si="159"/>
        <v>276306.97719345556</v>
      </c>
      <c r="O326" s="115"/>
      <c r="P326" s="114">
        <f t="shared" si="143"/>
        <v>302466.2983345426</v>
      </c>
      <c r="Q326" s="115"/>
      <c r="R326" s="112">
        <f t="shared" si="144"/>
        <v>289502.30933563208</v>
      </c>
      <c r="S326" s="50"/>
      <c r="T326" s="53">
        <f t="shared" si="145"/>
        <v>0.17</v>
      </c>
      <c r="U326" s="50">
        <f t="shared" si="146"/>
        <v>1389.7389802496934</v>
      </c>
      <c r="V326" s="50">
        <f t="shared" si="147"/>
        <v>334927.09424017608</v>
      </c>
      <c r="W326" s="53">
        <f t="shared" si="148"/>
        <v>0.32</v>
      </c>
      <c r="X326" s="50">
        <f t="shared" si="160"/>
        <v>0</v>
      </c>
      <c r="Y326" s="50">
        <f>IF(B326&lt;&gt;"",IF(MONTH(E326)=MONTH($F$14),SUMIF($C$22:C777,"="&amp;(C326-1),$G$22:G777),0)*T326,"")</f>
        <v>1072.836</v>
      </c>
      <c r="Z326" s="50">
        <f>IF(B326&lt;&gt;"",SUM($Y$22:Y326),"")</f>
        <v>27893.73599999999</v>
      </c>
      <c r="AA326" s="51">
        <f t="shared" si="161"/>
        <v>0.05</v>
      </c>
      <c r="AB326" s="50">
        <f t="shared" si="162"/>
        <v>201.63844155199493</v>
      </c>
      <c r="AC326" s="50">
        <f t="shared" si="163"/>
        <v>38.311303894879039</v>
      </c>
      <c r="AD326" s="50">
        <f t="shared" si="164"/>
        <v>20662.81711013586</v>
      </c>
      <c r="AE326" s="50">
        <f t="shared" si="165"/>
        <v>48556.553110135894</v>
      </c>
      <c r="AF326" s="50">
        <f>IFERROR($V326*(1-$W326)+SUM($X$22:$X326)+$AD326,"")</f>
        <v>276306.97719345556</v>
      </c>
      <c r="AG326" s="50" t="b">
        <f t="shared" si="166"/>
        <v>0</v>
      </c>
      <c r="AH326" s="50">
        <f>IF(B326&lt;&gt;"",
IF(AND(AG326=TRUE,D326&gt;=65),$V326*(1-10%)+SUM($X$22:$X326)+$AD326,AF326),
"")</f>
        <v>276306.97719345556</v>
      </c>
      <c r="AI326" s="50">
        <f t="shared" si="149"/>
        <v>1389.7389802496934</v>
      </c>
      <c r="AJ326" s="50">
        <f t="shared" si="150"/>
        <v>334927.09424017608</v>
      </c>
      <c r="AK326" s="50">
        <f t="shared" si="151"/>
        <v>302466.2983345426</v>
      </c>
      <c r="AL326" s="50" t="b">
        <f t="shared" si="167"/>
        <v>0</v>
      </c>
      <c r="AM326" s="50">
        <f t="shared" si="152"/>
        <v>302466.2983345426</v>
      </c>
      <c r="AN326" s="50">
        <f t="shared" si="168"/>
        <v>1202.2021898410869</v>
      </c>
      <c r="AO326" s="50">
        <f t="shared" si="169"/>
        <v>228.41841606980651</v>
      </c>
      <c r="AP326" s="50">
        <f t="shared" si="170"/>
        <v>125421.50933563209</v>
      </c>
      <c r="AQ326" s="50">
        <f t="shared" si="171"/>
        <v>289502.30933563208</v>
      </c>
    </row>
    <row r="327" spans="1:43" s="29" customFormat="1" x14ac:dyDescent="0.2">
      <c r="A327" s="47">
        <f t="shared" si="140"/>
        <v>306</v>
      </c>
      <c r="B327" s="47" t="str">
        <f>IF(E327&lt;=$F$10,VLOOKUP('KALKULATOR 2021'!A327,Robocze!$B$23:$C$102,2),"")</f>
        <v>26 rok</v>
      </c>
      <c r="C327" s="47">
        <f t="shared" si="153"/>
        <v>2047</v>
      </c>
      <c r="D327" s="48">
        <f t="shared" si="172"/>
        <v>55.500000000000639</v>
      </c>
      <c r="E327" s="54">
        <f t="shared" si="154"/>
        <v>53813</v>
      </c>
      <c r="F327" s="49">
        <f t="shared" si="155"/>
        <v>53843</v>
      </c>
      <c r="G327" s="50">
        <f>IF(F327&lt;&gt;"",
IF($F$6=Robocze!$B$3,$F$5/12,
IF(AND($F$6=Robocze!$B$4,MOD(A327,3)=1),$F$5/4,
IF(AND($F$6=Robocze!$B$5,MOD(A327,12)=1),$F$5,0))),
"")</f>
        <v>0</v>
      </c>
      <c r="H327" s="50">
        <f t="shared" si="156"/>
        <v>164080.79999999999</v>
      </c>
      <c r="I327" s="51">
        <f t="shared" si="141"/>
        <v>0.05</v>
      </c>
      <c r="J327" s="50">
        <f t="shared" si="157"/>
        <v>0</v>
      </c>
      <c r="K327" s="50">
        <f t="shared" si="158"/>
        <v>0</v>
      </c>
      <c r="L327" s="52" t="str">
        <f t="shared" si="173"/>
        <v/>
      </c>
      <c r="M327" s="111">
        <f t="shared" si="142"/>
        <v>164080.79999999999</v>
      </c>
      <c r="N327" s="114">
        <f t="shared" si="159"/>
        <v>277419.81566054944</v>
      </c>
      <c r="O327" s="115"/>
      <c r="P327" s="114">
        <f t="shared" si="143"/>
        <v>303596.67727760319</v>
      </c>
      <c r="Q327" s="115"/>
      <c r="R327" s="112">
        <f t="shared" si="144"/>
        <v>290479.37962963985</v>
      </c>
      <c r="S327" s="50"/>
      <c r="T327" s="53">
        <f t="shared" si="145"/>
        <v>0.17</v>
      </c>
      <c r="U327" s="50">
        <f t="shared" si="146"/>
        <v>1395.529559334067</v>
      </c>
      <c r="V327" s="50">
        <f t="shared" si="147"/>
        <v>336322.62379951013</v>
      </c>
      <c r="W327" s="53">
        <f t="shared" si="148"/>
        <v>0.32</v>
      </c>
      <c r="X327" s="50">
        <f t="shared" si="160"/>
        <v>0</v>
      </c>
      <c r="Y327" s="50">
        <f>IF(B327&lt;&gt;"",IF(MONTH(E327)=MONTH($F$14),SUMIF($C$22:C777,"="&amp;(C327-1),$G$22:G777),0)*T327,"")</f>
        <v>0</v>
      </c>
      <c r="Z327" s="50">
        <f>IF(B327&lt;&gt;"",SUM($Y$22:Y327),"")</f>
        <v>27893.73599999999</v>
      </c>
      <c r="AA327" s="51">
        <f t="shared" si="161"/>
        <v>0.05</v>
      </c>
      <c r="AB327" s="50">
        <f t="shared" si="162"/>
        <v>202.31897129223287</v>
      </c>
      <c r="AC327" s="50">
        <f t="shared" si="163"/>
        <v>38.440604545524245</v>
      </c>
      <c r="AD327" s="50">
        <f t="shared" si="164"/>
        <v>20826.695476882567</v>
      </c>
      <c r="AE327" s="50">
        <f t="shared" si="165"/>
        <v>48720.431476882601</v>
      </c>
      <c r="AF327" s="50">
        <f>IFERROR($V327*(1-$W327)+SUM($X$22:$X327)+$AD327,"")</f>
        <v>277419.81566054944</v>
      </c>
      <c r="AG327" s="50" t="b">
        <f t="shared" si="166"/>
        <v>0</v>
      </c>
      <c r="AH327" s="50">
        <f>IF(B327&lt;&gt;"",
IF(AND(AG327=TRUE,D327&gt;=65),$V327*(1-10%)+SUM($X$22:$X327)+$AD327,AF327),
"")</f>
        <v>277419.81566054944</v>
      </c>
      <c r="AI327" s="50">
        <f t="shared" si="149"/>
        <v>1395.529559334067</v>
      </c>
      <c r="AJ327" s="50">
        <f t="shared" si="150"/>
        <v>336322.62379951013</v>
      </c>
      <c r="AK327" s="50">
        <f t="shared" si="151"/>
        <v>303596.67727760319</v>
      </c>
      <c r="AL327" s="50" t="b">
        <f t="shared" si="167"/>
        <v>0</v>
      </c>
      <c r="AM327" s="50">
        <f t="shared" si="152"/>
        <v>303596.67727760319</v>
      </c>
      <c r="AN327" s="50">
        <f t="shared" si="168"/>
        <v>1206.2596222318004</v>
      </c>
      <c r="AO327" s="50">
        <f t="shared" si="169"/>
        <v>229.1893282240421</v>
      </c>
      <c r="AP327" s="50">
        <f t="shared" si="170"/>
        <v>126398.57962963986</v>
      </c>
      <c r="AQ327" s="50">
        <f t="shared" si="171"/>
        <v>290479.37962963985</v>
      </c>
    </row>
    <row r="328" spans="1:43" s="29" customFormat="1" x14ac:dyDescent="0.2">
      <c r="A328" s="47">
        <f t="shared" si="140"/>
        <v>307</v>
      </c>
      <c r="B328" s="47" t="str">
        <f>IF(E328&lt;=$F$10,VLOOKUP('KALKULATOR 2021'!A328,Robocze!$B$23:$C$102,2),"")</f>
        <v>26 rok</v>
      </c>
      <c r="C328" s="47">
        <f t="shared" si="153"/>
        <v>2047</v>
      </c>
      <c r="D328" s="48">
        <f t="shared" si="172"/>
        <v>55.583333333333975</v>
      </c>
      <c r="E328" s="54">
        <f t="shared" si="154"/>
        <v>53844</v>
      </c>
      <c r="F328" s="49">
        <f t="shared" si="155"/>
        <v>53873</v>
      </c>
      <c r="G328" s="50">
        <f>IF(F328&lt;&gt;"",
IF($F$6=Robocze!$B$3,$F$5/12,
IF(AND($F$6=Robocze!$B$4,MOD(A328,3)=1),$F$5/4,
IF(AND($F$6=Robocze!$B$5,MOD(A328,12)=1),$F$5,0))),
"")</f>
        <v>0</v>
      </c>
      <c r="H328" s="50">
        <f t="shared" si="156"/>
        <v>164080.79999999999</v>
      </c>
      <c r="I328" s="51">
        <f t="shared" si="141"/>
        <v>0.05</v>
      </c>
      <c r="J328" s="50">
        <f t="shared" si="157"/>
        <v>0</v>
      </c>
      <c r="K328" s="50">
        <f t="shared" si="158"/>
        <v>0</v>
      </c>
      <c r="L328" s="52" t="str">
        <f t="shared" si="173"/>
        <v/>
      </c>
      <c r="M328" s="111">
        <f t="shared" si="142"/>
        <v>164080.79999999999</v>
      </c>
      <c r="N328" s="114">
        <f t="shared" si="159"/>
        <v>278537.16121754918</v>
      </c>
      <c r="O328" s="115"/>
      <c r="P328" s="114">
        <f t="shared" si="143"/>
        <v>304731.76613292657</v>
      </c>
      <c r="Q328" s="115"/>
      <c r="R328" s="112">
        <f t="shared" si="144"/>
        <v>291459.74753588985</v>
      </c>
      <c r="S328" s="50"/>
      <c r="T328" s="53">
        <f t="shared" si="145"/>
        <v>0.17</v>
      </c>
      <c r="U328" s="50">
        <f t="shared" si="146"/>
        <v>1401.3442658312922</v>
      </c>
      <c r="V328" s="50">
        <f t="shared" si="147"/>
        <v>337723.96806534141</v>
      </c>
      <c r="W328" s="53">
        <f t="shared" si="148"/>
        <v>0.32</v>
      </c>
      <c r="X328" s="50">
        <f t="shared" si="160"/>
        <v>0</v>
      </c>
      <c r="Y328" s="50">
        <f>IF(B328&lt;&gt;"",IF(MONTH(E328)=MONTH($F$14),SUMIF($C$22:C777,"="&amp;(C328-1),$G$22:G777),0)*T328,"")</f>
        <v>0</v>
      </c>
      <c r="Z328" s="50">
        <f>IF(B328&lt;&gt;"",SUM($Y$22:Y328),"")</f>
        <v>27893.73599999999</v>
      </c>
      <c r="AA328" s="51">
        <f t="shared" si="161"/>
        <v>0.05</v>
      </c>
      <c r="AB328" s="50">
        <f t="shared" si="162"/>
        <v>203.00179782034419</v>
      </c>
      <c r="AC328" s="50">
        <f t="shared" si="163"/>
        <v>38.5703415858654</v>
      </c>
      <c r="AD328" s="50">
        <f t="shared" si="164"/>
        <v>20991.126933117044</v>
      </c>
      <c r="AE328" s="50">
        <f t="shared" si="165"/>
        <v>48884.862933117081</v>
      </c>
      <c r="AF328" s="50">
        <f>IFERROR($V328*(1-$W328)+SUM($X$22:$X328)+$AD328,"")</f>
        <v>278537.16121754918</v>
      </c>
      <c r="AG328" s="50" t="b">
        <f t="shared" si="166"/>
        <v>0</v>
      </c>
      <c r="AH328" s="50">
        <f>IF(B328&lt;&gt;"",
IF(AND(AG328=TRUE,D328&gt;=65),$V328*(1-10%)+SUM($X$22:$X328)+$AD328,AF328),
"")</f>
        <v>278537.16121754918</v>
      </c>
      <c r="AI328" s="50">
        <f t="shared" si="149"/>
        <v>1401.3442658312922</v>
      </c>
      <c r="AJ328" s="50">
        <f t="shared" si="150"/>
        <v>337723.96806534141</v>
      </c>
      <c r="AK328" s="50">
        <f t="shared" si="151"/>
        <v>304731.76613292657</v>
      </c>
      <c r="AL328" s="50" t="b">
        <f t="shared" si="167"/>
        <v>0</v>
      </c>
      <c r="AM328" s="50">
        <f t="shared" si="152"/>
        <v>304731.76613292657</v>
      </c>
      <c r="AN328" s="50">
        <f t="shared" si="168"/>
        <v>1210.3307484568329</v>
      </c>
      <c r="AO328" s="50">
        <f t="shared" si="169"/>
        <v>229.96284220679826</v>
      </c>
      <c r="AP328" s="50">
        <f t="shared" si="170"/>
        <v>127378.94753588986</v>
      </c>
      <c r="AQ328" s="50">
        <f t="shared" si="171"/>
        <v>291459.74753588985</v>
      </c>
    </row>
    <row r="329" spans="1:43" s="29" customFormat="1" x14ac:dyDescent="0.2">
      <c r="A329" s="47">
        <f t="shared" si="140"/>
        <v>308</v>
      </c>
      <c r="B329" s="47" t="str">
        <f>IF(E329&lt;=$F$10,VLOOKUP('KALKULATOR 2021'!A329,Robocze!$B$23:$C$102,2),"")</f>
        <v>26 rok</v>
      </c>
      <c r="C329" s="47">
        <f t="shared" si="153"/>
        <v>2047</v>
      </c>
      <c r="D329" s="48">
        <f t="shared" si="172"/>
        <v>55.666666666667311</v>
      </c>
      <c r="E329" s="54">
        <f t="shared" si="154"/>
        <v>53874</v>
      </c>
      <c r="F329" s="49">
        <f t="shared" si="155"/>
        <v>53904</v>
      </c>
      <c r="G329" s="50">
        <f>IF(F329&lt;&gt;"",
IF($F$6=Robocze!$B$3,$F$5/12,
IF(AND($F$6=Robocze!$B$4,MOD(A329,3)=1),$F$5/4,
IF(AND($F$6=Robocze!$B$5,MOD(A329,12)=1),$F$5,0))),
"")</f>
        <v>0</v>
      </c>
      <c r="H329" s="50">
        <f t="shared" si="156"/>
        <v>164080.79999999999</v>
      </c>
      <c r="I329" s="51">
        <f t="shared" si="141"/>
        <v>0.05</v>
      </c>
      <c r="J329" s="50">
        <f t="shared" si="157"/>
        <v>0</v>
      </c>
      <c r="K329" s="50">
        <f t="shared" si="158"/>
        <v>0</v>
      </c>
      <c r="L329" s="52" t="str">
        <f t="shared" si="173"/>
        <v/>
      </c>
      <c r="M329" s="111">
        <f t="shared" si="142"/>
        <v>164080.79999999999</v>
      </c>
      <c r="N329" s="114">
        <f t="shared" si="159"/>
        <v>279659.03220613359</v>
      </c>
      <c r="O329" s="115"/>
      <c r="P329" s="114">
        <f t="shared" si="143"/>
        <v>305871.5845251471</v>
      </c>
      <c r="Q329" s="115"/>
      <c r="R329" s="112">
        <f t="shared" si="144"/>
        <v>292443.42418382352</v>
      </c>
      <c r="S329" s="50"/>
      <c r="T329" s="53">
        <f t="shared" si="145"/>
        <v>0.17</v>
      </c>
      <c r="U329" s="50">
        <f t="shared" si="146"/>
        <v>1407.1832002722558</v>
      </c>
      <c r="V329" s="50">
        <f t="shared" si="147"/>
        <v>339131.15126561368</v>
      </c>
      <c r="W329" s="53">
        <f t="shared" si="148"/>
        <v>0.32</v>
      </c>
      <c r="X329" s="50">
        <f t="shared" si="160"/>
        <v>0</v>
      </c>
      <c r="Y329" s="50">
        <f>IF(B329&lt;&gt;"",IF(MONTH(E329)=MONTH($F$14),SUMIF($C$22:C777,"="&amp;(C329-1),$G$22:G777),0)*T329,"")</f>
        <v>0</v>
      </c>
      <c r="Z329" s="50">
        <f>IF(B329&lt;&gt;"",SUM($Y$22:Y329),"")</f>
        <v>27893.73599999999</v>
      </c>
      <c r="AA329" s="51">
        <f t="shared" si="161"/>
        <v>0.05</v>
      </c>
      <c r="AB329" s="50">
        <f t="shared" si="162"/>
        <v>203.68692888798785</v>
      </c>
      <c r="AC329" s="50">
        <f t="shared" si="163"/>
        <v>38.700516488717689</v>
      </c>
      <c r="AD329" s="50">
        <f t="shared" si="164"/>
        <v>21156.113345516314</v>
      </c>
      <c r="AE329" s="50">
        <f t="shared" si="165"/>
        <v>49049.849345516355</v>
      </c>
      <c r="AF329" s="50">
        <f>IFERROR($V329*(1-$W329)+SUM($X$22:$X329)+$AD329,"")</f>
        <v>279659.03220613359</v>
      </c>
      <c r="AG329" s="50" t="b">
        <f t="shared" si="166"/>
        <v>0</v>
      </c>
      <c r="AH329" s="50">
        <f>IF(B329&lt;&gt;"",
IF(AND(AG329=TRUE,D329&gt;=65),$V329*(1-10%)+SUM($X$22:$X329)+$AD329,AF329),
"")</f>
        <v>279659.03220613359</v>
      </c>
      <c r="AI329" s="50">
        <f t="shared" si="149"/>
        <v>1407.1832002722558</v>
      </c>
      <c r="AJ329" s="50">
        <f t="shared" si="150"/>
        <v>339131.15126561368</v>
      </c>
      <c r="AK329" s="50">
        <f t="shared" si="151"/>
        <v>305871.5845251471</v>
      </c>
      <c r="AL329" s="50" t="b">
        <f t="shared" si="167"/>
        <v>0</v>
      </c>
      <c r="AM329" s="50">
        <f t="shared" si="152"/>
        <v>305871.5845251471</v>
      </c>
      <c r="AN329" s="50">
        <f t="shared" si="168"/>
        <v>1214.4156147328745</v>
      </c>
      <c r="AO329" s="50">
        <f t="shared" si="169"/>
        <v>230.73896679924616</v>
      </c>
      <c r="AP329" s="50">
        <f t="shared" si="170"/>
        <v>128362.62418382353</v>
      </c>
      <c r="AQ329" s="50">
        <f t="shared" si="171"/>
        <v>292443.42418382352</v>
      </c>
    </row>
    <row r="330" spans="1:43" s="29" customFormat="1" x14ac:dyDescent="0.2">
      <c r="A330" s="47">
        <f t="shared" si="140"/>
        <v>309</v>
      </c>
      <c r="B330" s="47" t="str">
        <f>IF(E330&lt;=$F$10,VLOOKUP('KALKULATOR 2021'!A330,Robocze!$B$23:$C$102,2),"")</f>
        <v>26 rok</v>
      </c>
      <c r="C330" s="47">
        <f t="shared" si="153"/>
        <v>2047</v>
      </c>
      <c r="D330" s="48">
        <f t="shared" si="172"/>
        <v>55.750000000000647</v>
      </c>
      <c r="E330" s="54">
        <f t="shared" si="154"/>
        <v>53905</v>
      </c>
      <c r="F330" s="49">
        <f t="shared" si="155"/>
        <v>53935</v>
      </c>
      <c r="G330" s="50">
        <f>IF(F330&lt;&gt;"",
IF($F$6=Robocze!$B$3,$F$5/12,
IF(AND($F$6=Robocze!$B$4,MOD(A330,3)=1),$F$5/4,
IF(AND($F$6=Robocze!$B$5,MOD(A330,12)=1),$F$5,0))),
"")</f>
        <v>0</v>
      </c>
      <c r="H330" s="50">
        <f t="shared" si="156"/>
        <v>164080.79999999999</v>
      </c>
      <c r="I330" s="51">
        <f t="shared" si="141"/>
        <v>0.05</v>
      </c>
      <c r="J330" s="50">
        <f t="shared" si="157"/>
        <v>0</v>
      </c>
      <c r="K330" s="50">
        <f t="shared" si="158"/>
        <v>0</v>
      </c>
      <c r="L330" s="52" t="str">
        <f t="shared" si="173"/>
        <v/>
      </c>
      <c r="M330" s="111">
        <f t="shared" si="142"/>
        <v>164080.79999999999</v>
      </c>
      <c r="N330" s="114">
        <f t="shared" si="159"/>
        <v>280785.44704292726</v>
      </c>
      <c r="O330" s="115"/>
      <c r="P330" s="114">
        <f t="shared" si="143"/>
        <v>307016.15216066851</v>
      </c>
      <c r="Q330" s="115"/>
      <c r="R330" s="112">
        <f t="shared" si="144"/>
        <v>293430.42074044392</v>
      </c>
      <c r="S330" s="50"/>
      <c r="T330" s="53">
        <f t="shared" si="145"/>
        <v>0.17</v>
      </c>
      <c r="U330" s="50">
        <f t="shared" si="146"/>
        <v>1413.0464636067236</v>
      </c>
      <c r="V330" s="50">
        <f t="shared" si="147"/>
        <v>340544.19772922038</v>
      </c>
      <c r="W330" s="53">
        <f t="shared" si="148"/>
        <v>0.32</v>
      </c>
      <c r="X330" s="50">
        <f t="shared" si="160"/>
        <v>0</v>
      </c>
      <c r="Y330" s="50">
        <f>IF(B330&lt;&gt;"",IF(MONTH(E330)=MONTH($F$14),SUMIF($C$22:C777,"="&amp;(C330-1),$G$22:G777),0)*T330,"")</f>
        <v>0</v>
      </c>
      <c r="Z330" s="50">
        <f>IF(B330&lt;&gt;"",SUM($Y$22:Y330),"")</f>
        <v>27893.73599999999</v>
      </c>
      <c r="AA330" s="51">
        <f t="shared" si="161"/>
        <v>0.05</v>
      </c>
      <c r="AB330" s="50">
        <f t="shared" si="162"/>
        <v>204.37437227298483</v>
      </c>
      <c r="AC330" s="50">
        <f t="shared" si="163"/>
        <v>38.83113073186712</v>
      </c>
      <c r="AD330" s="50">
        <f t="shared" si="164"/>
        <v>21321.656587057434</v>
      </c>
      <c r="AE330" s="50">
        <f t="shared" si="165"/>
        <v>49215.392587057475</v>
      </c>
      <c r="AF330" s="50">
        <f>IFERROR($V330*(1-$W330)+SUM($X$22:$X330)+$AD330,"")</f>
        <v>280785.44704292726</v>
      </c>
      <c r="AG330" s="50" t="b">
        <f t="shared" si="166"/>
        <v>0</v>
      </c>
      <c r="AH330" s="50">
        <f>IF(B330&lt;&gt;"",
IF(AND(AG330=TRUE,D330&gt;=65),$V330*(1-10%)+SUM($X$22:$X330)+$AD330,AF330),
"")</f>
        <v>280785.44704292726</v>
      </c>
      <c r="AI330" s="50">
        <f t="shared" si="149"/>
        <v>1413.0464636067236</v>
      </c>
      <c r="AJ330" s="50">
        <f t="shared" si="150"/>
        <v>340544.19772922038</v>
      </c>
      <c r="AK330" s="50">
        <f t="shared" si="151"/>
        <v>307016.15216066851</v>
      </c>
      <c r="AL330" s="50" t="b">
        <f t="shared" si="167"/>
        <v>0</v>
      </c>
      <c r="AM330" s="50">
        <f t="shared" si="152"/>
        <v>307016.15216066851</v>
      </c>
      <c r="AN330" s="50">
        <f t="shared" si="168"/>
        <v>1218.514267432598</v>
      </c>
      <c r="AO330" s="50">
        <f t="shared" si="169"/>
        <v>231.51771081219363</v>
      </c>
      <c r="AP330" s="50">
        <f t="shared" si="170"/>
        <v>129349.62074044393</v>
      </c>
      <c r="AQ330" s="50">
        <f t="shared" si="171"/>
        <v>293430.42074044392</v>
      </c>
    </row>
    <row r="331" spans="1:43" s="29" customFormat="1" x14ac:dyDescent="0.2">
      <c r="A331" s="47">
        <f t="shared" si="140"/>
        <v>310</v>
      </c>
      <c r="B331" s="47" t="str">
        <f>IF(E331&lt;=$F$10,VLOOKUP('KALKULATOR 2021'!A331,Robocze!$B$23:$C$102,2),"")</f>
        <v>26 rok</v>
      </c>
      <c r="C331" s="47">
        <f t="shared" si="153"/>
        <v>2047</v>
      </c>
      <c r="D331" s="48">
        <f t="shared" si="172"/>
        <v>55.833333333333982</v>
      </c>
      <c r="E331" s="54">
        <f t="shared" si="154"/>
        <v>53936</v>
      </c>
      <c r="F331" s="49">
        <f t="shared" si="155"/>
        <v>53965</v>
      </c>
      <c r="G331" s="50">
        <f>IF(F331&lt;&gt;"",
IF($F$6=Robocze!$B$3,$F$5/12,
IF(AND($F$6=Robocze!$B$4,MOD(A331,3)=1),$F$5/4,
IF(AND($F$6=Robocze!$B$5,MOD(A331,12)=1),$F$5,0))),
"")</f>
        <v>0</v>
      </c>
      <c r="H331" s="50">
        <f t="shared" si="156"/>
        <v>164080.79999999999</v>
      </c>
      <c r="I331" s="51">
        <f t="shared" si="141"/>
        <v>0.05</v>
      </c>
      <c r="J331" s="50">
        <f t="shared" si="157"/>
        <v>0</v>
      </c>
      <c r="K331" s="50">
        <f t="shared" si="158"/>
        <v>0</v>
      </c>
      <c r="L331" s="52" t="str">
        <f t="shared" si="173"/>
        <v/>
      </c>
      <c r="M331" s="111">
        <f t="shared" si="142"/>
        <v>164080.79999999999</v>
      </c>
      <c r="N331" s="114">
        <f t="shared" si="159"/>
        <v>281916.42421980808</v>
      </c>
      <c r="O331" s="115"/>
      <c r="P331" s="114">
        <f t="shared" si="143"/>
        <v>308165.48882800463</v>
      </c>
      <c r="Q331" s="115"/>
      <c r="R331" s="112">
        <f t="shared" si="144"/>
        <v>294420.7484104429</v>
      </c>
      <c r="S331" s="50"/>
      <c r="T331" s="53">
        <f t="shared" si="145"/>
        <v>0.17</v>
      </c>
      <c r="U331" s="50">
        <f t="shared" si="146"/>
        <v>1418.9341572050848</v>
      </c>
      <c r="V331" s="50">
        <f t="shared" si="147"/>
        <v>341963.13188642549</v>
      </c>
      <c r="W331" s="53">
        <f t="shared" si="148"/>
        <v>0.32</v>
      </c>
      <c r="X331" s="50">
        <f t="shared" si="160"/>
        <v>0</v>
      </c>
      <c r="Y331" s="50">
        <f>IF(B331&lt;&gt;"",IF(MONTH(E331)=MONTH($F$14),SUMIF($C$22:C777,"="&amp;(C331-1),$G$22:G777),0)*T331,"")</f>
        <v>0</v>
      </c>
      <c r="Z331" s="50">
        <f>IF(B331&lt;&gt;"",SUM($Y$22:Y331),"")</f>
        <v>27893.73599999999</v>
      </c>
      <c r="AA331" s="51">
        <f t="shared" si="161"/>
        <v>0.05</v>
      </c>
      <c r="AB331" s="50">
        <f t="shared" si="162"/>
        <v>205.06413577940614</v>
      </c>
      <c r="AC331" s="50">
        <f t="shared" si="163"/>
        <v>38.96218579808717</v>
      </c>
      <c r="AD331" s="50">
        <f t="shared" si="164"/>
        <v>21487.758537038753</v>
      </c>
      <c r="AE331" s="50">
        <f t="shared" si="165"/>
        <v>49381.494537038794</v>
      </c>
      <c r="AF331" s="50">
        <f>IFERROR($V331*(1-$W331)+SUM($X$22:$X331)+$AD331,"")</f>
        <v>281916.42421980808</v>
      </c>
      <c r="AG331" s="50" t="b">
        <f t="shared" si="166"/>
        <v>0</v>
      </c>
      <c r="AH331" s="50">
        <f>IF(B331&lt;&gt;"",
IF(AND(AG331=TRUE,D331&gt;=65),$V331*(1-10%)+SUM($X$22:$X331)+$AD331,AF331),
"")</f>
        <v>281916.42421980808</v>
      </c>
      <c r="AI331" s="50">
        <f t="shared" si="149"/>
        <v>1418.9341572050848</v>
      </c>
      <c r="AJ331" s="50">
        <f t="shared" si="150"/>
        <v>341963.13188642549</v>
      </c>
      <c r="AK331" s="50">
        <f t="shared" si="151"/>
        <v>308165.48882800463</v>
      </c>
      <c r="AL331" s="50" t="b">
        <f t="shared" si="167"/>
        <v>0</v>
      </c>
      <c r="AM331" s="50">
        <f t="shared" si="152"/>
        <v>308165.48882800463</v>
      </c>
      <c r="AN331" s="50">
        <f t="shared" si="168"/>
        <v>1222.6267530851831</v>
      </c>
      <c r="AO331" s="50">
        <f t="shared" si="169"/>
        <v>232.29908308618479</v>
      </c>
      <c r="AP331" s="50">
        <f t="shared" si="170"/>
        <v>130339.94841044291</v>
      </c>
      <c r="AQ331" s="50">
        <f t="shared" si="171"/>
        <v>294420.7484104429</v>
      </c>
    </row>
    <row r="332" spans="1:43" s="29" customFormat="1" x14ac:dyDescent="0.2">
      <c r="A332" s="47">
        <f t="shared" si="140"/>
        <v>311</v>
      </c>
      <c r="B332" s="47" t="str">
        <f>IF(E332&lt;=$F$10,VLOOKUP('KALKULATOR 2021'!A332,Robocze!$B$23:$C$102,2),"")</f>
        <v>26 rok</v>
      </c>
      <c r="C332" s="47">
        <f t="shared" si="153"/>
        <v>2047</v>
      </c>
      <c r="D332" s="48">
        <f t="shared" si="172"/>
        <v>55.916666666667318</v>
      </c>
      <c r="E332" s="54">
        <f t="shared" si="154"/>
        <v>53966</v>
      </c>
      <c r="F332" s="49">
        <f t="shared" si="155"/>
        <v>53996</v>
      </c>
      <c r="G332" s="50">
        <f>IF(F332&lt;&gt;"",
IF($F$6=Robocze!$B$3,$F$5/12,
IF(AND($F$6=Robocze!$B$4,MOD(A332,3)=1),$F$5/4,
IF(AND($F$6=Robocze!$B$5,MOD(A332,12)=1),$F$5,0))),
"")</f>
        <v>0</v>
      </c>
      <c r="H332" s="50">
        <f t="shared" si="156"/>
        <v>164080.79999999999</v>
      </c>
      <c r="I332" s="51">
        <f t="shared" si="141"/>
        <v>0.05</v>
      </c>
      <c r="J332" s="50">
        <f t="shared" si="157"/>
        <v>0</v>
      </c>
      <c r="K332" s="50">
        <f t="shared" si="158"/>
        <v>0</v>
      </c>
      <c r="L332" s="52" t="str">
        <f t="shared" si="173"/>
        <v/>
      </c>
      <c r="M332" s="111">
        <f t="shared" si="142"/>
        <v>164080.79999999999</v>
      </c>
      <c r="N332" s="114">
        <f t="shared" si="159"/>
        <v>283051.98230421537</v>
      </c>
      <c r="O332" s="115"/>
      <c r="P332" s="114">
        <f t="shared" si="143"/>
        <v>309319.61439812131</v>
      </c>
      <c r="Q332" s="115"/>
      <c r="R332" s="112">
        <f t="shared" si="144"/>
        <v>295414.41843632812</v>
      </c>
      <c r="S332" s="50"/>
      <c r="T332" s="53">
        <f t="shared" si="145"/>
        <v>0.17</v>
      </c>
      <c r="U332" s="50">
        <f t="shared" si="146"/>
        <v>1424.8463828601061</v>
      </c>
      <c r="V332" s="50">
        <f t="shared" si="147"/>
        <v>343387.97826928558</v>
      </c>
      <c r="W332" s="53">
        <f t="shared" si="148"/>
        <v>0.32</v>
      </c>
      <c r="X332" s="50">
        <f t="shared" si="160"/>
        <v>0</v>
      </c>
      <c r="Y332" s="50">
        <f>IF(B332&lt;&gt;"",IF(MONTH(E332)=MONTH($F$14),SUMIF($C$22:C777,"="&amp;(C332-1),$G$22:G777),0)*T332,"")</f>
        <v>0</v>
      </c>
      <c r="Z332" s="50">
        <f>IF(B332&lt;&gt;"",SUM($Y$22:Y332),"")</f>
        <v>27893.73599999999</v>
      </c>
      <c r="AA332" s="51">
        <f t="shared" si="161"/>
        <v>0.05</v>
      </c>
      <c r="AB332" s="50">
        <f t="shared" si="162"/>
        <v>205.75622723766165</v>
      </c>
      <c r="AC332" s="50">
        <f t="shared" si="163"/>
        <v>39.093683175155711</v>
      </c>
      <c r="AD332" s="50">
        <f t="shared" si="164"/>
        <v>21654.421081101256</v>
      </c>
      <c r="AE332" s="50">
        <f t="shared" si="165"/>
        <v>49548.157081101301</v>
      </c>
      <c r="AF332" s="50">
        <f>IFERROR($V332*(1-$W332)+SUM($X$22:$X332)+$AD332,"")</f>
        <v>283051.98230421537</v>
      </c>
      <c r="AG332" s="50" t="b">
        <f t="shared" si="166"/>
        <v>0</v>
      </c>
      <c r="AH332" s="50">
        <f>IF(B332&lt;&gt;"",
IF(AND(AG332=TRUE,D332&gt;=65),$V332*(1-10%)+SUM($X$22:$X332)+$AD332,AF332),
"")</f>
        <v>283051.98230421537</v>
      </c>
      <c r="AI332" s="50">
        <f t="shared" si="149"/>
        <v>1424.8463828601061</v>
      </c>
      <c r="AJ332" s="50">
        <f t="shared" si="150"/>
        <v>343387.97826928558</v>
      </c>
      <c r="AK332" s="50">
        <f t="shared" si="151"/>
        <v>309319.61439812131</v>
      </c>
      <c r="AL332" s="50" t="b">
        <f t="shared" si="167"/>
        <v>0</v>
      </c>
      <c r="AM332" s="50">
        <f t="shared" si="152"/>
        <v>309319.61439812131</v>
      </c>
      <c r="AN332" s="50">
        <f t="shared" si="168"/>
        <v>1226.7531183768454</v>
      </c>
      <c r="AO332" s="50">
        <f t="shared" si="169"/>
        <v>233.08309249160061</v>
      </c>
      <c r="AP332" s="50">
        <f t="shared" si="170"/>
        <v>131333.61843632814</v>
      </c>
      <c r="AQ332" s="50">
        <f t="shared" si="171"/>
        <v>295414.41843632812</v>
      </c>
    </row>
    <row r="333" spans="1:43" s="89" customFormat="1" x14ac:dyDescent="0.2">
      <c r="A333" s="55">
        <f t="shared" si="140"/>
        <v>312</v>
      </c>
      <c r="B333" s="55" t="str">
        <f>IF(E333&lt;=$F$10,VLOOKUP('KALKULATOR 2021'!A333,Robocze!$B$23:$C$102,2),"")</f>
        <v>26 rok</v>
      </c>
      <c r="C333" s="55">
        <f t="shared" si="153"/>
        <v>2047</v>
      </c>
      <c r="D333" s="56">
        <f t="shared" si="172"/>
        <v>56.000000000000654</v>
      </c>
      <c r="E333" s="57">
        <f t="shared" si="154"/>
        <v>53997</v>
      </c>
      <c r="F333" s="58">
        <f t="shared" si="155"/>
        <v>54026</v>
      </c>
      <c r="G333" s="59">
        <f>IF(F333&lt;&gt;"",
IF($F$6=Robocze!$B$3,$F$5/12,
IF(AND($F$6=Robocze!$B$4,MOD(A333,3)=1),$F$5/4,
IF(AND($F$6=Robocze!$B$5,MOD(A333,12)=1),$F$5,0))),
"")</f>
        <v>0</v>
      </c>
      <c r="H333" s="59">
        <f t="shared" si="156"/>
        <v>164080.79999999999</v>
      </c>
      <c r="I333" s="60">
        <f t="shared" si="141"/>
        <v>0.05</v>
      </c>
      <c r="J333" s="59">
        <f t="shared" si="157"/>
        <v>0</v>
      </c>
      <c r="K333" s="59">
        <f t="shared" si="158"/>
        <v>0</v>
      </c>
      <c r="L333" s="61">
        <f t="shared" si="173"/>
        <v>26</v>
      </c>
      <c r="M333" s="113">
        <f t="shared" si="142"/>
        <v>164080.79999999999</v>
      </c>
      <c r="N333" s="114">
        <f t="shared" si="159"/>
        <v>284192.13993946044</v>
      </c>
      <c r="O333" s="115"/>
      <c r="P333" s="114">
        <f t="shared" si="143"/>
        <v>310478.54882478015</v>
      </c>
      <c r="Q333" s="115"/>
      <c r="R333" s="112">
        <f t="shared" si="144"/>
        <v>296411.44209855073</v>
      </c>
      <c r="S333" s="59"/>
      <c r="T333" s="62">
        <f t="shared" si="145"/>
        <v>0.17</v>
      </c>
      <c r="U333" s="59">
        <f t="shared" si="146"/>
        <v>1430.7832427886899</v>
      </c>
      <c r="V333" s="59">
        <f t="shared" si="147"/>
        <v>344818.76151207427</v>
      </c>
      <c r="W333" s="62">
        <f t="shared" si="148"/>
        <v>0.32</v>
      </c>
      <c r="X333" s="59">
        <f t="shared" si="160"/>
        <v>0</v>
      </c>
      <c r="Y333" s="59">
        <f>IF(B333&lt;&gt;"",IF(MONTH(E333)=MONTH($F$14),SUMIF($C$22:C801,"="&amp;(C333-1),$G$22:G801),0)*T333,"")</f>
        <v>0</v>
      </c>
      <c r="Z333" s="59">
        <f>IF(B333&lt;&gt;"",SUM($Y$22:Y333),"")</f>
        <v>27893.73599999999</v>
      </c>
      <c r="AA333" s="60">
        <f t="shared" si="161"/>
        <v>0.05</v>
      </c>
      <c r="AB333" s="59">
        <f t="shared" si="162"/>
        <v>206.45065450458878</v>
      </c>
      <c r="AC333" s="59">
        <f t="shared" si="163"/>
        <v>39.225624355871872</v>
      </c>
      <c r="AD333" s="59">
        <f t="shared" si="164"/>
        <v>21821.646111249971</v>
      </c>
      <c r="AE333" s="59">
        <f t="shared" si="165"/>
        <v>49715.382111250015</v>
      </c>
      <c r="AF333" s="59">
        <f>IFERROR($V333*(1-$W333)+SUM($X$22:$X333)+$AD333,"")</f>
        <v>284192.13993946044</v>
      </c>
      <c r="AG333" s="59" t="b">
        <f t="shared" si="166"/>
        <v>0</v>
      </c>
      <c r="AH333" s="59">
        <f>IF(B333&lt;&gt;"",
IF(AND(AG333=TRUE,D333&gt;=65),$V333*(1-10%)+SUM($X$22:$X333)+$AD333,AF333),
"")</f>
        <v>284192.13993946044</v>
      </c>
      <c r="AI333" s="59">
        <f t="shared" si="149"/>
        <v>1430.7832427886899</v>
      </c>
      <c r="AJ333" s="59">
        <f t="shared" si="150"/>
        <v>344818.76151207427</v>
      </c>
      <c r="AK333" s="59">
        <f t="shared" si="151"/>
        <v>310478.54882478015</v>
      </c>
      <c r="AL333" s="59" t="b">
        <f t="shared" si="167"/>
        <v>0</v>
      </c>
      <c r="AM333" s="59">
        <f t="shared" si="152"/>
        <v>310478.54882478015</v>
      </c>
      <c r="AN333" s="59">
        <f t="shared" si="168"/>
        <v>1230.8934101513671</v>
      </c>
      <c r="AO333" s="59">
        <f t="shared" si="169"/>
        <v>233.86974792875975</v>
      </c>
      <c r="AP333" s="59">
        <f t="shared" si="170"/>
        <v>132330.64209855074</v>
      </c>
      <c r="AQ333" s="59">
        <f t="shared" si="171"/>
        <v>296411.44209855073</v>
      </c>
    </row>
    <row r="334" spans="1:43" s="29" customFormat="1" x14ac:dyDescent="0.2">
      <c r="A334" s="47">
        <f t="shared" si="140"/>
        <v>313</v>
      </c>
      <c r="B334" s="47" t="str">
        <f>IF(E334&lt;=$F$10,VLOOKUP('KALKULATOR 2021'!A334,Robocze!$B$23:$C$102,2),"")</f>
        <v>27 rok</v>
      </c>
      <c r="C334" s="47">
        <f t="shared" si="153"/>
        <v>2047</v>
      </c>
      <c r="D334" s="48">
        <f t="shared" si="172"/>
        <v>56.083333333333989</v>
      </c>
      <c r="E334" s="49">
        <f t="shared" si="154"/>
        <v>54027</v>
      </c>
      <c r="F334" s="49">
        <f t="shared" si="155"/>
        <v>54057</v>
      </c>
      <c r="G334" s="50">
        <f>IF(F334&lt;&gt;"",
IF($F$6=Robocze!$B$3,$F$5/12,
IF(AND($F$6=Robocze!$B$4,MOD(A334,3)=1),$F$5/4,
IF(AND($F$6=Robocze!$B$5,MOD(A334,12)=1),$F$5,0))),
"")</f>
        <v>6310.8</v>
      </c>
      <c r="H334" s="50">
        <f t="shared" si="156"/>
        <v>170391.59999999998</v>
      </c>
      <c r="I334" s="51">
        <f t="shared" si="141"/>
        <v>0.05</v>
      </c>
      <c r="J334" s="50">
        <f t="shared" si="157"/>
        <v>2E-3</v>
      </c>
      <c r="K334" s="50">
        <f t="shared" si="158"/>
        <v>6310.7979999999998</v>
      </c>
      <c r="L334" s="52" t="str">
        <f t="shared" si="173"/>
        <v/>
      </c>
      <c r="M334" s="111">
        <f t="shared" si="142"/>
        <v>170391.59999999998</v>
      </c>
      <c r="N334" s="114">
        <f t="shared" si="159"/>
        <v>290718.97507937014</v>
      </c>
      <c r="O334" s="115"/>
      <c r="P334" s="114">
        <f t="shared" si="143"/>
        <v>317974.40946813341</v>
      </c>
      <c r="Q334" s="115"/>
      <c r="R334" s="112">
        <f t="shared" si="144"/>
        <v>303743.9296656333</v>
      </c>
      <c r="S334" s="50"/>
      <c r="T334" s="53">
        <f t="shared" si="145"/>
        <v>0.17</v>
      </c>
      <c r="U334" s="50">
        <f t="shared" si="146"/>
        <v>1463.0398313003095</v>
      </c>
      <c r="V334" s="50">
        <f t="shared" si="147"/>
        <v>352592.5993433746</v>
      </c>
      <c r="W334" s="53">
        <f t="shared" si="148"/>
        <v>0.32</v>
      </c>
      <c r="X334" s="50">
        <f t="shared" si="160"/>
        <v>1072.836</v>
      </c>
      <c r="Y334" s="50">
        <f>IF(B334&lt;&gt;"",IF(MONTH(E334)=MONTH($F$14),SUMIF($C$22:C789,"="&amp;(C334-1),$G$22:G789),0)*T334,"")</f>
        <v>0</v>
      </c>
      <c r="Z334" s="50">
        <f>IF(B334&lt;&gt;"",SUM($Y$22:Y334),"")</f>
        <v>27893.73599999999</v>
      </c>
      <c r="AA334" s="51">
        <f t="shared" si="161"/>
        <v>0.05</v>
      </c>
      <c r="AB334" s="50">
        <f t="shared" si="162"/>
        <v>207.14742546354174</v>
      </c>
      <c r="AC334" s="50">
        <f t="shared" si="163"/>
        <v>39.358010838072929</v>
      </c>
      <c r="AD334" s="50">
        <f t="shared" si="164"/>
        <v>21989.43552587544</v>
      </c>
      <c r="AE334" s="50">
        <f t="shared" si="165"/>
        <v>49883.171525875485</v>
      </c>
      <c r="AF334" s="50">
        <f>IFERROR($V334*(1-$W334)+SUM($X$22:$X334)+$AD334,"")</f>
        <v>290718.97507937014</v>
      </c>
      <c r="AG334" s="50" t="b">
        <f t="shared" si="166"/>
        <v>0</v>
      </c>
      <c r="AH334" s="50">
        <f>IF(B334&lt;&gt;"",
IF(AND(AG334=TRUE,D334&gt;=65),$V334*(1-10%)+SUM($X$22:$X334)+$AD334,AF334),
"")</f>
        <v>290718.97507937014</v>
      </c>
      <c r="AI334" s="50">
        <f t="shared" si="149"/>
        <v>1463.0398313003095</v>
      </c>
      <c r="AJ334" s="50">
        <f t="shared" si="150"/>
        <v>352592.5993433746</v>
      </c>
      <c r="AK334" s="50">
        <f t="shared" si="151"/>
        <v>317974.40946813341</v>
      </c>
      <c r="AL334" s="50" t="b">
        <f t="shared" si="167"/>
        <v>0</v>
      </c>
      <c r="AM334" s="50">
        <f t="shared" si="152"/>
        <v>317974.40946813341</v>
      </c>
      <c r="AN334" s="50">
        <f t="shared" si="168"/>
        <v>1261.3426754106281</v>
      </c>
      <c r="AO334" s="50">
        <f t="shared" si="169"/>
        <v>239.65510832801934</v>
      </c>
      <c r="AP334" s="50">
        <f t="shared" si="170"/>
        <v>133352.32966563333</v>
      </c>
      <c r="AQ334" s="50">
        <f t="shared" si="171"/>
        <v>303743.9296656333</v>
      </c>
    </row>
    <row r="335" spans="1:43" s="29" customFormat="1" x14ac:dyDescent="0.2">
      <c r="A335" s="47">
        <f t="shared" si="140"/>
        <v>314</v>
      </c>
      <c r="B335" s="47" t="str">
        <f>IF(E335&lt;=$F$10,VLOOKUP('KALKULATOR 2021'!A335,Robocze!$B$23:$C$102,2),"")</f>
        <v>27 rok</v>
      </c>
      <c r="C335" s="47">
        <f t="shared" si="153"/>
        <v>2048</v>
      </c>
      <c r="D335" s="48">
        <f t="shared" si="172"/>
        <v>56.166666666667325</v>
      </c>
      <c r="E335" s="54">
        <f t="shared" si="154"/>
        <v>54058</v>
      </c>
      <c r="F335" s="49">
        <f t="shared" si="155"/>
        <v>54088</v>
      </c>
      <c r="G335" s="50">
        <f>IF(F335&lt;&gt;"",
IF($F$6=Robocze!$B$3,$F$5/12,
IF(AND($F$6=Robocze!$B$4,MOD(A335,3)=1),$F$5/4,
IF(AND($F$6=Robocze!$B$5,MOD(A335,12)=1),$F$5,0))),
"")</f>
        <v>0</v>
      </c>
      <c r="H335" s="50">
        <f t="shared" si="156"/>
        <v>170391.59999999998</v>
      </c>
      <c r="I335" s="51">
        <f t="shared" si="141"/>
        <v>0.05</v>
      </c>
      <c r="J335" s="50">
        <f t="shared" si="157"/>
        <v>0</v>
      </c>
      <c r="K335" s="50">
        <f t="shared" si="158"/>
        <v>0</v>
      </c>
      <c r="L335" s="52" t="str">
        <f t="shared" si="173"/>
        <v/>
      </c>
      <c r="M335" s="111">
        <f t="shared" si="142"/>
        <v>170391.59999999998</v>
      </c>
      <c r="N335" s="114">
        <f t="shared" si="159"/>
        <v>291886.34314807621</v>
      </c>
      <c r="O335" s="115"/>
      <c r="P335" s="114">
        <f t="shared" si="143"/>
        <v>319164.40949091729</v>
      </c>
      <c r="Q335" s="115"/>
      <c r="R335" s="112">
        <f t="shared" si="144"/>
        <v>304769.06542825478</v>
      </c>
      <c r="S335" s="50"/>
      <c r="T335" s="53">
        <f t="shared" si="145"/>
        <v>0.17</v>
      </c>
      <c r="U335" s="50">
        <f t="shared" si="146"/>
        <v>1469.1358305973943</v>
      </c>
      <c r="V335" s="50">
        <f t="shared" si="147"/>
        <v>354061.73517397197</v>
      </c>
      <c r="W335" s="53">
        <f t="shared" si="148"/>
        <v>0.32</v>
      </c>
      <c r="X335" s="50">
        <f t="shared" si="160"/>
        <v>0</v>
      </c>
      <c r="Y335" s="50">
        <f>IF(B335&lt;&gt;"",IF(MONTH(E335)=MONTH($F$14),SUMIF($C$22:C789,"="&amp;(C335-1),$G$22:G789),0)*T335,"")</f>
        <v>0</v>
      </c>
      <c r="Z335" s="50">
        <f>IF(B335&lt;&gt;"",SUM($Y$22:Y335),"")</f>
        <v>27893.73599999999</v>
      </c>
      <c r="AA335" s="51">
        <f t="shared" si="161"/>
        <v>0.05</v>
      </c>
      <c r="AB335" s="50">
        <f t="shared" si="162"/>
        <v>207.84654802448119</v>
      </c>
      <c r="AC335" s="50">
        <f t="shared" si="163"/>
        <v>39.490844124651424</v>
      </c>
      <c r="AD335" s="50">
        <f t="shared" si="164"/>
        <v>22157.79122977527</v>
      </c>
      <c r="AE335" s="50">
        <f t="shared" si="165"/>
        <v>50051.527229775311</v>
      </c>
      <c r="AF335" s="50">
        <f>IFERROR($V335*(1-$W335)+SUM($X$22:$X335)+$AD335,"")</f>
        <v>291886.34314807621</v>
      </c>
      <c r="AG335" s="50" t="b">
        <f t="shared" si="166"/>
        <v>0</v>
      </c>
      <c r="AH335" s="50">
        <f>IF(B335&lt;&gt;"",
IF(AND(AG335=TRUE,D335&gt;=65),$V335*(1-10%)+SUM($X$22:$X335)+$AD335,AF335),
"")</f>
        <v>291886.34314807621</v>
      </c>
      <c r="AI335" s="50">
        <f t="shared" si="149"/>
        <v>1469.1358305973943</v>
      </c>
      <c r="AJ335" s="50">
        <f t="shared" si="150"/>
        <v>354061.73517397197</v>
      </c>
      <c r="AK335" s="50">
        <f t="shared" si="151"/>
        <v>319164.40949091729</v>
      </c>
      <c r="AL335" s="50" t="b">
        <f t="shared" si="167"/>
        <v>0</v>
      </c>
      <c r="AM335" s="50">
        <f t="shared" si="152"/>
        <v>319164.40949091729</v>
      </c>
      <c r="AN335" s="50">
        <f t="shared" si="168"/>
        <v>1265.599706940139</v>
      </c>
      <c r="AO335" s="50">
        <f t="shared" si="169"/>
        <v>240.4639443186264</v>
      </c>
      <c r="AP335" s="50">
        <f t="shared" si="170"/>
        <v>134377.4654282548</v>
      </c>
      <c r="AQ335" s="50">
        <f t="shared" si="171"/>
        <v>304769.06542825478</v>
      </c>
    </row>
    <row r="336" spans="1:43" s="29" customFormat="1" x14ac:dyDescent="0.2">
      <c r="A336" s="47">
        <f t="shared" si="140"/>
        <v>315</v>
      </c>
      <c r="B336" s="47" t="str">
        <f>IF(E336&lt;=$F$10,VLOOKUP('KALKULATOR 2021'!A336,Robocze!$B$23:$C$102,2),"")</f>
        <v>27 rok</v>
      </c>
      <c r="C336" s="47">
        <f t="shared" si="153"/>
        <v>2048</v>
      </c>
      <c r="D336" s="48">
        <f t="shared" si="172"/>
        <v>56.250000000000661</v>
      </c>
      <c r="E336" s="54">
        <f t="shared" si="154"/>
        <v>54089</v>
      </c>
      <c r="F336" s="49">
        <f t="shared" si="155"/>
        <v>54117</v>
      </c>
      <c r="G336" s="50">
        <f>IF(F336&lt;&gt;"",
IF($F$6=Robocze!$B$3,$F$5/12,
IF(AND($F$6=Robocze!$B$4,MOD(A336,3)=1),$F$5/4,
IF(AND($F$6=Robocze!$B$5,MOD(A336,12)=1),$F$5,0))),
"")</f>
        <v>0</v>
      </c>
      <c r="H336" s="50">
        <f t="shared" si="156"/>
        <v>170391.59999999998</v>
      </c>
      <c r="I336" s="51">
        <f t="shared" si="141"/>
        <v>0.05</v>
      </c>
      <c r="J336" s="50">
        <f t="shared" si="157"/>
        <v>0</v>
      </c>
      <c r="K336" s="50">
        <f t="shared" si="158"/>
        <v>0</v>
      </c>
      <c r="L336" s="52" t="str">
        <f t="shared" si="173"/>
        <v/>
      </c>
      <c r="M336" s="111">
        <f t="shared" si="142"/>
        <v>170391.59999999998</v>
      </c>
      <c r="N336" s="114">
        <f t="shared" si="159"/>
        <v>293058.44196880294</v>
      </c>
      <c r="O336" s="115"/>
      <c r="P336" s="114">
        <f t="shared" si="143"/>
        <v>320359.36784712947</v>
      </c>
      <c r="Q336" s="115"/>
      <c r="R336" s="112">
        <f t="shared" si="144"/>
        <v>305797.66102407518</v>
      </c>
      <c r="S336" s="50"/>
      <c r="T336" s="53">
        <f t="shared" si="145"/>
        <v>0.17</v>
      </c>
      <c r="U336" s="50">
        <f t="shared" si="146"/>
        <v>1475.25722989155</v>
      </c>
      <c r="V336" s="50">
        <f t="shared" si="147"/>
        <v>355536.99240386352</v>
      </c>
      <c r="W336" s="53">
        <f t="shared" si="148"/>
        <v>0.32</v>
      </c>
      <c r="X336" s="50">
        <f t="shared" si="160"/>
        <v>0</v>
      </c>
      <c r="Y336" s="50">
        <f>IF(B336&lt;&gt;"",IF(MONTH(E336)=MONTH($F$14),SUMIF($C$22:C789,"="&amp;(C336-1),$G$22:G789),0)*T336,"")</f>
        <v>0</v>
      </c>
      <c r="Z336" s="50">
        <f>IF(B336&lt;&gt;"",SUM($Y$22:Y336),"")</f>
        <v>27893.73599999999</v>
      </c>
      <c r="AA336" s="51">
        <f t="shared" si="161"/>
        <v>0.05</v>
      </c>
      <c r="AB336" s="50">
        <f t="shared" si="162"/>
        <v>208.54803012406379</v>
      </c>
      <c r="AC336" s="50">
        <f t="shared" si="163"/>
        <v>39.624125723572121</v>
      </c>
      <c r="AD336" s="50">
        <f t="shared" si="164"/>
        <v>22326.715134175764</v>
      </c>
      <c r="AE336" s="50">
        <f t="shared" si="165"/>
        <v>50220.451134175797</v>
      </c>
      <c r="AF336" s="50">
        <f>IFERROR($V336*(1-$W336)+SUM($X$22:$X336)+$AD336,"")</f>
        <v>293058.44196880294</v>
      </c>
      <c r="AG336" s="50" t="b">
        <f t="shared" si="166"/>
        <v>0</v>
      </c>
      <c r="AH336" s="50">
        <f>IF(B336&lt;&gt;"",
IF(AND(AG336=TRUE,D336&gt;=65),$V336*(1-10%)+SUM($X$22:$X336)+$AD336,AF336),
"")</f>
        <v>293058.44196880294</v>
      </c>
      <c r="AI336" s="50">
        <f t="shared" si="149"/>
        <v>1475.25722989155</v>
      </c>
      <c r="AJ336" s="50">
        <f t="shared" si="150"/>
        <v>355536.99240386352</v>
      </c>
      <c r="AK336" s="50">
        <f t="shared" si="151"/>
        <v>320359.36784712947</v>
      </c>
      <c r="AL336" s="50" t="b">
        <f t="shared" si="167"/>
        <v>0</v>
      </c>
      <c r="AM336" s="50">
        <f t="shared" si="152"/>
        <v>320359.36784712947</v>
      </c>
      <c r="AN336" s="50">
        <f t="shared" si="168"/>
        <v>1269.8711059510617</v>
      </c>
      <c r="AO336" s="50">
        <f t="shared" si="169"/>
        <v>241.27551013070172</v>
      </c>
      <c r="AP336" s="50">
        <f t="shared" si="170"/>
        <v>135406.0610240752</v>
      </c>
      <c r="AQ336" s="50">
        <f t="shared" si="171"/>
        <v>305797.66102407518</v>
      </c>
    </row>
    <row r="337" spans="1:43" s="29" customFormat="1" x14ac:dyDescent="0.2">
      <c r="A337" s="47">
        <f t="shared" si="140"/>
        <v>316</v>
      </c>
      <c r="B337" s="47" t="str">
        <f>IF(E337&lt;=$F$10,VLOOKUP('KALKULATOR 2021'!A337,Robocze!$B$23:$C$102,2),"")</f>
        <v>27 rok</v>
      </c>
      <c r="C337" s="47">
        <f t="shared" si="153"/>
        <v>2048</v>
      </c>
      <c r="D337" s="48">
        <f t="shared" si="172"/>
        <v>56.333333333333997</v>
      </c>
      <c r="E337" s="54">
        <f t="shared" si="154"/>
        <v>54118</v>
      </c>
      <c r="F337" s="49">
        <f t="shared" si="155"/>
        <v>54148</v>
      </c>
      <c r="G337" s="50">
        <f>IF(F337&lt;&gt;"",
IF($F$6=Robocze!$B$3,$F$5/12,
IF(AND($F$6=Robocze!$B$4,MOD(A337,3)=1),$F$5/4,
IF(AND($F$6=Robocze!$B$5,MOD(A337,12)=1),$F$5,0))),
"")</f>
        <v>0</v>
      </c>
      <c r="H337" s="50">
        <f t="shared" si="156"/>
        <v>170391.59999999998</v>
      </c>
      <c r="I337" s="51">
        <f t="shared" si="141"/>
        <v>0.05</v>
      </c>
      <c r="J337" s="50">
        <f t="shared" si="157"/>
        <v>0</v>
      </c>
      <c r="K337" s="50">
        <f t="shared" si="158"/>
        <v>0</v>
      </c>
      <c r="L337" s="52" t="str">
        <f t="shared" si="173"/>
        <v/>
      </c>
      <c r="M337" s="111">
        <f t="shared" si="142"/>
        <v>170391.59999999998</v>
      </c>
      <c r="N337" s="114">
        <f t="shared" si="159"/>
        <v>294235.29080319172</v>
      </c>
      <c r="O337" s="115"/>
      <c r="P337" s="114">
        <f t="shared" si="143"/>
        <v>321559.30519649247</v>
      </c>
      <c r="Q337" s="115"/>
      <c r="R337" s="112">
        <f t="shared" si="144"/>
        <v>306829.72813003144</v>
      </c>
      <c r="S337" s="50"/>
      <c r="T337" s="53">
        <f t="shared" si="145"/>
        <v>0.17</v>
      </c>
      <c r="U337" s="50">
        <f t="shared" si="146"/>
        <v>1481.4041350160981</v>
      </c>
      <c r="V337" s="50">
        <f t="shared" si="147"/>
        <v>357018.39653887961</v>
      </c>
      <c r="W337" s="53">
        <f t="shared" si="148"/>
        <v>0.32</v>
      </c>
      <c r="X337" s="50">
        <f t="shared" si="160"/>
        <v>0</v>
      </c>
      <c r="Y337" s="50">
        <f>IF(B337&lt;&gt;"",IF(MONTH(E337)=MONTH($F$14),SUMIF($C$22:C789,"="&amp;(C337-1),$G$22:G789),0)*T337,"")</f>
        <v>0</v>
      </c>
      <c r="Z337" s="50">
        <f>IF(B337&lt;&gt;"",SUM($Y$22:Y337),"")</f>
        <v>27893.73599999999</v>
      </c>
      <c r="AA337" s="51">
        <f t="shared" si="161"/>
        <v>0.05</v>
      </c>
      <c r="AB337" s="50">
        <f t="shared" si="162"/>
        <v>209.25187972573249</v>
      </c>
      <c r="AC337" s="50">
        <f t="shared" si="163"/>
        <v>39.757857147889176</v>
      </c>
      <c r="AD337" s="50">
        <f t="shared" si="164"/>
        <v>22496.209156753608</v>
      </c>
      <c r="AE337" s="50">
        <f t="shared" si="165"/>
        <v>50389.945156753638</v>
      </c>
      <c r="AF337" s="50">
        <f>IFERROR($V337*(1-$W337)+SUM($X$22:$X337)+$AD337,"")</f>
        <v>294235.29080319172</v>
      </c>
      <c r="AG337" s="50" t="b">
        <f t="shared" si="166"/>
        <v>0</v>
      </c>
      <c r="AH337" s="50">
        <f>IF(B337&lt;&gt;"",
IF(AND(AG337=TRUE,D337&gt;=65),$V337*(1-10%)+SUM($X$22:$X337)+$AD337,AF337),
"")</f>
        <v>294235.29080319172</v>
      </c>
      <c r="AI337" s="50">
        <f t="shared" si="149"/>
        <v>1481.4041350160981</v>
      </c>
      <c r="AJ337" s="50">
        <f t="shared" si="150"/>
        <v>357018.39653887961</v>
      </c>
      <c r="AK337" s="50">
        <f t="shared" si="151"/>
        <v>321559.30519649247</v>
      </c>
      <c r="AL337" s="50" t="b">
        <f t="shared" si="167"/>
        <v>0</v>
      </c>
      <c r="AM337" s="50">
        <f t="shared" si="152"/>
        <v>321559.30519649247</v>
      </c>
      <c r="AN337" s="50">
        <f t="shared" si="168"/>
        <v>1274.1569209336467</v>
      </c>
      <c r="AO337" s="50">
        <f t="shared" si="169"/>
        <v>242.08981497739288</v>
      </c>
      <c r="AP337" s="50">
        <f t="shared" si="170"/>
        <v>136438.12813003146</v>
      </c>
      <c r="AQ337" s="50">
        <f t="shared" si="171"/>
        <v>306829.72813003144</v>
      </c>
    </row>
    <row r="338" spans="1:43" s="29" customFormat="1" x14ac:dyDescent="0.2">
      <c r="A338" s="47">
        <f t="shared" si="140"/>
        <v>317</v>
      </c>
      <c r="B338" s="47" t="str">
        <f>IF(E338&lt;=$F$10,VLOOKUP('KALKULATOR 2021'!A338,Robocze!$B$23:$C$102,2),"")</f>
        <v>27 rok</v>
      </c>
      <c r="C338" s="47">
        <f t="shared" si="153"/>
        <v>2048</v>
      </c>
      <c r="D338" s="48">
        <f t="shared" si="172"/>
        <v>56.416666666667332</v>
      </c>
      <c r="E338" s="54">
        <f t="shared" si="154"/>
        <v>54149</v>
      </c>
      <c r="F338" s="49">
        <f t="shared" si="155"/>
        <v>54178</v>
      </c>
      <c r="G338" s="50">
        <f>IF(F338&lt;&gt;"",
IF($F$6=Robocze!$B$3,$F$5/12,
IF(AND($F$6=Robocze!$B$4,MOD(A338,3)=1),$F$5/4,
IF(AND($F$6=Robocze!$B$5,MOD(A338,12)=1),$F$5,0))),
"")</f>
        <v>0</v>
      </c>
      <c r="H338" s="50">
        <f t="shared" si="156"/>
        <v>170391.59999999998</v>
      </c>
      <c r="I338" s="51">
        <f t="shared" si="141"/>
        <v>0.05</v>
      </c>
      <c r="J338" s="50">
        <f t="shared" si="157"/>
        <v>0</v>
      </c>
      <c r="K338" s="50">
        <f t="shared" si="158"/>
        <v>0</v>
      </c>
      <c r="L338" s="52" t="str">
        <f t="shared" si="173"/>
        <v/>
      </c>
      <c r="M338" s="111">
        <f t="shared" si="142"/>
        <v>170391.59999999998</v>
      </c>
      <c r="N338" s="114">
        <f t="shared" si="159"/>
        <v>295420.52981312259</v>
      </c>
      <c r="O338" s="115"/>
      <c r="P338" s="114">
        <f t="shared" si="143"/>
        <v>322764.24228481116</v>
      </c>
      <c r="Q338" s="115"/>
      <c r="R338" s="112">
        <f t="shared" si="144"/>
        <v>307865.27846247028</v>
      </c>
      <c r="S338" s="50"/>
      <c r="T338" s="53">
        <f t="shared" si="145"/>
        <v>0.17</v>
      </c>
      <c r="U338" s="50">
        <f t="shared" si="146"/>
        <v>1487.5766522453316</v>
      </c>
      <c r="V338" s="50">
        <f t="shared" si="147"/>
        <v>358505.97319112491</v>
      </c>
      <c r="W338" s="53">
        <f t="shared" si="148"/>
        <v>0.32</v>
      </c>
      <c r="X338" s="50">
        <f t="shared" si="160"/>
        <v>0</v>
      </c>
      <c r="Y338" s="50">
        <f>IF(B338&lt;&gt;"",IF(MONTH(E338)=MONTH($F$14),SUMIF($C$22:C789,"="&amp;(C338-1),$G$22:G789),0)*T338,"")</f>
        <v>1072.836</v>
      </c>
      <c r="Z338" s="50">
        <f>IF(B338&lt;&gt;"",SUM($Y$22:Y338),"")</f>
        <v>28966.571999999989</v>
      </c>
      <c r="AA338" s="51">
        <f t="shared" si="161"/>
        <v>0.05</v>
      </c>
      <c r="AB338" s="50">
        <f t="shared" si="162"/>
        <v>214.42825481980685</v>
      </c>
      <c r="AC338" s="50">
        <f t="shared" si="163"/>
        <v>40.741368415763304</v>
      </c>
      <c r="AD338" s="50">
        <f t="shared" si="164"/>
        <v>22669.896043157652</v>
      </c>
      <c r="AE338" s="50">
        <f t="shared" si="165"/>
        <v>51636.468043157685</v>
      </c>
      <c r="AF338" s="50">
        <f>IFERROR($V338*(1-$W338)+SUM($X$22:$X338)+$AD338,"")</f>
        <v>295420.52981312259</v>
      </c>
      <c r="AG338" s="50" t="b">
        <f t="shared" si="166"/>
        <v>0</v>
      </c>
      <c r="AH338" s="50">
        <f>IF(B338&lt;&gt;"",
IF(AND(AG338=TRUE,D338&gt;=65),$V338*(1-10%)+SUM($X$22:$X338)+$AD338,AF338),
"")</f>
        <v>295420.52981312259</v>
      </c>
      <c r="AI338" s="50">
        <f t="shared" si="149"/>
        <v>1487.5766522453316</v>
      </c>
      <c r="AJ338" s="50">
        <f t="shared" si="150"/>
        <v>358505.97319112491</v>
      </c>
      <c r="AK338" s="50">
        <f t="shared" si="151"/>
        <v>322764.24228481116</v>
      </c>
      <c r="AL338" s="50" t="b">
        <f t="shared" si="167"/>
        <v>0</v>
      </c>
      <c r="AM338" s="50">
        <f t="shared" si="152"/>
        <v>322764.24228481116</v>
      </c>
      <c r="AN338" s="50">
        <f t="shared" si="168"/>
        <v>1278.4572005417976</v>
      </c>
      <c r="AO338" s="50">
        <f t="shared" si="169"/>
        <v>242.90686810294156</v>
      </c>
      <c r="AP338" s="50">
        <f t="shared" si="170"/>
        <v>137473.6784624703</v>
      </c>
      <c r="AQ338" s="50">
        <f t="shared" si="171"/>
        <v>307865.27846247028</v>
      </c>
    </row>
    <row r="339" spans="1:43" s="29" customFormat="1" x14ac:dyDescent="0.2">
      <c r="A339" s="47">
        <f t="shared" si="140"/>
        <v>318</v>
      </c>
      <c r="B339" s="47" t="str">
        <f>IF(E339&lt;=$F$10,VLOOKUP('KALKULATOR 2021'!A339,Robocze!$B$23:$C$102,2),"")</f>
        <v>27 rok</v>
      </c>
      <c r="C339" s="47">
        <f t="shared" si="153"/>
        <v>2048</v>
      </c>
      <c r="D339" s="48">
        <f t="shared" si="172"/>
        <v>56.500000000000668</v>
      </c>
      <c r="E339" s="54">
        <f t="shared" si="154"/>
        <v>54179</v>
      </c>
      <c r="F339" s="49">
        <f t="shared" si="155"/>
        <v>54209</v>
      </c>
      <c r="G339" s="50">
        <f>IF(F339&lt;&gt;"",
IF($F$6=Robocze!$B$3,$F$5/12,
IF(AND($F$6=Robocze!$B$4,MOD(A339,3)=1),$F$5/4,
IF(AND($F$6=Robocze!$B$5,MOD(A339,12)=1),$F$5,0))),
"")</f>
        <v>0</v>
      </c>
      <c r="H339" s="50">
        <f t="shared" si="156"/>
        <v>170391.59999999998</v>
      </c>
      <c r="I339" s="51">
        <f t="shared" si="141"/>
        <v>0.05</v>
      </c>
      <c r="J339" s="50">
        <f t="shared" si="157"/>
        <v>0</v>
      </c>
      <c r="K339" s="50">
        <f t="shared" si="158"/>
        <v>0</v>
      </c>
      <c r="L339" s="52" t="str">
        <f t="shared" si="173"/>
        <v/>
      </c>
      <c r="M339" s="111">
        <f t="shared" si="142"/>
        <v>170391.59999999998</v>
      </c>
      <c r="N339" s="114">
        <f t="shared" si="159"/>
        <v>296610.56981680979</v>
      </c>
      <c r="O339" s="115"/>
      <c r="P339" s="114">
        <f t="shared" si="143"/>
        <v>323974.19994433125</v>
      </c>
      <c r="Q339" s="115"/>
      <c r="R339" s="112">
        <f t="shared" si="144"/>
        <v>308904.3237772811</v>
      </c>
      <c r="S339" s="50"/>
      <c r="T339" s="53">
        <f t="shared" si="145"/>
        <v>0.17</v>
      </c>
      <c r="U339" s="50">
        <f t="shared" si="146"/>
        <v>1493.7748882963538</v>
      </c>
      <c r="V339" s="50">
        <f t="shared" si="147"/>
        <v>359999.74807942129</v>
      </c>
      <c r="W339" s="53">
        <f t="shared" si="148"/>
        <v>0.32</v>
      </c>
      <c r="X339" s="50">
        <f t="shared" si="160"/>
        <v>0</v>
      </c>
      <c r="Y339" s="50">
        <f>IF(B339&lt;&gt;"",IF(MONTH(E339)=MONTH($F$14),SUMIF($C$22:C789,"="&amp;(C339-1),$G$22:G789),0)*T339,"")</f>
        <v>0</v>
      </c>
      <c r="Z339" s="50">
        <f>IF(B339&lt;&gt;"",SUM($Y$22:Y339),"")</f>
        <v>28966.571999999989</v>
      </c>
      <c r="AA339" s="51">
        <f t="shared" si="161"/>
        <v>0.05</v>
      </c>
      <c r="AB339" s="50">
        <f t="shared" si="162"/>
        <v>215.15195017982373</v>
      </c>
      <c r="AC339" s="50">
        <f t="shared" si="163"/>
        <v>40.878870534166509</v>
      </c>
      <c r="AD339" s="50">
        <f t="shared" si="164"/>
        <v>22844.169122803312</v>
      </c>
      <c r="AE339" s="50">
        <f t="shared" si="165"/>
        <v>51810.741122803345</v>
      </c>
      <c r="AF339" s="50">
        <f>IFERROR($V339*(1-$W339)+SUM($X$22:$X339)+$AD339,"")</f>
        <v>296610.56981680979</v>
      </c>
      <c r="AG339" s="50" t="b">
        <f t="shared" si="166"/>
        <v>0</v>
      </c>
      <c r="AH339" s="50">
        <f>IF(B339&lt;&gt;"",
IF(AND(AG339=TRUE,D339&gt;=65),$V339*(1-10%)+SUM($X$22:$X339)+$AD339,AF339),
"")</f>
        <v>296610.56981680979</v>
      </c>
      <c r="AI339" s="50">
        <f t="shared" si="149"/>
        <v>1493.7748882963538</v>
      </c>
      <c r="AJ339" s="50">
        <f t="shared" si="150"/>
        <v>359999.74807942129</v>
      </c>
      <c r="AK339" s="50">
        <f t="shared" si="151"/>
        <v>323974.19994433125</v>
      </c>
      <c r="AL339" s="50" t="b">
        <f t="shared" si="167"/>
        <v>0</v>
      </c>
      <c r="AM339" s="50">
        <f t="shared" si="152"/>
        <v>323974.19994433125</v>
      </c>
      <c r="AN339" s="50">
        <f t="shared" si="168"/>
        <v>1282.7719935936263</v>
      </c>
      <c r="AO339" s="50">
        <f t="shared" si="169"/>
        <v>243.72667878278901</v>
      </c>
      <c r="AP339" s="50">
        <f t="shared" si="170"/>
        <v>138512.72377728112</v>
      </c>
      <c r="AQ339" s="50">
        <f t="shared" si="171"/>
        <v>308904.3237772811</v>
      </c>
    </row>
    <row r="340" spans="1:43" s="29" customFormat="1" x14ac:dyDescent="0.2">
      <c r="A340" s="47">
        <f t="shared" si="140"/>
        <v>319</v>
      </c>
      <c r="B340" s="47" t="str">
        <f>IF(E340&lt;=$F$10,VLOOKUP('KALKULATOR 2021'!A340,Robocze!$B$23:$C$102,2),"")</f>
        <v>27 rok</v>
      </c>
      <c r="C340" s="47">
        <f t="shared" si="153"/>
        <v>2048</v>
      </c>
      <c r="D340" s="48">
        <f t="shared" si="172"/>
        <v>56.583333333334004</v>
      </c>
      <c r="E340" s="54">
        <f t="shared" si="154"/>
        <v>54210</v>
      </c>
      <c r="F340" s="49">
        <f t="shared" si="155"/>
        <v>54239</v>
      </c>
      <c r="G340" s="50">
        <f>IF(F340&lt;&gt;"",
IF($F$6=Robocze!$B$3,$F$5/12,
IF(AND($F$6=Robocze!$B$4,MOD(A340,3)=1),$F$5/4,
IF(AND($F$6=Robocze!$B$5,MOD(A340,12)=1),$F$5,0))),
"")</f>
        <v>0</v>
      </c>
      <c r="H340" s="50">
        <f t="shared" si="156"/>
        <v>170391.59999999998</v>
      </c>
      <c r="I340" s="51">
        <f t="shared" si="141"/>
        <v>0.05</v>
      </c>
      <c r="J340" s="50">
        <f t="shared" si="157"/>
        <v>0</v>
      </c>
      <c r="K340" s="50">
        <f t="shared" si="158"/>
        <v>0</v>
      </c>
      <c r="L340" s="52" t="str">
        <f t="shared" si="173"/>
        <v/>
      </c>
      <c r="M340" s="111">
        <f t="shared" si="142"/>
        <v>170391.59999999998</v>
      </c>
      <c r="N340" s="114">
        <f t="shared" si="159"/>
        <v>297805.43035432423</v>
      </c>
      <c r="O340" s="115"/>
      <c r="P340" s="114">
        <f t="shared" si="143"/>
        <v>325189.19909409928</v>
      </c>
      <c r="Q340" s="115"/>
      <c r="R340" s="112">
        <f t="shared" si="144"/>
        <v>309946.87587002944</v>
      </c>
      <c r="S340" s="50"/>
      <c r="T340" s="53">
        <f t="shared" si="145"/>
        <v>0.17</v>
      </c>
      <c r="U340" s="50">
        <f t="shared" si="146"/>
        <v>1499.9989503309221</v>
      </c>
      <c r="V340" s="50">
        <f t="shared" si="147"/>
        <v>361499.74702975224</v>
      </c>
      <c r="W340" s="53">
        <f t="shared" si="148"/>
        <v>0.32</v>
      </c>
      <c r="X340" s="50">
        <f t="shared" si="160"/>
        <v>0</v>
      </c>
      <c r="Y340" s="50">
        <f>IF(B340&lt;&gt;"",IF(MONTH(E340)=MONTH($F$14),SUMIF($C$22:C789,"="&amp;(C340-1),$G$22:G789),0)*T340,"")</f>
        <v>0</v>
      </c>
      <c r="Z340" s="50">
        <f>IF(B340&lt;&gt;"",SUM($Y$22:Y340),"")</f>
        <v>28966.571999999989</v>
      </c>
      <c r="AA340" s="51">
        <f t="shared" si="161"/>
        <v>0.05</v>
      </c>
      <c r="AB340" s="50">
        <f t="shared" si="162"/>
        <v>215.8780880116806</v>
      </c>
      <c r="AC340" s="50">
        <f t="shared" si="163"/>
        <v>41.016836722219317</v>
      </c>
      <c r="AD340" s="50">
        <f t="shared" si="164"/>
        <v>23019.030374092774</v>
      </c>
      <c r="AE340" s="50">
        <f t="shared" si="165"/>
        <v>51985.602374092807</v>
      </c>
      <c r="AF340" s="50">
        <f>IFERROR($V340*(1-$W340)+SUM($X$22:$X340)+$AD340,"")</f>
        <v>297805.43035432423</v>
      </c>
      <c r="AG340" s="50" t="b">
        <f t="shared" si="166"/>
        <v>0</v>
      </c>
      <c r="AH340" s="50">
        <f>IF(B340&lt;&gt;"",
IF(AND(AG340=TRUE,D340&gt;=65),$V340*(1-10%)+SUM($X$22:$X340)+$AD340,AF340),
"")</f>
        <v>297805.43035432423</v>
      </c>
      <c r="AI340" s="50">
        <f t="shared" si="149"/>
        <v>1499.9989503309221</v>
      </c>
      <c r="AJ340" s="50">
        <f t="shared" si="150"/>
        <v>361499.74702975224</v>
      </c>
      <c r="AK340" s="50">
        <f t="shared" si="151"/>
        <v>325189.19909409928</v>
      </c>
      <c r="AL340" s="50" t="b">
        <f t="shared" si="167"/>
        <v>0</v>
      </c>
      <c r="AM340" s="50">
        <f t="shared" si="152"/>
        <v>325189.19909409928</v>
      </c>
      <c r="AN340" s="50">
        <f t="shared" si="168"/>
        <v>1287.1013490720045</v>
      </c>
      <c r="AO340" s="50">
        <f t="shared" si="169"/>
        <v>244.54925632368085</v>
      </c>
      <c r="AP340" s="50">
        <f t="shared" si="170"/>
        <v>139555.27587002947</v>
      </c>
      <c r="AQ340" s="50">
        <f t="shared" si="171"/>
        <v>309946.87587002944</v>
      </c>
    </row>
    <row r="341" spans="1:43" s="29" customFormat="1" x14ac:dyDescent="0.2">
      <c r="A341" s="47">
        <f t="shared" si="140"/>
        <v>320</v>
      </c>
      <c r="B341" s="47" t="str">
        <f>IF(E341&lt;=$F$10,VLOOKUP('KALKULATOR 2021'!A341,Robocze!$B$23:$C$102,2),"")</f>
        <v>27 rok</v>
      </c>
      <c r="C341" s="47">
        <f t="shared" si="153"/>
        <v>2048</v>
      </c>
      <c r="D341" s="48">
        <f t="shared" si="172"/>
        <v>56.666666666667339</v>
      </c>
      <c r="E341" s="54">
        <f t="shared" si="154"/>
        <v>54240</v>
      </c>
      <c r="F341" s="49">
        <f t="shared" si="155"/>
        <v>54270</v>
      </c>
      <c r="G341" s="50">
        <f>IF(F341&lt;&gt;"",
IF($F$6=Robocze!$B$3,$F$5/12,
IF(AND($F$6=Robocze!$B$4,MOD(A341,3)=1),$F$5/4,
IF(AND($F$6=Robocze!$B$5,MOD(A341,12)=1),$F$5,0))),
"")</f>
        <v>0</v>
      </c>
      <c r="H341" s="50">
        <f t="shared" si="156"/>
        <v>170391.59999999998</v>
      </c>
      <c r="I341" s="51">
        <f t="shared" si="141"/>
        <v>0.05</v>
      </c>
      <c r="J341" s="50">
        <f t="shared" si="157"/>
        <v>0</v>
      </c>
      <c r="K341" s="50">
        <f t="shared" si="158"/>
        <v>0</v>
      </c>
      <c r="L341" s="52" t="str">
        <f t="shared" si="173"/>
        <v/>
      </c>
      <c r="M341" s="111">
        <f t="shared" si="142"/>
        <v>170391.59999999998</v>
      </c>
      <c r="N341" s="114">
        <f t="shared" si="159"/>
        <v>299005.13104558777</v>
      </c>
      <c r="O341" s="115"/>
      <c r="P341" s="114">
        <f t="shared" si="143"/>
        <v>326409.26074032474</v>
      </c>
      <c r="Q341" s="115"/>
      <c r="R341" s="112">
        <f t="shared" si="144"/>
        <v>310992.94657609076</v>
      </c>
      <c r="S341" s="50"/>
      <c r="T341" s="53">
        <f t="shared" si="145"/>
        <v>0.17</v>
      </c>
      <c r="U341" s="50">
        <f t="shared" si="146"/>
        <v>1506.248945957301</v>
      </c>
      <c r="V341" s="50">
        <f t="shared" si="147"/>
        <v>363005.99597570952</v>
      </c>
      <c r="W341" s="53">
        <f t="shared" si="148"/>
        <v>0.32</v>
      </c>
      <c r="X341" s="50">
        <f t="shared" si="160"/>
        <v>0</v>
      </c>
      <c r="Y341" s="50">
        <f>IF(B341&lt;&gt;"",IF(MONTH(E341)=MONTH($F$14),SUMIF($C$22:C789,"="&amp;(C341-1),$G$22:G789),0)*T341,"")</f>
        <v>0</v>
      </c>
      <c r="Z341" s="50">
        <f>IF(B341&lt;&gt;"",SUM($Y$22:Y341),"")</f>
        <v>28966.571999999989</v>
      </c>
      <c r="AA341" s="51">
        <f t="shared" si="161"/>
        <v>0.05</v>
      </c>
      <c r="AB341" s="50">
        <f t="shared" si="162"/>
        <v>216.60667655872007</v>
      </c>
      <c r="AC341" s="50">
        <f t="shared" si="163"/>
        <v>41.155268546156812</v>
      </c>
      <c r="AD341" s="50">
        <f t="shared" si="164"/>
        <v>23194.481782105337</v>
      </c>
      <c r="AE341" s="50">
        <f t="shared" si="165"/>
        <v>52161.053782105366</v>
      </c>
      <c r="AF341" s="50">
        <f>IFERROR($V341*(1-$W341)+SUM($X$22:$X341)+$AD341,"")</f>
        <v>299005.13104558777</v>
      </c>
      <c r="AG341" s="50" t="b">
        <f t="shared" si="166"/>
        <v>0</v>
      </c>
      <c r="AH341" s="50">
        <f>IF(B341&lt;&gt;"",
IF(AND(AG341=TRUE,D341&gt;=65),$V341*(1-10%)+SUM($X$22:$X341)+$AD341,AF341),
"")</f>
        <v>299005.13104558777</v>
      </c>
      <c r="AI341" s="50">
        <f t="shared" si="149"/>
        <v>1506.248945957301</v>
      </c>
      <c r="AJ341" s="50">
        <f t="shared" si="150"/>
        <v>363005.99597570952</v>
      </c>
      <c r="AK341" s="50">
        <f t="shared" si="151"/>
        <v>326409.26074032474</v>
      </c>
      <c r="AL341" s="50" t="b">
        <f t="shared" si="167"/>
        <v>0</v>
      </c>
      <c r="AM341" s="50">
        <f t="shared" si="152"/>
        <v>326409.26074032474</v>
      </c>
      <c r="AN341" s="50">
        <f t="shared" si="168"/>
        <v>1291.4453161251229</v>
      </c>
      <c r="AO341" s="50">
        <f t="shared" si="169"/>
        <v>245.37461006377336</v>
      </c>
      <c r="AP341" s="50">
        <f t="shared" si="170"/>
        <v>140601.34657609079</v>
      </c>
      <c r="AQ341" s="50">
        <f t="shared" si="171"/>
        <v>310992.94657609076</v>
      </c>
    </row>
    <row r="342" spans="1:43" s="29" customFormat="1" x14ac:dyDescent="0.2">
      <c r="A342" s="47">
        <f t="shared" ref="A342:A405" si="174">IFERROR(IF((A341+1)&lt;=$F$8*12,A341+1,""),"")</f>
        <v>321</v>
      </c>
      <c r="B342" s="47" t="str">
        <f>IF(E342&lt;=$F$10,VLOOKUP('KALKULATOR 2021'!A342,Robocze!$B$23:$C$102,2),"")</f>
        <v>27 rok</v>
      </c>
      <c r="C342" s="47">
        <f t="shared" si="153"/>
        <v>2048</v>
      </c>
      <c r="D342" s="48">
        <f t="shared" si="172"/>
        <v>56.750000000000675</v>
      </c>
      <c r="E342" s="54">
        <f t="shared" si="154"/>
        <v>54271</v>
      </c>
      <c r="F342" s="49">
        <f t="shared" si="155"/>
        <v>54301</v>
      </c>
      <c r="G342" s="50">
        <f>IF(F342&lt;&gt;"",
IF($F$6=Robocze!$B$3,$F$5/12,
IF(AND($F$6=Robocze!$B$4,MOD(A342,3)=1),$F$5/4,
IF(AND($F$6=Robocze!$B$5,MOD(A342,12)=1),$F$5,0))),
"")</f>
        <v>0</v>
      </c>
      <c r="H342" s="50">
        <f t="shared" si="156"/>
        <v>170391.59999999998</v>
      </c>
      <c r="I342" s="51">
        <f t="shared" ref="I342:I405" si="175">IF(E342&lt;=$F$10,$F$2,"")</f>
        <v>0.05</v>
      </c>
      <c r="J342" s="50">
        <f t="shared" si="157"/>
        <v>0</v>
      </c>
      <c r="K342" s="50">
        <f t="shared" si="158"/>
        <v>0</v>
      </c>
      <c r="L342" s="52" t="str">
        <f t="shared" si="173"/>
        <v/>
      </c>
      <c r="M342" s="111">
        <f t="shared" ref="M342:M405" si="176">H342</f>
        <v>170391.59999999998</v>
      </c>
      <c r="N342" s="114">
        <f t="shared" si="159"/>
        <v>300209.69159070024</v>
      </c>
      <c r="O342" s="115"/>
      <c r="P342" s="114">
        <f t="shared" ref="P342:P405" si="177">IF(AL342=FALSE,AK342,AM342)</f>
        <v>327634.40597674274</v>
      </c>
      <c r="Q342" s="115"/>
      <c r="R342" s="112">
        <f t="shared" ref="R342:R405" si="178">AQ342</f>
        <v>312042.54777078505</v>
      </c>
      <c r="S342" s="50"/>
      <c r="T342" s="53">
        <f t="shared" ref="T342:T405" si="179">IF(B342&lt;&gt;"",$F$12,"")</f>
        <v>0.17</v>
      </c>
      <c r="U342" s="50">
        <f t="shared" ref="U342:U405" si="180">IF(B342&lt;&gt;"",(K342+V341)*(I342/12),"")</f>
        <v>1512.5249832321231</v>
      </c>
      <c r="V342" s="50">
        <f t="shared" ref="V342:V405" si="181">IF(B342&lt;&gt;"",V341+U342+K342,"")</f>
        <v>364518.52095894166</v>
      </c>
      <c r="W342" s="53">
        <f t="shared" ref="W342:W405" si="182">IF(B342&lt;&gt;"",$F$13,"")</f>
        <v>0.32</v>
      </c>
      <c r="X342" s="50">
        <f t="shared" si="160"/>
        <v>0</v>
      </c>
      <c r="Y342" s="50">
        <f>IF(B342&lt;&gt;"",IF(MONTH(E342)=MONTH($F$14),SUMIF($C$22:C789,"="&amp;(C342-1),$G$22:G789),0)*T342,"")</f>
        <v>0</v>
      </c>
      <c r="Z342" s="50">
        <f>IF(B342&lt;&gt;"",SUM($Y$22:Y342),"")</f>
        <v>28966.571999999989</v>
      </c>
      <c r="AA342" s="51">
        <f t="shared" si="161"/>
        <v>0.05</v>
      </c>
      <c r="AB342" s="50">
        <f t="shared" si="162"/>
        <v>217.33772409210573</v>
      </c>
      <c r="AC342" s="50">
        <f t="shared" si="163"/>
        <v>41.29416757750009</v>
      </c>
      <c r="AD342" s="50">
        <f t="shared" si="164"/>
        <v>23370.525338619944</v>
      </c>
      <c r="AE342" s="50">
        <f t="shared" si="165"/>
        <v>52337.097338619969</v>
      </c>
      <c r="AF342" s="50">
        <f>IFERROR($V342*(1-$W342)+SUM($X$22:$X342)+$AD342,"")</f>
        <v>300209.69159070024</v>
      </c>
      <c r="AG342" s="50" t="b">
        <f t="shared" si="166"/>
        <v>0</v>
      </c>
      <c r="AH342" s="50">
        <f>IF(B342&lt;&gt;"",
IF(AND(AG342=TRUE,D342&gt;=65),$V342*(1-10%)+SUM($X$22:$X342)+$AD342,AF342),
"")</f>
        <v>300209.69159070024</v>
      </c>
      <c r="AI342" s="50">
        <f t="shared" ref="AI342:AI405" si="183">IF(B342&lt;&gt;"",(K342+AJ341)*(I342/12),"")</f>
        <v>1512.5249832321231</v>
      </c>
      <c r="AJ342" s="50">
        <f t="shared" ref="AJ342:AJ405" si="184">IF(B342&lt;&gt;"",AJ341+AI342+K342,"")</f>
        <v>364518.52095894166</v>
      </c>
      <c r="AK342" s="50">
        <f t="shared" ref="AK342:AK405" si="185">IF(B342&lt;&gt;"",IF(AJ342&gt;H342,AJ342-(AJ342-H342)*$F$15,AJ342),"")</f>
        <v>327634.40597674274</v>
      </c>
      <c r="AL342" s="50" t="b">
        <f t="shared" si="167"/>
        <v>0</v>
      </c>
      <c r="AM342" s="50">
        <f t="shared" ref="AM342:AM405" si="186">IF(AL342=TRUE,AJ342,AK342)</f>
        <v>327634.40597674274</v>
      </c>
      <c r="AN342" s="50">
        <f t="shared" si="168"/>
        <v>1295.8039440670448</v>
      </c>
      <c r="AO342" s="50">
        <f t="shared" si="169"/>
        <v>246.20274937273851</v>
      </c>
      <c r="AP342" s="50">
        <f t="shared" si="170"/>
        <v>141650.94777078507</v>
      </c>
      <c r="AQ342" s="50">
        <f t="shared" si="171"/>
        <v>312042.54777078505</v>
      </c>
    </row>
    <row r="343" spans="1:43" s="29" customFormat="1" x14ac:dyDescent="0.2">
      <c r="A343" s="47">
        <f t="shared" si="174"/>
        <v>322</v>
      </c>
      <c r="B343" s="47" t="str">
        <f>IF(E343&lt;=$F$10,VLOOKUP('KALKULATOR 2021'!A343,Robocze!$B$23:$C$102,2),"")</f>
        <v>27 rok</v>
      </c>
      <c r="C343" s="47">
        <f t="shared" ref="C343:C406" si="187">IF(B343="","",YEAR(E343))</f>
        <v>2048</v>
      </c>
      <c r="D343" s="48">
        <f t="shared" si="172"/>
        <v>56.833333333334011</v>
      </c>
      <c r="E343" s="54">
        <f t="shared" ref="E343:E406" si="188">IF(OR(B342="",E342&gt;$F$10,A343=""),"",EDATE(E342,1))</f>
        <v>54302</v>
      </c>
      <c r="F343" s="49">
        <f t="shared" ref="F343:F406" si="189">IFERROR(EOMONTH(E343,0),"")</f>
        <v>54331</v>
      </c>
      <c r="G343" s="50">
        <f>IF(F343&lt;&gt;"",
IF($F$6=Robocze!$B$3,$F$5/12,
IF(AND($F$6=Robocze!$B$4,MOD(A343,3)=1),$F$5/4,
IF(AND($F$6=Robocze!$B$5,MOD(A343,12)=1),$F$5,0))),
"")</f>
        <v>0</v>
      </c>
      <c r="H343" s="50">
        <f t="shared" ref="H343:H406" si="190">IFERROR(H342+G343,"")</f>
        <v>170391.59999999998</v>
      </c>
      <c r="I343" s="51">
        <f t="shared" si="175"/>
        <v>0.05</v>
      </c>
      <c r="J343" s="50">
        <f t="shared" ref="J343:J406" si="191">IF(I343&lt;&gt;"",
IFERROR(IF(MONTH($F$9)=MONTH(E343),$F$16,0),"")+ IF(A343=1,$F$17,0),
"")</f>
        <v>0</v>
      </c>
      <c r="K343" s="50">
        <f t="shared" ref="K343:K406" si="192">IF(I343&lt;&gt;"",
G343-J343,
"")</f>
        <v>0</v>
      </c>
      <c r="L343" s="52" t="str">
        <f t="shared" si="173"/>
        <v/>
      </c>
      <c r="M343" s="111">
        <f t="shared" si="176"/>
        <v>170391.59999999998</v>
      </c>
      <c r="N343" s="114">
        <f t="shared" ref="N343:N406" si="193">IF(AG343=FALSE,AF343,AH343)</f>
        <v>301419.13177026843</v>
      </c>
      <c r="O343" s="115"/>
      <c r="P343" s="114">
        <f t="shared" si="177"/>
        <v>328864.65598497912</v>
      </c>
      <c r="Q343" s="115"/>
      <c r="R343" s="112">
        <f t="shared" si="178"/>
        <v>313095.69136951142</v>
      </c>
      <c r="S343" s="50"/>
      <c r="T343" s="53">
        <f t="shared" si="179"/>
        <v>0.17</v>
      </c>
      <c r="U343" s="50">
        <f t="shared" si="180"/>
        <v>1518.827170662257</v>
      </c>
      <c r="V343" s="50">
        <f t="shared" si="181"/>
        <v>366037.3481296039</v>
      </c>
      <c r="W343" s="53">
        <f t="shared" si="182"/>
        <v>0.32</v>
      </c>
      <c r="X343" s="50">
        <f t="shared" ref="X343:X406" si="194">IF(B343&lt;&gt;"",G343*T343,"")</f>
        <v>0</v>
      </c>
      <c r="Y343" s="50">
        <f>IF(B343&lt;&gt;"",IF(MONTH(E343)=MONTH($F$14),SUMIF($C$22:C789,"="&amp;(C343-1),$G$22:G789),0)*T343,"")</f>
        <v>0</v>
      </c>
      <c r="Z343" s="50">
        <f>IF(B343&lt;&gt;"",SUM($Y$22:Y343),"")</f>
        <v>28966.571999999989</v>
      </c>
      <c r="AA343" s="51">
        <f t="shared" ref="AA343:AA406" si="195">IF(W343&lt;=$F$10,$F$3,"")</f>
        <v>0.05</v>
      </c>
      <c r="AB343" s="50">
        <f t="shared" ref="AB343:AB406" si="196">IF(AA343&lt;&gt;"",
(AE342+Y343)*AA343/12,
"")</f>
        <v>218.07123891091655</v>
      </c>
      <c r="AC343" s="50">
        <f t="shared" ref="AC343:AC406" si="197">IF(B343&lt;&gt;"",MAX(0,AB343*$F$15),"")</f>
        <v>41.433535393074145</v>
      </c>
      <c r="AD343" s="50">
        <f t="shared" ref="AD343:AD406" si="198">IF(B343&lt;&gt;"",AD342+AB343-AC343,"")</f>
        <v>23547.163042137789</v>
      </c>
      <c r="AE343" s="50">
        <f t="shared" ref="AE343:AE406" si="199">IF(B343&lt;&gt;"",AE342+AB343-AC343+Y343,"")</f>
        <v>52513.735042137814</v>
      </c>
      <c r="AF343" s="50">
        <f>IFERROR($V343*(1-$W343)+SUM($X$22:$X343)+$AD343,"")</f>
        <v>301419.13177026843</v>
      </c>
      <c r="AG343" s="50" t="b">
        <f t="shared" ref="AG343:AG406" si="200">IF(B343&lt;&gt;"",
IFERROR(IF(AG342=TRUE,AG342,AND(YEAR(E343)-YEAR($F$9)&gt;=5,D343&gt;=65)),""),
"")</f>
        <v>0</v>
      </c>
      <c r="AH343" s="50">
        <f>IF(B343&lt;&gt;"",
IF(AND(AG343=TRUE,D343&gt;=65),$V343*(1-10%)+SUM($X$22:$X343)+$AD343,AF343),
"")</f>
        <v>301419.13177026843</v>
      </c>
      <c r="AI343" s="50">
        <f t="shared" si="183"/>
        <v>1518.827170662257</v>
      </c>
      <c r="AJ343" s="50">
        <f t="shared" si="184"/>
        <v>366037.3481296039</v>
      </c>
      <c r="AK343" s="50">
        <f t="shared" si="185"/>
        <v>328864.65598497912</v>
      </c>
      <c r="AL343" s="50" t="b">
        <f t="shared" ref="AL343:AL406" si="201">IF(B343&lt;&gt;"",
IFERROR(IF(AL342=TRUE,AL342,AND(YEAR(E343)-YEAR($F$9)&gt;=5,D343&gt;=55,OR(D343&gt;=60,D343&gt;=$F$11))),""),
"")</f>
        <v>0</v>
      </c>
      <c r="AM343" s="50">
        <f t="shared" si="186"/>
        <v>328864.65598497912</v>
      </c>
      <c r="AN343" s="50">
        <f t="shared" ref="AN343:AN406" si="202">IF(B343&lt;&gt;"",(AQ342+G343)*I343/12,"")</f>
        <v>1300.177282378271</v>
      </c>
      <c r="AO343" s="50">
        <f t="shared" ref="AO343:AO406" si="203">IF(B343&lt;&gt;"",MAX(0,AN343*$F$15),"")</f>
        <v>247.03368365187148</v>
      </c>
      <c r="AP343" s="50">
        <f t="shared" ref="AP343:AP406" si="204">IF(B343&lt;&gt;"",AQ343-H343,"")</f>
        <v>142704.09136951144</v>
      </c>
      <c r="AQ343" s="50">
        <f t="shared" ref="AQ343:AQ406" si="205">IF(B343&lt;&gt;"",AQ342+G343+AN343-AO343,"")</f>
        <v>313095.69136951142</v>
      </c>
    </row>
    <row r="344" spans="1:43" s="29" customFormat="1" x14ac:dyDescent="0.2">
      <c r="A344" s="47">
        <f t="shared" si="174"/>
        <v>323</v>
      </c>
      <c r="B344" s="47" t="str">
        <f>IF(E344&lt;=$F$10,VLOOKUP('KALKULATOR 2021'!A344,Robocze!$B$23:$C$102,2),"")</f>
        <v>27 rok</v>
      </c>
      <c r="C344" s="47">
        <f t="shared" si="187"/>
        <v>2048</v>
      </c>
      <c r="D344" s="48">
        <f t="shared" ref="D344:D407" si="206">IF(B344="","",D343+1/12)</f>
        <v>56.916666666667346</v>
      </c>
      <c r="E344" s="54">
        <f t="shared" si="188"/>
        <v>54332</v>
      </c>
      <c r="F344" s="49">
        <f t="shared" si="189"/>
        <v>54362</v>
      </c>
      <c r="G344" s="50">
        <f>IF(F344&lt;&gt;"",
IF($F$6=Robocze!$B$3,$F$5/12,
IF(AND($F$6=Robocze!$B$4,MOD(A344,3)=1),$F$5/4,
IF(AND($F$6=Robocze!$B$5,MOD(A344,12)=1),$F$5,0))),
"")</f>
        <v>0</v>
      </c>
      <c r="H344" s="50">
        <f t="shared" si="190"/>
        <v>170391.59999999998</v>
      </c>
      <c r="I344" s="51">
        <f t="shared" si="175"/>
        <v>0.05</v>
      </c>
      <c r="J344" s="50">
        <f t="shared" si="191"/>
        <v>0</v>
      </c>
      <c r="K344" s="50">
        <f t="shared" si="192"/>
        <v>0</v>
      </c>
      <c r="L344" s="52" t="str">
        <f t="shared" si="173"/>
        <v/>
      </c>
      <c r="M344" s="111">
        <f t="shared" si="176"/>
        <v>170391.59999999998</v>
      </c>
      <c r="N344" s="114">
        <f t="shared" si="193"/>
        <v>302633.47144573618</v>
      </c>
      <c r="O344" s="115"/>
      <c r="P344" s="114">
        <f t="shared" si="177"/>
        <v>330100.03203491657</v>
      </c>
      <c r="Q344" s="115"/>
      <c r="R344" s="112">
        <f t="shared" si="178"/>
        <v>314152.38932788349</v>
      </c>
      <c r="S344" s="50"/>
      <c r="T344" s="53">
        <f t="shared" si="179"/>
        <v>0.17</v>
      </c>
      <c r="U344" s="50">
        <f t="shared" si="180"/>
        <v>1525.1556172066828</v>
      </c>
      <c r="V344" s="50">
        <f t="shared" si="181"/>
        <v>367562.5037468106</v>
      </c>
      <c r="W344" s="53">
        <f t="shared" si="182"/>
        <v>0.32</v>
      </c>
      <c r="X344" s="50">
        <f t="shared" si="194"/>
        <v>0</v>
      </c>
      <c r="Y344" s="50">
        <f>IF(B344&lt;&gt;"",IF(MONTH(E344)=MONTH($F$14),SUMIF($C$22:C789,"="&amp;(C344-1),$G$22:G789),0)*T344,"")</f>
        <v>0</v>
      </c>
      <c r="Z344" s="50">
        <f>IF(B344&lt;&gt;"",SUM($Y$22:Y344),"")</f>
        <v>28966.571999999989</v>
      </c>
      <c r="AA344" s="51">
        <f t="shared" si="195"/>
        <v>0.05</v>
      </c>
      <c r="AB344" s="50">
        <f t="shared" si="196"/>
        <v>218.8072293422409</v>
      </c>
      <c r="AC344" s="50">
        <f t="shared" si="197"/>
        <v>41.573373575025769</v>
      </c>
      <c r="AD344" s="50">
        <f t="shared" si="198"/>
        <v>23724.396897905004</v>
      </c>
      <c r="AE344" s="50">
        <f t="shared" si="199"/>
        <v>52690.968897905026</v>
      </c>
      <c r="AF344" s="50">
        <f>IFERROR($V344*(1-$W344)+SUM($X$22:$X344)+$AD344,"")</f>
        <v>302633.47144573618</v>
      </c>
      <c r="AG344" s="50" t="b">
        <f t="shared" si="200"/>
        <v>0</v>
      </c>
      <c r="AH344" s="50">
        <f>IF(B344&lt;&gt;"",
IF(AND(AG344=TRUE,D344&gt;=65),$V344*(1-10%)+SUM($X$22:$X344)+$AD344,AF344),
"")</f>
        <v>302633.47144573618</v>
      </c>
      <c r="AI344" s="50">
        <f t="shared" si="183"/>
        <v>1525.1556172066828</v>
      </c>
      <c r="AJ344" s="50">
        <f t="shared" si="184"/>
        <v>367562.5037468106</v>
      </c>
      <c r="AK344" s="50">
        <f t="shared" si="185"/>
        <v>330100.03203491657</v>
      </c>
      <c r="AL344" s="50" t="b">
        <f t="shared" si="201"/>
        <v>0</v>
      </c>
      <c r="AM344" s="50">
        <f t="shared" si="186"/>
        <v>330100.03203491657</v>
      </c>
      <c r="AN344" s="50">
        <f t="shared" si="202"/>
        <v>1304.5653807062977</v>
      </c>
      <c r="AO344" s="50">
        <f t="shared" si="203"/>
        <v>247.86742233419656</v>
      </c>
      <c r="AP344" s="50">
        <f t="shared" si="204"/>
        <v>143760.78932788351</v>
      </c>
      <c r="AQ344" s="50">
        <f t="shared" si="205"/>
        <v>314152.38932788349</v>
      </c>
    </row>
    <row r="345" spans="1:43" s="89" customFormat="1" x14ac:dyDescent="0.2">
      <c r="A345" s="55">
        <f t="shared" si="174"/>
        <v>324</v>
      </c>
      <c r="B345" s="55" t="str">
        <f>IF(E345&lt;=$F$10,VLOOKUP('KALKULATOR 2021'!A345,Robocze!$B$23:$C$102,2),"")</f>
        <v>27 rok</v>
      </c>
      <c r="C345" s="55">
        <f t="shared" si="187"/>
        <v>2048</v>
      </c>
      <c r="D345" s="56">
        <f t="shared" si="206"/>
        <v>57.000000000000682</v>
      </c>
      <c r="E345" s="57">
        <f t="shared" si="188"/>
        <v>54363</v>
      </c>
      <c r="F345" s="58">
        <f t="shared" si="189"/>
        <v>54392</v>
      </c>
      <c r="G345" s="59">
        <f>IF(F345&lt;&gt;"",
IF($F$6=Robocze!$B$3,$F$5/12,
IF(AND($F$6=Robocze!$B$4,MOD(A345,3)=1),$F$5/4,
IF(AND($F$6=Robocze!$B$5,MOD(A345,12)=1),$F$5,0))),
"")</f>
        <v>0</v>
      </c>
      <c r="H345" s="59">
        <f t="shared" si="190"/>
        <v>170391.59999999998</v>
      </c>
      <c r="I345" s="60">
        <f t="shared" si="175"/>
        <v>0.05</v>
      </c>
      <c r="J345" s="59">
        <f t="shared" si="191"/>
        <v>0</v>
      </c>
      <c r="K345" s="59">
        <f t="shared" si="192"/>
        <v>0</v>
      </c>
      <c r="L345" s="61">
        <f t="shared" ref="L345:L408" si="207">IFERROR(IF(AND(MOD(A345,12)=0,A345&lt;&gt;""),A345/12,""),"")</f>
        <v>27</v>
      </c>
      <c r="M345" s="113">
        <f t="shared" si="176"/>
        <v>170391.59999999998</v>
      </c>
      <c r="N345" s="114">
        <f t="shared" si="193"/>
        <v>303852.73055971594</v>
      </c>
      <c r="O345" s="115"/>
      <c r="P345" s="114">
        <f t="shared" si="177"/>
        <v>331340.55548506207</v>
      </c>
      <c r="Q345" s="115"/>
      <c r="R345" s="112">
        <f t="shared" si="178"/>
        <v>315212.65364186506</v>
      </c>
      <c r="S345" s="59"/>
      <c r="T345" s="62">
        <f t="shared" si="179"/>
        <v>0.17</v>
      </c>
      <c r="U345" s="59">
        <f t="shared" si="180"/>
        <v>1531.5104322783775</v>
      </c>
      <c r="V345" s="59">
        <f t="shared" si="181"/>
        <v>369094.01417908899</v>
      </c>
      <c r="W345" s="62">
        <f t="shared" si="182"/>
        <v>0.32</v>
      </c>
      <c r="X345" s="59">
        <f t="shared" si="194"/>
        <v>0</v>
      </c>
      <c r="Y345" s="59">
        <f>IF(B345&lt;&gt;"",IF(MONTH(E345)=MONTH($F$14),SUMIF($C$22:C813,"="&amp;(C345-1),$G$22:G813),0)*T345,"")</f>
        <v>0</v>
      </c>
      <c r="Z345" s="59">
        <f>IF(B345&lt;&gt;"",SUM($Y$22:Y345),"")</f>
        <v>28966.571999999989</v>
      </c>
      <c r="AA345" s="60">
        <f t="shared" si="195"/>
        <v>0.05</v>
      </c>
      <c r="AB345" s="59">
        <f t="shared" si="196"/>
        <v>219.54570374127096</v>
      </c>
      <c r="AC345" s="59">
        <f t="shared" si="197"/>
        <v>41.71368371084148</v>
      </c>
      <c r="AD345" s="59">
        <f t="shared" si="198"/>
        <v>23902.228917935434</v>
      </c>
      <c r="AE345" s="59">
        <f t="shared" si="199"/>
        <v>52868.800917935456</v>
      </c>
      <c r="AF345" s="59">
        <f>IFERROR($V345*(1-$W345)+SUM($X$22:$X345)+$AD345,"")</f>
        <v>303852.73055971594</v>
      </c>
      <c r="AG345" s="59" t="b">
        <f t="shared" si="200"/>
        <v>0</v>
      </c>
      <c r="AH345" s="59">
        <f>IF(B345&lt;&gt;"",
IF(AND(AG345=TRUE,D345&gt;=65),$V345*(1-10%)+SUM($X$22:$X345)+$AD345,AF345),
"")</f>
        <v>303852.73055971594</v>
      </c>
      <c r="AI345" s="59">
        <f t="shared" si="183"/>
        <v>1531.5104322783775</v>
      </c>
      <c r="AJ345" s="59">
        <f t="shared" si="184"/>
        <v>369094.01417908899</v>
      </c>
      <c r="AK345" s="59">
        <f t="shared" si="185"/>
        <v>331340.55548506207</v>
      </c>
      <c r="AL345" s="59" t="b">
        <f t="shared" si="201"/>
        <v>0</v>
      </c>
      <c r="AM345" s="59">
        <f t="shared" si="186"/>
        <v>331340.55548506207</v>
      </c>
      <c r="AN345" s="59">
        <f t="shared" si="202"/>
        <v>1308.9682888661812</v>
      </c>
      <c r="AO345" s="59">
        <f t="shared" si="203"/>
        <v>248.70397488457442</v>
      </c>
      <c r="AP345" s="59">
        <f t="shared" si="204"/>
        <v>144821.05364186509</v>
      </c>
      <c r="AQ345" s="59">
        <f t="shared" si="205"/>
        <v>315212.65364186506</v>
      </c>
    </row>
    <row r="346" spans="1:43" s="29" customFormat="1" x14ac:dyDescent="0.2">
      <c r="A346" s="47">
        <f t="shared" si="174"/>
        <v>325</v>
      </c>
      <c r="B346" s="47" t="str">
        <f>IF(E346&lt;=$F$10,VLOOKUP('KALKULATOR 2021'!A346,Robocze!$B$23:$C$102,2),"")</f>
        <v>28 rok</v>
      </c>
      <c r="C346" s="47">
        <f t="shared" si="187"/>
        <v>2048</v>
      </c>
      <c r="D346" s="48">
        <f t="shared" si="206"/>
        <v>57.083333333334018</v>
      </c>
      <c r="E346" s="49">
        <f t="shared" si="188"/>
        <v>54393</v>
      </c>
      <c r="F346" s="49">
        <f t="shared" si="189"/>
        <v>54423</v>
      </c>
      <c r="G346" s="50">
        <f>IF(F346&lt;&gt;"",
IF($F$6=Robocze!$B$3,$F$5/12,
IF(AND($F$6=Robocze!$B$4,MOD(A346,3)=1),$F$5/4,
IF(AND($F$6=Robocze!$B$5,MOD(A346,12)=1),$F$5,0))),
"")</f>
        <v>6310.8</v>
      </c>
      <c r="H346" s="50">
        <f t="shared" si="190"/>
        <v>176702.39999999997</v>
      </c>
      <c r="I346" s="51">
        <f t="shared" si="175"/>
        <v>0.05</v>
      </c>
      <c r="J346" s="50">
        <f t="shared" si="191"/>
        <v>2E-3</v>
      </c>
      <c r="K346" s="50">
        <f t="shared" si="192"/>
        <v>6310.7979999999998</v>
      </c>
      <c r="L346" s="52" t="str">
        <f t="shared" si="207"/>
        <v/>
      </c>
      <c r="M346" s="111">
        <f t="shared" si="176"/>
        <v>176702.39999999997</v>
      </c>
      <c r="N346" s="114">
        <f t="shared" si="193"/>
        <v>310458.9883706547</v>
      </c>
      <c r="O346" s="115"/>
      <c r="P346" s="114">
        <f t="shared" si="177"/>
        <v>338918.3451061665</v>
      </c>
      <c r="Q346" s="115"/>
      <c r="R346" s="112">
        <f t="shared" si="178"/>
        <v>322608.59529790637</v>
      </c>
      <c r="S346" s="50"/>
      <c r="T346" s="53">
        <f t="shared" si="179"/>
        <v>0.17</v>
      </c>
      <c r="U346" s="50">
        <f t="shared" si="180"/>
        <v>1564.1867174128708</v>
      </c>
      <c r="V346" s="50">
        <f t="shared" si="181"/>
        <v>376968.99889650184</v>
      </c>
      <c r="W346" s="53">
        <f t="shared" si="182"/>
        <v>0.32</v>
      </c>
      <c r="X346" s="50">
        <f t="shared" si="194"/>
        <v>1072.836</v>
      </c>
      <c r="Y346" s="50">
        <f>IF(B346&lt;&gt;"",IF(MONTH(E346)=MONTH($F$14),SUMIF($C$22:C801,"="&amp;(C346-1),$G$22:G801),0)*T346,"")</f>
        <v>0</v>
      </c>
      <c r="Z346" s="50">
        <f>IF(B346&lt;&gt;"",SUM($Y$22:Y346),"")</f>
        <v>28966.571999999989</v>
      </c>
      <c r="AA346" s="51">
        <f t="shared" si="195"/>
        <v>0.05</v>
      </c>
      <c r="AB346" s="50">
        <f t="shared" si="196"/>
        <v>220.28667049139776</v>
      </c>
      <c r="AC346" s="50">
        <f t="shared" si="197"/>
        <v>41.854467393365574</v>
      </c>
      <c r="AD346" s="50">
        <f t="shared" si="198"/>
        <v>24080.661121033467</v>
      </c>
      <c r="AE346" s="50">
        <f t="shared" si="199"/>
        <v>53047.233121033489</v>
      </c>
      <c r="AF346" s="50">
        <f>IFERROR($V346*(1-$W346)+SUM($X$22:$X346)+$AD346,"")</f>
        <v>310458.9883706547</v>
      </c>
      <c r="AG346" s="50" t="b">
        <f t="shared" si="200"/>
        <v>0</v>
      </c>
      <c r="AH346" s="50">
        <f>IF(B346&lt;&gt;"",
IF(AND(AG346=TRUE,D346&gt;=65),$V346*(1-10%)+SUM($X$22:$X346)+$AD346,AF346),
"")</f>
        <v>310458.9883706547</v>
      </c>
      <c r="AI346" s="50">
        <f t="shared" si="183"/>
        <v>1564.1867174128708</v>
      </c>
      <c r="AJ346" s="50">
        <f t="shared" si="184"/>
        <v>376968.99889650184</v>
      </c>
      <c r="AK346" s="50">
        <f t="shared" si="185"/>
        <v>338918.3451061665</v>
      </c>
      <c r="AL346" s="50" t="b">
        <f t="shared" si="201"/>
        <v>0</v>
      </c>
      <c r="AM346" s="50">
        <f t="shared" si="186"/>
        <v>338918.3451061665</v>
      </c>
      <c r="AN346" s="50">
        <f t="shared" si="202"/>
        <v>1339.6810568411045</v>
      </c>
      <c r="AO346" s="50">
        <f t="shared" si="203"/>
        <v>254.53940079980984</v>
      </c>
      <c r="AP346" s="50">
        <f t="shared" si="204"/>
        <v>145906.19529790641</v>
      </c>
      <c r="AQ346" s="50">
        <f t="shared" si="205"/>
        <v>322608.59529790637</v>
      </c>
    </row>
    <row r="347" spans="1:43" s="29" customFormat="1" x14ac:dyDescent="0.2">
      <c r="A347" s="47">
        <f t="shared" si="174"/>
        <v>326</v>
      </c>
      <c r="B347" s="47" t="str">
        <f>IF(E347&lt;=$F$10,VLOOKUP('KALKULATOR 2021'!A347,Robocze!$B$23:$C$102,2),"")</f>
        <v>28 rok</v>
      </c>
      <c r="C347" s="47">
        <f t="shared" si="187"/>
        <v>2049</v>
      </c>
      <c r="D347" s="48">
        <f t="shared" si="206"/>
        <v>57.166666666667354</v>
      </c>
      <c r="E347" s="54">
        <f t="shared" si="188"/>
        <v>54424</v>
      </c>
      <c r="F347" s="49">
        <f t="shared" si="189"/>
        <v>54454</v>
      </c>
      <c r="G347" s="50">
        <f>IF(F347&lt;&gt;"",
IF($F$6=Robocze!$B$3,$F$5/12,
IF(AND($F$6=Robocze!$B$4,MOD(A347,3)=1),$F$5/4,
IF(AND($F$6=Robocze!$B$5,MOD(A347,12)=1),$F$5,0))),
"")</f>
        <v>0</v>
      </c>
      <c r="H347" s="50">
        <f t="shared" si="190"/>
        <v>176702.39999999997</v>
      </c>
      <c r="I347" s="51">
        <f t="shared" si="175"/>
        <v>0.05</v>
      </c>
      <c r="J347" s="50">
        <f t="shared" si="191"/>
        <v>0</v>
      </c>
      <c r="K347" s="50">
        <f t="shared" si="192"/>
        <v>0</v>
      </c>
      <c r="L347" s="52" t="str">
        <f t="shared" si="207"/>
        <v/>
      </c>
      <c r="M347" s="111">
        <f t="shared" si="176"/>
        <v>176702.39999999997</v>
      </c>
      <c r="N347" s="114">
        <f t="shared" si="193"/>
        <v>311706.10161264491</v>
      </c>
      <c r="O347" s="115"/>
      <c r="P347" s="114">
        <f t="shared" si="177"/>
        <v>340190.61547744222</v>
      </c>
      <c r="Q347" s="115"/>
      <c r="R347" s="112">
        <f t="shared" si="178"/>
        <v>323697.39930703683</v>
      </c>
      <c r="S347" s="50"/>
      <c r="T347" s="53">
        <f t="shared" si="179"/>
        <v>0.17</v>
      </c>
      <c r="U347" s="50">
        <f t="shared" si="180"/>
        <v>1570.7041620687576</v>
      </c>
      <c r="V347" s="50">
        <f t="shared" si="181"/>
        <v>378539.70305857062</v>
      </c>
      <c r="W347" s="53">
        <f t="shared" si="182"/>
        <v>0.32</v>
      </c>
      <c r="X347" s="50">
        <f t="shared" si="194"/>
        <v>0</v>
      </c>
      <c r="Y347" s="50">
        <f>IF(B347&lt;&gt;"",IF(MONTH(E347)=MONTH($F$14),SUMIF($C$22:C801,"="&amp;(C347-1),$G$22:G801),0)*T347,"")</f>
        <v>0</v>
      </c>
      <c r="Z347" s="50">
        <f>IF(B347&lt;&gt;"",SUM($Y$22:Y347),"")</f>
        <v>28966.571999999989</v>
      </c>
      <c r="AA347" s="51">
        <f t="shared" si="195"/>
        <v>0.05</v>
      </c>
      <c r="AB347" s="50">
        <f t="shared" si="196"/>
        <v>221.03013800430622</v>
      </c>
      <c r="AC347" s="50">
        <f t="shared" si="197"/>
        <v>41.995726220818185</v>
      </c>
      <c r="AD347" s="50">
        <f t="shared" si="198"/>
        <v>24259.695532816953</v>
      </c>
      <c r="AE347" s="50">
        <f t="shared" si="199"/>
        <v>53226.267532816979</v>
      </c>
      <c r="AF347" s="50">
        <f>IFERROR($V347*(1-$W347)+SUM($X$22:$X347)+$AD347,"")</f>
        <v>311706.10161264491</v>
      </c>
      <c r="AG347" s="50" t="b">
        <f t="shared" si="200"/>
        <v>0</v>
      </c>
      <c r="AH347" s="50">
        <f>IF(B347&lt;&gt;"",
IF(AND(AG347=TRUE,D347&gt;=65),$V347*(1-10%)+SUM($X$22:$X347)+$AD347,AF347),
"")</f>
        <v>311706.10161264491</v>
      </c>
      <c r="AI347" s="50">
        <f t="shared" si="183"/>
        <v>1570.7041620687576</v>
      </c>
      <c r="AJ347" s="50">
        <f t="shared" si="184"/>
        <v>378539.70305857062</v>
      </c>
      <c r="AK347" s="50">
        <f t="shared" si="185"/>
        <v>340190.61547744222</v>
      </c>
      <c r="AL347" s="50" t="b">
        <f t="shared" si="201"/>
        <v>0</v>
      </c>
      <c r="AM347" s="50">
        <f t="shared" si="186"/>
        <v>340190.61547744222</v>
      </c>
      <c r="AN347" s="50">
        <f t="shared" si="202"/>
        <v>1344.2024804079433</v>
      </c>
      <c r="AO347" s="50">
        <f t="shared" si="203"/>
        <v>255.39847127750923</v>
      </c>
      <c r="AP347" s="50">
        <f t="shared" si="204"/>
        <v>146994.99930703687</v>
      </c>
      <c r="AQ347" s="50">
        <f t="shared" si="205"/>
        <v>323697.39930703683</v>
      </c>
    </row>
    <row r="348" spans="1:43" s="29" customFormat="1" x14ac:dyDescent="0.2">
      <c r="A348" s="47">
        <f t="shared" si="174"/>
        <v>327</v>
      </c>
      <c r="B348" s="47" t="str">
        <f>IF(E348&lt;=$F$10,VLOOKUP('KALKULATOR 2021'!A348,Robocze!$B$23:$C$102,2),"")</f>
        <v>28 rok</v>
      </c>
      <c r="C348" s="47">
        <f t="shared" si="187"/>
        <v>2049</v>
      </c>
      <c r="D348" s="48">
        <f t="shared" si="206"/>
        <v>57.250000000000689</v>
      </c>
      <c r="E348" s="54">
        <f t="shared" si="188"/>
        <v>54455</v>
      </c>
      <c r="F348" s="49">
        <f t="shared" si="189"/>
        <v>54482</v>
      </c>
      <c r="G348" s="50">
        <f>IF(F348&lt;&gt;"",
IF($F$6=Robocze!$B$3,$F$5/12,
IF(AND($F$6=Robocze!$B$4,MOD(A348,3)=1),$F$5/4,
IF(AND($F$6=Robocze!$B$5,MOD(A348,12)=1),$F$5,0))),
"")</f>
        <v>0</v>
      </c>
      <c r="H348" s="50">
        <f t="shared" si="190"/>
        <v>176702.39999999997</v>
      </c>
      <c r="I348" s="51">
        <f t="shared" si="175"/>
        <v>0.05</v>
      </c>
      <c r="J348" s="50">
        <f t="shared" si="191"/>
        <v>0</v>
      </c>
      <c r="K348" s="50">
        <f t="shared" si="192"/>
        <v>0</v>
      </c>
      <c r="L348" s="52" t="str">
        <f t="shared" si="207"/>
        <v/>
      </c>
      <c r="M348" s="111">
        <f t="shared" si="176"/>
        <v>176702.39999999997</v>
      </c>
      <c r="N348" s="114">
        <f t="shared" si="193"/>
        <v>312958.26942423417</v>
      </c>
      <c r="O348" s="115"/>
      <c r="P348" s="114">
        <f t="shared" si="177"/>
        <v>341468.18697526492</v>
      </c>
      <c r="Q348" s="115"/>
      <c r="R348" s="112">
        <f t="shared" si="178"/>
        <v>324789.87802969804</v>
      </c>
      <c r="S348" s="50"/>
      <c r="T348" s="53">
        <f t="shared" si="179"/>
        <v>0.17</v>
      </c>
      <c r="U348" s="50">
        <f t="shared" si="180"/>
        <v>1577.2487627440441</v>
      </c>
      <c r="V348" s="50">
        <f t="shared" si="181"/>
        <v>380116.95182131469</v>
      </c>
      <c r="W348" s="53">
        <f t="shared" si="182"/>
        <v>0.32</v>
      </c>
      <c r="X348" s="50">
        <f t="shared" si="194"/>
        <v>0</v>
      </c>
      <c r="Y348" s="50">
        <f>IF(B348&lt;&gt;"",IF(MONTH(E348)=MONTH($F$14),SUMIF($C$22:C801,"="&amp;(C348-1),$G$22:G801),0)*T348,"")</f>
        <v>0</v>
      </c>
      <c r="Z348" s="50">
        <f>IF(B348&lt;&gt;"",SUM($Y$22:Y348),"")</f>
        <v>28966.571999999989</v>
      </c>
      <c r="AA348" s="51">
        <f t="shared" si="195"/>
        <v>0.05</v>
      </c>
      <c r="AB348" s="50">
        <f t="shared" si="196"/>
        <v>221.77611472007075</v>
      </c>
      <c r="AC348" s="50">
        <f t="shared" si="197"/>
        <v>42.13746179681344</v>
      </c>
      <c r="AD348" s="50">
        <f t="shared" si="198"/>
        <v>24439.334185740208</v>
      </c>
      <c r="AE348" s="50">
        <f t="shared" si="199"/>
        <v>53405.906185740241</v>
      </c>
      <c r="AF348" s="50">
        <f>IFERROR($V348*(1-$W348)+SUM($X$22:$X348)+$AD348,"")</f>
        <v>312958.26942423417</v>
      </c>
      <c r="AG348" s="50" t="b">
        <f t="shared" si="200"/>
        <v>0</v>
      </c>
      <c r="AH348" s="50">
        <f>IF(B348&lt;&gt;"",
IF(AND(AG348=TRUE,D348&gt;=65),$V348*(1-10%)+SUM($X$22:$X348)+$AD348,AF348),
"")</f>
        <v>312958.26942423417</v>
      </c>
      <c r="AI348" s="50">
        <f t="shared" si="183"/>
        <v>1577.2487627440441</v>
      </c>
      <c r="AJ348" s="50">
        <f t="shared" si="184"/>
        <v>380116.95182131469</v>
      </c>
      <c r="AK348" s="50">
        <f t="shared" si="185"/>
        <v>341468.18697526492</v>
      </c>
      <c r="AL348" s="50" t="b">
        <f t="shared" si="201"/>
        <v>0</v>
      </c>
      <c r="AM348" s="50">
        <f t="shared" si="186"/>
        <v>341468.18697526492</v>
      </c>
      <c r="AN348" s="50">
        <f t="shared" si="202"/>
        <v>1348.7391637793201</v>
      </c>
      <c r="AO348" s="50">
        <f t="shared" si="203"/>
        <v>256.26044111807079</v>
      </c>
      <c r="AP348" s="50">
        <f t="shared" si="204"/>
        <v>148087.47802969808</v>
      </c>
      <c r="AQ348" s="50">
        <f t="shared" si="205"/>
        <v>324789.87802969804</v>
      </c>
    </row>
    <row r="349" spans="1:43" s="29" customFormat="1" x14ac:dyDescent="0.2">
      <c r="A349" s="47">
        <f t="shared" si="174"/>
        <v>328</v>
      </c>
      <c r="B349" s="47" t="str">
        <f>IF(E349&lt;=$F$10,VLOOKUP('KALKULATOR 2021'!A349,Robocze!$B$23:$C$102,2),"")</f>
        <v>28 rok</v>
      </c>
      <c r="C349" s="47">
        <f t="shared" si="187"/>
        <v>2049</v>
      </c>
      <c r="D349" s="48">
        <f t="shared" si="206"/>
        <v>57.333333333334025</v>
      </c>
      <c r="E349" s="54">
        <f t="shared" si="188"/>
        <v>54483</v>
      </c>
      <c r="F349" s="49">
        <f t="shared" si="189"/>
        <v>54513</v>
      </c>
      <c r="G349" s="50">
        <f>IF(F349&lt;&gt;"",
IF($F$6=Robocze!$B$3,$F$5/12,
IF(AND($F$6=Robocze!$B$4,MOD(A349,3)=1),$F$5/4,
IF(AND($F$6=Robocze!$B$5,MOD(A349,12)=1),$F$5,0))),
"")</f>
        <v>0</v>
      </c>
      <c r="H349" s="50">
        <f t="shared" si="190"/>
        <v>176702.39999999997</v>
      </c>
      <c r="I349" s="51">
        <f t="shared" si="175"/>
        <v>0.05</v>
      </c>
      <c r="J349" s="50">
        <f t="shared" si="191"/>
        <v>0</v>
      </c>
      <c r="K349" s="50">
        <f t="shared" si="192"/>
        <v>0</v>
      </c>
      <c r="L349" s="52" t="str">
        <f t="shared" si="207"/>
        <v/>
      </c>
      <c r="M349" s="111">
        <f t="shared" si="176"/>
        <v>176702.39999999997</v>
      </c>
      <c r="N349" s="114">
        <f t="shared" si="193"/>
        <v>314215.51238777139</v>
      </c>
      <c r="O349" s="115"/>
      <c r="P349" s="114">
        <f t="shared" si="177"/>
        <v>342751.08168766182</v>
      </c>
      <c r="Q349" s="115"/>
      <c r="R349" s="112">
        <f t="shared" si="178"/>
        <v>325886.04386804823</v>
      </c>
      <c r="S349" s="50"/>
      <c r="T349" s="53">
        <f t="shared" si="179"/>
        <v>0.17</v>
      </c>
      <c r="U349" s="50">
        <f t="shared" si="180"/>
        <v>1583.8206325888111</v>
      </c>
      <c r="V349" s="50">
        <f t="shared" si="181"/>
        <v>381700.77245390351</v>
      </c>
      <c r="W349" s="53">
        <f t="shared" si="182"/>
        <v>0.32</v>
      </c>
      <c r="X349" s="50">
        <f t="shared" si="194"/>
        <v>0</v>
      </c>
      <c r="Y349" s="50">
        <f>IF(B349&lt;&gt;"",IF(MONTH(E349)=MONTH($F$14),SUMIF($C$22:C801,"="&amp;(C349-1),$G$22:G801),0)*T349,"")</f>
        <v>0</v>
      </c>
      <c r="Z349" s="50">
        <f>IF(B349&lt;&gt;"",SUM($Y$22:Y349),"")</f>
        <v>28966.571999999989</v>
      </c>
      <c r="AA349" s="51">
        <f t="shared" si="195"/>
        <v>0.05</v>
      </c>
      <c r="AB349" s="50">
        <f t="shared" si="196"/>
        <v>222.524609107251</v>
      </c>
      <c r="AC349" s="50">
        <f t="shared" si="197"/>
        <v>42.27967573037769</v>
      </c>
      <c r="AD349" s="50">
        <f t="shared" si="198"/>
        <v>24619.579119117083</v>
      </c>
      <c r="AE349" s="50">
        <f t="shared" si="199"/>
        <v>53586.151119117108</v>
      </c>
      <c r="AF349" s="50">
        <f>IFERROR($V349*(1-$W349)+SUM($X$22:$X349)+$AD349,"")</f>
        <v>314215.51238777139</v>
      </c>
      <c r="AG349" s="50" t="b">
        <f t="shared" si="200"/>
        <v>0</v>
      </c>
      <c r="AH349" s="50">
        <f>IF(B349&lt;&gt;"",
IF(AND(AG349=TRUE,D349&gt;=65),$V349*(1-10%)+SUM($X$22:$X349)+$AD349,AF349),
"")</f>
        <v>314215.51238777139</v>
      </c>
      <c r="AI349" s="50">
        <f t="shared" si="183"/>
        <v>1583.8206325888111</v>
      </c>
      <c r="AJ349" s="50">
        <f t="shared" si="184"/>
        <v>381700.77245390351</v>
      </c>
      <c r="AK349" s="50">
        <f t="shared" si="185"/>
        <v>342751.08168766182</v>
      </c>
      <c r="AL349" s="50" t="b">
        <f t="shared" si="201"/>
        <v>0</v>
      </c>
      <c r="AM349" s="50">
        <f t="shared" si="186"/>
        <v>342751.08168766182</v>
      </c>
      <c r="AN349" s="50">
        <f t="shared" si="202"/>
        <v>1353.2911584570752</v>
      </c>
      <c r="AO349" s="50">
        <f t="shared" si="203"/>
        <v>257.1253201068443</v>
      </c>
      <c r="AP349" s="50">
        <f t="shared" si="204"/>
        <v>149183.64386804827</v>
      </c>
      <c r="AQ349" s="50">
        <f t="shared" si="205"/>
        <v>325886.04386804823</v>
      </c>
    </row>
    <row r="350" spans="1:43" s="29" customFormat="1" x14ac:dyDescent="0.2">
      <c r="A350" s="47">
        <f t="shared" si="174"/>
        <v>329</v>
      </c>
      <c r="B350" s="47" t="str">
        <f>IF(E350&lt;=$F$10,VLOOKUP('KALKULATOR 2021'!A350,Robocze!$B$23:$C$102,2),"")</f>
        <v>28 rok</v>
      </c>
      <c r="C350" s="47">
        <f t="shared" si="187"/>
        <v>2049</v>
      </c>
      <c r="D350" s="48">
        <f t="shared" si="206"/>
        <v>57.416666666667361</v>
      </c>
      <c r="E350" s="54">
        <f t="shared" si="188"/>
        <v>54514</v>
      </c>
      <c r="F350" s="49">
        <f t="shared" si="189"/>
        <v>54543</v>
      </c>
      <c r="G350" s="50">
        <f>IF(F350&lt;&gt;"",
IF($F$6=Robocze!$B$3,$F$5/12,
IF(AND($F$6=Robocze!$B$4,MOD(A350,3)=1),$F$5/4,
IF(AND($F$6=Robocze!$B$5,MOD(A350,12)=1),$F$5,0))),
"")</f>
        <v>0</v>
      </c>
      <c r="H350" s="50">
        <f t="shared" si="190"/>
        <v>176702.39999999997</v>
      </c>
      <c r="I350" s="51">
        <f t="shared" si="175"/>
        <v>0.05</v>
      </c>
      <c r="J350" s="50">
        <f t="shared" si="191"/>
        <v>0</v>
      </c>
      <c r="K350" s="50">
        <f t="shared" si="192"/>
        <v>0</v>
      </c>
      <c r="L350" s="52" t="str">
        <f t="shared" si="207"/>
        <v/>
      </c>
      <c r="M350" s="111">
        <f t="shared" si="176"/>
        <v>176702.39999999997</v>
      </c>
      <c r="N350" s="114">
        <f t="shared" si="193"/>
        <v>315481.47199125116</v>
      </c>
      <c r="O350" s="115"/>
      <c r="P350" s="114">
        <f t="shared" si="177"/>
        <v>344039.32179469377</v>
      </c>
      <c r="Q350" s="115"/>
      <c r="R350" s="112">
        <f t="shared" si="178"/>
        <v>326985.90926610288</v>
      </c>
      <c r="S350" s="50"/>
      <c r="T350" s="53">
        <f t="shared" si="179"/>
        <v>0.17</v>
      </c>
      <c r="U350" s="50">
        <f t="shared" si="180"/>
        <v>1590.4198852245979</v>
      </c>
      <c r="V350" s="50">
        <f t="shared" si="181"/>
        <v>383291.19233912812</v>
      </c>
      <c r="W350" s="53">
        <f t="shared" si="182"/>
        <v>0.32</v>
      </c>
      <c r="X350" s="50">
        <f t="shared" si="194"/>
        <v>0</v>
      </c>
      <c r="Y350" s="50">
        <f>IF(B350&lt;&gt;"",IF(MONTH(E350)=MONTH($F$14),SUMIF($C$22:C801,"="&amp;(C350-1),$G$22:G801),0)*T350,"")</f>
        <v>1072.836</v>
      </c>
      <c r="Z350" s="50">
        <f>IF(B350&lt;&gt;"",SUM($Y$22:Y350),"")</f>
        <v>30039.407999999989</v>
      </c>
      <c r="AA350" s="51">
        <f t="shared" si="195"/>
        <v>0.05</v>
      </c>
      <c r="AB350" s="50">
        <f t="shared" si="196"/>
        <v>227.74577966298799</v>
      </c>
      <c r="AC350" s="50">
        <f t="shared" si="197"/>
        <v>43.271698135967718</v>
      </c>
      <c r="AD350" s="50">
        <f t="shared" si="198"/>
        <v>24804.053200644106</v>
      </c>
      <c r="AE350" s="50">
        <f t="shared" si="199"/>
        <v>54843.461200644131</v>
      </c>
      <c r="AF350" s="50">
        <f>IFERROR($V350*(1-$W350)+SUM($X$22:$X350)+$AD350,"")</f>
        <v>315481.47199125116</v>
      </c>
      <c r="AG350" s="50" t="b">
        <f t="shared" si="200"/>
        <v>0</v>
      </c>
      <c r="AH350" s="50">
        <f>IF(B350&lt;&gt;"",
IF(AND(AG350=TRUE,D350&gt;=65),$V350*(1-10%)+SUM($X$22:$X350)+$AD350,AF350),
"")</f>
        <v>315481.47199125116</v>
      </c>
      <c r="AI350" s="50">
        <f t="shared" si="183"/>
        <v>1590.4198852245979</v>
      </c>
      <c r="AJ350" s="50">
        <f t="shared" si="184"/>
        <v>383291.19233912812</v>
      </c>
      <c r="AK350" s="50">
        <f t="shared" si="185"/>
        <v>344039.32179469377</v>
      </c>
      <c r="AL350" s="50" t="b">
        <f t="shared" si="201"/>
        <v>0</v>
      </c>
      <c r="AM350" s="50">
        <f t="shared" si="186"/>
        <v>344039.32179469377</v>
      </c>
      <c r="AN350" s="50">
        <f t="shared" si="202"/>
        <v>1357.8585161168678</v>
      </c>
      <c r="AO350" s="50">
        <f t="shared" si="203"/>
        <v>257.99311806220487</v>
      </c>
      <c r="AP350" s="50">
        <f t="shared" si="204"/>
        <v>150283.50926610292</v>
      </c>
      <c r="AQ350" s="50">
        <f t="shared" si="205"/>
        <v>326985.90926610288</v>
      </c>
    </row>
    <row r="351" spans="1:43" s="29" customFormat="1" x14ac:dyDescent="0.2">
      <c r="A351" s="47">
        <f t="shared" si="174"/>
        <v>330</v>
      </c>
      <c r="B351" s="47" t="str">
        <f>IF(E351&lt;=$F$10,VLOOKUP('KALKULATOR 2021'!A351,Robocze!$B$23:$C$102,2),"")</f>
        <v>28 rok</v>
      </c>
      <c r="C351" s="47">
        <f t="shared" si="187"/>
        <v>2049</v>
      </c>
      <c r="D351" s="48">
        <f t="shared" si="206"/>
        <v>57.500000000000696</v>
      </c>
      <c r="E351" s="54">
        <f t="shared" si="188"/>
        <v>54544</v>
      </c>
      <c r="F351" s="49">
        <f t="shared" si="189"/>
        <v>54574</v>
      </c>
      <c r="G351" s="50">
        <f>IF(F351&lt;&gt;"",
IF($F$6=Robocze!$B$3,$F$5/12,
IF(AND($F$6=Robocze!$B$4,MOD(A351,3)=1),$F$5/4,
IF(AND($F$6=Robocze!$B$5,MOD(A351,12)=1),$F$5,0))),
"")</f>
        <v>0</v>
      </c>
      <c r="H351" s="50">
        <f t="shared" si="190"/>
        <v>176702.39999999997</v>
      </c>
      <c r="I351" s="51">
        <f t="shared" si="175"/>
        <v>0.05</v>
      </c>
      <c r="J351" s="50">
        <f t="shared" si="191"/>
        <v>0</v>
      </c>
      <c r="K351" s="50">
        <f t="shared" si="192"/>
        <v>0</v>
      </c>
      <c r="L351" s="52" t="str">
        <f t="shared" si="207"/>
        <v/>
      </c>
      <c r="M351" s="111">
        <f t="shared" si="176"/>
        <v>176702.39999999997</v>
      </c>
      <c r="N351" s="114">
        <f t="shared" si="193"/>
        <v>316752.56038443086</v>
      </c>
      <c r="O351" s="115"/>
      <c r="P351" s="114">
        <f t="shared" si="177"/>
        <v>345332.92956883833</v>
      </c>
      <c r="Q351" s="115"/>
      <c r="R351" s="112">
        <f t="shared" si="178"/>
        <v>328089.48670987599</v>
      </c>
      <c r="S351" s="50"/>
      <c r="T351" s="53">
        <f t="shared" si="179"/>
        <v>0.17</v>
      </c>
      <c r="U351" s="50">
        <f t="shared" si="180"/>
        <v>1597.0466347463671</v>
      </c>
      <c r="V351" s="50">
        <f t="shared" si="181"/>
        <v>384888.23897387448</v>
      </c>
      <c r="W351" s="53">
        <f t="shared" si="182"/>
        <v>0.32</v>
      </c>
      <c r="X351" s="50">
        <f t="shared" si="194"/>
        <v>0</v>
      </c>
      <c r="Y351" s="50">
        <f>IF(B351&lt;&gt;"",IF(MONTH(E351)=MONTH($F$14),SUMIF($C$22:C801,"="&amp;(C351-1),$G$22:G801),0)*T351,"")</f>
        <v>0</v>
      </c>
      <c r="Z351" s="50">
        <f>IF(B351&lt;&gt;"",SUM($Y$22:Y351),"")</f>
        <v>30039.407999999989</v>
      </c>
      <c r="AA351" s="51">
        <f t="shared" si="195"/>
        <v>0.05</v>
      </c>
      <c r="AB351" s="50">
        <f t="shared" si="196"/>
        <v>228.51442166935055</v>
      </c>
      <c r="AC351" s="50">
        <f t="shared" si="197"/>
        <v>43.417740117176606</v>
      </c>
      <c r="AD351" s="50">
        <f t="shared" si="198"/>
        <v>24989.149882196281</v>
      </c>
      <c r="AE351" s="50">
        <f t="shared" si="199"/>
        <v>55028.557882196306</v>
      </c>
      <c r="AF351" s="50">
        <f>IFERROR($V351*(1-$W351)+SUM($X$22:$X351)+$AD351,"")</f>
        <v>316752.56038443086</v>
      </c>
      <c r="AG351" s="50" t="b">
        <f t="shared" si="200"/>
        <v>0</v>
      </c>
      <c r="AH351" s="50">
        <f>IF(B351&lt;&gt;"",
IF(AND(AG351=TRUE,D351&gt;=65),$V351*(1-10%)+SUM($X$22:$X351)+$AD351,AF351),
"")</f>
        <v>316752.56038443086</v>
      </c>
      <c r="AI351" s="50">
        <f t="shared" si="183"/>
        <v>1597.0466347463671</v>
      </c>
      <c r="AJ351" s="50">
        <f t="shared" si="184"/>
        <v>384888.23897387448</v>
      </c>
      <c r="AK351" s="50">
        <f t="shared" si="185"/>
        <v>345332.92956883833</v>
      </c>
      <c r="AL351" s="50" t="b">
        <f t="shared" si="201"/>
        <v>0</v>
      </c>
      <c r="AM351" s="50">
        <f t="shared" si="186"/>
        <v>345332.92956883833</v>
      </c>
      <c r="AN351" s="50">
        <f t="shared" si="202"/>
        <v>1362.4412886087621</v>
      </c>
      <c r="AO351" s="50">
        <f t="shared" si="203"/>
        <v>258.86384483566479</v>
      </c>
      <c r="AP351" s="50">
        <f t="shared" si="204"/>
        <v>151387.08670987602</v>
      </c>
      <c r="AQ351" s="50">
        <f t="shared" si="205"/>
        <v>328089.48670987599</v>
      </c>
    </row>
    <row r="352" spans="1:43" s="29" customFormat="1" x14ac:dyDescent="0.2">
      <c r="A352" s="47">
        <f t="shared" si="174"/>
        <v>331</v>
      </c>
      <c r="B352" s="47" t="str">
        <f>IF(E352&lt;=$F$10,VLOOKUP('KALKULATOR 2021'!A352,Robocze!$B$23:$C$102,2),"")</f>
        <v>28 rok</v>
      </c>
      <c r="C352" s="47">
        <f t="shared" si="187"/>
        <v>2049</v>
      </c>
      <c r="D352" s="48">
        <f t="shared" si="206"/>
        <v>57.583333333334032</v>
      </c>
      <c r="E352" s="54">
        <f t="shared" si="188"/>
        <v>54575</v>
      </c>
      <c r="F352" s="49">
        <f t="shared" si="189"/>
        <v>54604</v>
      </c>
      <c r="G352" s="50">
        <f>IF(F352&lt;&gt;"",
IF($F$6=Robocze!$B$3,$F$5/12,
IF(AND($F$6=Robocze!$B$4,MOD(A352,3)=1),$F$5/4,
IF(AND($F$6=Robocze!$B$5,MOD(A352,12)=1),$F$5,0))),
"")</f>
        <v>0</v>
      </c>
      <c r="H352" s="50">
        <f t="shared" si="190"/>
        <v>176702.39999999997</v>
      </c>
      <c r="I352" s="51">
        <f t="shared" si="175"/>
        <v>0.05</v>
      </c>
      <c r="J352" s="50">
        <f t="shared" si="191"/>
        <v>0</v>
      </c>
      <c r="K352" s="50">
        <f t="shared" si="192"/>
        <v>0</v>
      </c>
      <c r="L352" s="52" t="str">
        <f t="shared" si="207"/>
        <v/>
      </c>
      <c r="M352" s="111">
        <f t="shared" si="176"/>
        <v>176702.39999999997</v>
      </c>
      <c r="N352" s="114">
        <f t="shared" si="193"/>
        <v>318028.79844437592</v>
      </c>
      <c r="O352" s="115"/>
      <c r="P352" s="114">
        <f t="shared" si="177"/>
        <v>346631.92737537518</v>
      </c>
      <c r="Q352" s="115"/>
      <c r="R352" s="112">
        <f t="shared" si="178"/>
        <v>329196.78872752178</v>
      </c>
      <c r="S352" s="50"/>
      <c r="T352" s="53">
        <f t="shared" si="179"/>
        <v>0.17</v>
      </c>
      <c r="U352" s="50">
        <f t="shared" si="180"/>
        <v>1603.700995724477</v>
      </c>
      <c r="V352" s="50">
        <f t="shared" si="181"/>
        <v>386491.93996959896</v>
      </c>
      <c r="W352" s="53">
        <f t="shared" si="182"/>
        <v>0.32</v>
      </c>
      <c r="X352" s="50">
        <f t="shared" si="194"/>
        <v>0</v>
      </c>
      <c r="Y352" s="50">
        <f>IF(B352&lt;&gt;"",IF(MONTH(E352)=MONTH($F$14),SUMIF($C$22:C801,"="&amp;(C352-1),$G$22:G801),0)*T352,"")</f>
        <v>0</v>
      </c>
      <c r="Z352" s="50">
        <f>IF(B352&lt;&gt;"",SUM($Y$22:Y352),"")</f>
        <v>30039.407999999989</v>
      </c>
      <c r="AA352" s="51">
        <f t="shared" si="195"/>
        <v>0.05</v>
      </c>
      <c r="AB352" s="50">
        <f t="shared" si="196"/>
        <v>229.28565784248462</v>
      </c>
      <c r="AC352" s="50">
        <f t="shared" si="197"/>
        <v>43.564274990072079</v>
      </c>
      <c r="AD352" s="50">
        <f t="shared" si="198"/>
        <v>25174.871265048692</v>
      </c>
      <c r="AE352" s="50">
        <f t="shared" si="199"/>
        <v>55214.279265048717</v>
      </c>
      <c r="AF352" s="50">
        <f>IFERROR($V352*(1-$W352)+SUM($X$22:$X352)+$AD352,"")</f>
        <v>318028.79844437592</v>
      </c>
      <c r="AG352" s="50" t="b">
        <f t="shared" si="200"/>
        <v>0</v>
      </c>
      <c r="AH352" s="50">
        <f>IF(B352&lt;&gt;"",
IF(AND(AG352=TRUE,D352&gt;=65),$V352*(1-10%)+SUM($X$22:$X352)+$AD352,AF352),
"")</f>
        <v>318028.79844437592</v>
      </c>
      <c r="AI352" s="50">
        <f t="shared" si="183"/>
        <v>1603.700995724477</v>
      </c>
      <c r="AJ352" s="50">
        <f t="shared" si="184"/>
        <v>386491.93996959896</v>
      </c>
      <c r="AK352" s="50">
        <f t="shared" si="185"/>
        <v>346631.92737537518</v>
      </c>
      <c r="AL352" s="50" t="b">
        <f t="shared" si="201"/>
        <v>0</v>
      </c>
      <c r="AM352" s="50">
        <f t="shared" si="186"/>
        <v>346631.92737537518</v>
      </c>
      <c r="AN352" s="50">
        <f t="shared" si="202"/>
        <v>1367.0395279578167</v>
      </c>
      <c r="AO352" s="50">
        <f t="shared" si="203"/>
        <v>259.7375103119852</v>
      </c>
      <c r="AP352" s="50">
        <f t="shared" si="204"/>
        <v>152494.38872752181</v>
      </c>
      <c r="AQ352" s="50">
        <f t="shared" si="205"/>
        <v>329196.78872752178</v>
      </c>
    </row>
    <row r="353" spans="1:43" s="29" customFormat="1" x14ac:dyDescent="0.2">
      <c r="A353" s="47">
        <f t="shared" si="174"/>
        <v>332</v>
      </c>
      <c r="B353" s="47" t="str">
        <f>IF(E353&lt;=$F$10,VLOOKUP('KALKULATOR 2021'!A353,Robocze!$B$23:$C$102,2),"")</f>
        <v>28 rok</v>
      </c>
      <c r="C353" s="47">
        <f t="shared" si="187"/>
        <v>2049</v>
      </c>
      <c r="D353" s="48">
        <f t="shared" si="206"/>
        <v>57.666666666667368</v>
      </c>
      <c r="E353" s="54">
        <f t="shared" si="188"/>
        <v>54605</v>
      </c>
      <c r="F353" s="49">
        <f t="shared" si="189"/>
        <v>54635</v>
      </c>
      <c r="G353" s="50">
        <f>IF(F353&lt;&gt;"",
IF($F$6=Robocze!$B$3,$F$5/12,
IF(AND($F$6=Robocze!$B$4,MOD(A353,3)=1),$F$5/4,
IF(AND($F$6=Robocze!$B$5,MOD(A353,12)=1),$F$5,0))),
"")</f>
        <v>0</v>
      </c>
      <c r="H353" s="50">
        <f t="shared" si="190"/>
        <v>176702.39999999997</v>
      </c>
      <c r="I353" s="51">
        <f t="shared" si="175"/>
        <v>0.05</v>
      </c>
      <c r="J353" s="50">
        <f t="shared" si="191"/>
        <v>0</v>
      </c>
      <c r="K353" s="50">
        <f t="shared" si="192"/>
        <v>0</v>
      </c>
      <c r="L353" s="52" t="str">
        <f t="shared" si="207"/>
        <v/>
      </c>
      <c r="M353" s="111">
        <f t="shared" si="176"/>
        <v>176702.39999999997</v>
      </c>
      <c r="N353" s="114">
        <f t="shared" si="193"/>
        <v>319310.20713347604</v>
      </c>
      <c r="O353" s="115"/>
      <c r="P353" s="114">
        <f t="shared" si="177"/>
        <v>347936.33767277253</v>
      </c>
      <c r="Q353" s="115"/>
      <c r="R353" s="112">
        <f t="shared" si="178"/>
        <v>330307.82788947719</v>
      </c>
      <c r="S353" s="50"/>
      <c r="T353" s="53">
        <f t="shared" si="179"/>
        <v>0.17</v>
      </c>
      <c r="U353" s="50">
        <f t="shared" si="180"/>
        <v>1610.3830832066624</v>
      </c>
      <c r="V353" s="50">
        <f t="shared" si="181"/>
        <v>388102.32305280562</v>
      </c>
      <c r="W353" s="53">
        <f t="shared" si="182"/>
        <v>0.32</v>
      </c>
      <c r="X353" s="50">
        <f t="shared" si="194"/>
        <v>0</v>
      </c>
      <c r="Y353" s="50">
        <f>IF(B353&lt;&gt;"",IF(MONTH(E353)=MONTH($F$14),SUMIF($C$22:C801,"="&amp;(C353-1),$G$22:G801),0)*T353,"")</f>
        <v>0</v>
      </c>
      <c r="Z353" s="50">
        <f>IF(B353&lt;&gt;"",SUM($Y$22:Y353),"")</f>
        <v>30039.407999999989</v>
      </c>
      <c r="AA353" s="51">
        <f t="shared" si="195"/>
        <v>0.05</v>
      </c>
      <c r="AB353" s="50">
        <f t="shared" si="196"/>
        <v>230.05949693770299</v>
      </c>
      <c r="AC353" s="50">
        <f t="shared" si="197"/>
        <v>43.711304418163571</v>
      </c>
      <c r="AD353" s="50">
        <f t="shared" si="198"/>
        <v>25361.21945756823</v>
      </c>
      <c r="AE353" s="50">
        <f t="shared" si="199"/>
        <v>55400.627457568262</v>
      </c>
      <c r="AF353" s="50">
        <f>IFERROR($V353*(1-$W353)+SUM($X$22:$X353)+$AD353,"")</f>
        <v>319310.20713347604</v>
      </c>
      <c r="AG353" s="50" t="b">
        <f t="shared" si="200"/>
        <v>0</v>
      </c>
      <c r="AH353" s="50">
        <f>IF(B353&lt;&gt;"",
IF(AND(AG353=TRUE,D353&gt;=65),$V353*(1-10%)+SUM($X$22:$X353)+$AD353,AF353),
"")</f>
        <v>319310.20713347604</v>
      </c>
      <c r="AI353" s="50">
        <f t="shared" si="183"/>
        <v>1610.3830832066624</v>
      </c>
      <c r="AJ353" s="50">
        <f t="shared" si="184"/>
        <v>388102.32305280562</v>
      </c>
      <c r="AK353" s="50">
        <f t="shared" si="185"/>
        <v>347936.33767277253</v>
      </c>
      <c r="AL353" s="50" t="b">
        <f t="shared" si="201"/>
        <v>0</v>
      </c>
      <c r="AM353" s="50">
        <f t="shared" si="186"/>
        <v>347936.33767277253</v>
      </c>
      <c r="AN353" s="50">
        <f t="shared" si="202"/>
        <v>1371.6532863646742</v>
      </c>
      <c r="AO353" s="50">
        <f t="shared" si="203"/>
        <v>260.61412440928808</v>
      </c>
      <c r="AP353" s="50">
        <f t="shared" si="204"/>
        <v>153605.42788947723</v>
      </c>
      <c r="AQ353" s="50">
        <f t="shared" si="205"/>
        <v>330307.82788947719</v>
      </c>
    </row>
    <row r="354" spans="1:43" s="29" customFormat="1" x14ac:dyDescent="0.2">
      <c r="A354" s="47">
        <f t="shared" si="174"/>
        <v>333</v>
      </c>
      <c r="B354" s="47" t="str">
        <f>IF(E354&lt;=$F$10,VLOOKUP('KALKULATOR 2021'!A354,Robocze!$B$23:$C$102,2),"")</f>
        <v>28 rok</v>
      </c>
      <c r="C354" s="47">
        <f t="shared" si="187"/>
        <v>2049</v>
      </c>
      <c r="D354" s="48">
        <f t="shared" si="206"/>
        <v>57.750000000000703</v>
      </c>
      <c r="E354" s="54">
        <f t="shared" si="188"/>
        <v>54636</v>
      </c>
      <c r="F354" s="49">
        <f t="shared" si="189"/>
        <v>54666</v>
      </c>
      <c r="G354" s="50">
        <f>IF(F354&lt;&gt;"",
IF($F$6=Robocze!$B$3,$F$5/12,
IF(AND($F$6=Robocze!$B$4,MOD(A354,3)=1),$F$5/4,
IF(AND($F$6=Robocze!$B$5,MOD(A354,12)=1),$F$5,0))),
"")</f>
        <v>0</v>
      </c>
      <c r="H354" s="50">
        <f t="shared" si="190"/>
        <v>176702.39999999997</v>
      </c>
      <c r="I354" s="51">
        <f t="shared" si="175"/>
        <v>0.05</v>
      </c>
      <c r="J354" s="50">
        <f t="shared" si="191"/>
        <v>0</v>
      </c>
      <c r="K354" s="50">
        <f t="shared" si="192"/>
        <v>0</v>
      </c>
      <c r="L354" s="52" t="str">
        <f t="shared" si="207"/>
        <v/>
      </c>
      <c r="M354" s="111">
        <f t="shared" si="176"/>
        <v>176702.39999999997</v>
      </c>
      <c r="N354" s="114">
        <f t="shared" si="193"/>
        <v>320596.80749979487</v>
      </c>
      <c r="O354" s="115"/>
      <c r="P354" s="114">
        <f t="shared" si="177"/>
        <v>349246.18301307573</v>
      </c>
      <c r="Q354" s="115"/>
      <c r="R354" s="112">
        <f t="shared" si="178"/>
        <v>331422.61680860416</v>
      </c>
      <c r="S354" s="50"/>
      <c r="T354" s="53">
        <f t="shared" si="179"/>
        <v>0.17</v>
      </c>
      <c r="U354" s="50">
        <f t="shared" si="180"/>
        <v>1617.0930127200234</v>
      </c>
      <c r="V354" s="50">
        <f t="shared" si="181"/>
        <v>389719.41606552561</v>
      </c>
      <c r="W354" s="53">
        <f t="shared" si="182"/>
        <v>0.32</v>
      </c>
      <c r="X354" s="50">
        <f t="shared" si="194"/>
        <v>0</v>
      </c>
      <c r="Y354" s="50">
        <f>IF(B354&lt;&gt;"",IF(MONTH(E354)=MONTH($F$14),SUMIF($C$22:C801,"="&amp;(C354-1),$G$22:G801),0)*T354,"")</f>
        <v>0</v>
      </c>
      <c r="Z354" s="50">
        <f>IF(B354&lt;&gt;"",SUM($Y$22:Y354),"")</f>
        <v>30039.407999999989</v>
      </c>
      <c r="AA354" s="51">
        <f t="shared" si="195"/>
        <v>0.05</v>
      </c>
      <c r="AB354" s="50">
        <f t="shared" si="196"/>
        <v>230.83594773986775</v>
      </c>
      <c r="AC354" s="50">
        <f t="shared" si="197"/>
        <v>43.858830070574875</v>
      </c>
      <c r="AD354" s="50">
        <f t="shared" si="198"/>
        <v>25548.196575237522</v>
      </c>
      <c r="AE354" s="50">
        <f t="shared" si="199"/>
        <v>55587.604575237558</v>
      </c>
      <c r="AF354" s="50">
        <f>IFERROR($V354*(1-$W354)+SUM($X$22:$X354)+$AD354,"")</f>
        <v>320596.80749979487</v>
      </c>
      <c r="AG354" s="50" t="b">
        <f t="shared" si="200"/>
        <v>0</v>
      </c>
      <c r="AH354" s="50">
        <f>IF(B354&lt;&gt;"",
IF(AND(AG354=TRUE,D354&gt;=65),$V354*(1-10%)+SUM($X$22:$X354)+$AD354,AF354),
"")</f>
        <v>320596.80749979487</v>
      </c>
      <c r="AI354" s="50">
        <f t="shared" si="183"/>
        <v>1617.0930127200234</v>
      </c>
      <c r="AJ354" s="50">
        <f t="shared" si="184"/>
        <v>389719.41606552561</v>
      </c>
      <c r="AK354" s="50">
        <f t="shared" si="185"/>
        <v>349246.18301307573</v>
      </c>
      <c r="AL354" s="50" t="b">
        <f t="shared" si="201"/>
        <v>0</v>
      </c>
      <c r="AM354" s="50">
        <f t="shared" si="186"/>
        <v>349246.18301307573</v>
      </c>
      <c r="AN354" s="50">
        <f t="shared" si="202"/>
        <v>1376.2826162061549</v>
      </c>
      <c r="AO354" s="50">
        <f t="shared" si="203"/>
        <v>261.49369707916941</v>
      </c>
      <c r="AP354" s="50">
        <f t="shared" si="204"/>
        <v>154720.21680860419</v>
      </c>
      <c r="AQ354" s="50">
        <f t="shared" si="205"/>
        <v>331422.61680860416</v>
      </c>
    </row>
    <row r="355" spans="1:43" s="29" customFormat="1" x14ac:dyDescent="0.2">
      <c r="A355" s="47">
        <f t="shared" si="174"/>
        <v>334</v>
      </c>
      <c r="B355" s="47" t="str">
        <f>IF(E355&lt;=$F$10,VLOOKUP('KALKULATOR 2021'!A355,Robocze!$B$23:$C$102,2),"")</f>
        <v>28 rok</v>
      </c>
      <c r="C355" s="47">
        <f t="shared" si="187"/>
        <v>2049</v>
      </c>
      <c r="D355" s="48">
        <f t="shared" si="206"/>
        <v>57.833333333334039</v>
      </c>
      <c r="E355" s="54">
        <f t="shared" si="188"/>
        <v>54667</v>
      </c>
      <c r="F355" s="49">
        <f t="shared" si="189"/>
        <v>54696</v>
      </c>
      <c r="G355" s="50">
        <f>IF(F355&lt;&gt;"",
IF($F$6=Robocze!$B$3,$F$5/12,
IF(AND($F$6=Robocze!$B$4,MOD(A355,3)=1),$F$5/4,
IF(AND($F$6=Robocze!$B$5,MOD(A355,12)=1),$F$5,0))),
"")</f>
        <v>0</v>
      </c>
      <c r="H355" s="50">
        <f t="shared" si="190"/>
        <v>176702.39999999997</v>
      </c>
      <c r="I355" s="51">
        <f t="shared" si="175"/>
        <v>0.05</v>
      </c>
      <c r="J355" s="50">
        <f t="shared" si="191"/>
        <v>0</v>
      </c>
      <c r="K355" s="50">
        <f t="shared" si="192"/>
        <v>0</v>
      </c>
      <c r="L355" s="52" t="str">
        <f t="shared" si="207"/>
        <v/>
      </c>
      <c r="M355" s="111">
        <f t="shared" si="176"/>
        <v>176702.39999999997</v>
      </c>
      <c r="N355" s="114">
        <f t="shared" si="193"/>
        <v>321888.62067742198</v>
      </c>
      <c r="O355" s="115"/>
      <c r="P355" s="114">
        <f t="shared" si="177"/>
        <v>350561.48604229686</v>
      </c>
      <c r="Q355" s="115"/>
      <c r="R355" s="112">
        <f t="shared" si="178"/>
        <v>332541.1681403332</v>
      </c>
      <c r="S355" s="50"/>
      <c r="T355" s="53">
        <f t="shared" si="179"/>
        <v>0.17</v>
      </c>
      <c r="U355" s="50">
        <f t="shared" si="180"/>
        <v>1623.8309002730234</v>
      </c>
      <c r="V355" s="50">
        <f t="shared" si="181"/>
        <v>391343.24696579861</v>
      </c>
      <c r="W355" s="53">
        <f t="shared" si="182"/>
        <v>0.32</v>
      </c>
      <c r="X355" s="50">
        <f t="shared" si="194"/>
        <v>0</v>
      </c>
      <c r="Y355" s="50">
        <f>IF(B355&lt;&gt;"",IF(MONTH(E355)=MONTH($F$14),SUMIF($C$22:C801,"="&amp;(C355-1),$G$22:G801),0)*T355,"")</f>
        <v>0</v>
      </c>
      <c r="Z355" s="50">
        <f>IF(B355&lt;&gt;"",SUM($Y$22:Y355),"")</f>
        <v>30039.407999999989</v>
      </c>
      <c r="AA355" s="51">
        <f t="shared" si="195"/>
        <v>0.05</v>
      </c>
      <c r="AB355" s="50">
        <f t="shared" si="196"/>
        <v>231.61501906348985</v>
      </c>
      <c r="AC355" s="50">
        <f t="shared" si="197"/>
        <v>44.006853622063076</v>
      </c>
      <c r="AD355" s="50">
        <f t="shared" si="198"/>
        <v>25735.804740678948</v>
      </c>
      <c r="AE355" s="50">
        <f t="shared" si="199"/>
        <v>55775.21274067898</v>
      </c>
      <c r="AF355" s="50">
        <f>IFERROR($V355*(1-$W355)+SUM($X$22:$X355)+$AD355,"")</f>
        <v>321888.62067742198</v>
      </c>
      <c r="AG355" s="50" t="b">
        <f t="shared" si="200"/>
        <v>0</v>
      </c>
      <c r="AH355" s="50">
        <f>IF(B355&lt;&gt;"",
IF(AND(AG355=TRUE,D355&gt;=65),$V355*(1-10%)+SUM($X$22:$X355)+$AD355,AF355),
"")</f>
        <v>321888.62067742198</v>
      </c>
      <c r="AI355" s="50">
        <f t="shared" si="183"/>
        <v>1623.8309002730234</v>
      </c>
      <c r="AJ355" s="50">
        <f t="shared" si="184"/>
        <v>391343.24696579861</v>
      </c>
      <c r="AK355" s="50">
        <f t="shared" si="185"/>
        <v>350561.48604229686</v>
      </c>
      <c r="AL355" s="50" t="b">
        <f t="shared" si="201"/>
        <v>0</v>
      </c>
      <c r="AM355" s="50">
        <f t="shared" si="186"/>
        <v>350561.48604229686</v>
      </c>
      <c r="AN355" s="50">
        <f t="shared" si="202"/>
        <v>1380.9275700358505</v>
      </c>
      <c r="AO355" s="50">
        <f t="shared" si="203"/>
        <v>262.37623830681162</v>
      </c>
      <c r="AP355" s="50">
        <f t="shared" si="204"/>
        <v>155838.76814033324</v>
      </c>
      <c r="AQ355" s="50">
        <f t="shared" si="205"/>
        <v>332541.1681403332</v>
      </c>
    </row>
    <row r="356" spans="1:43" s="29" customFormat="1" x14ac:dyDescent="0.2">
      <c r="A356" s="47">
        <f t="shared" si="174"/>
        <v>335</v>
      </c>
      <c r="B356" s="47" t="str">
        <f>IF(E356&lt;=$F$10,VLOOKUP('KALKULATOR 2021'!A356,Robocze!$B$23:$C$102,2),"")</f>
        <v>28 rok</v>
      </c>
      <c r="C356" s="47">
        <f t="shared" si="187"/>
        <v>2049</v>
      </c>
      <c r="D356" s="48">
        <f t="shared" si="206"/>
        <v>57.916666666667375</v>
      </c>
      <c r="E356" s="54">
        <f t="shared" si="188"/>
        <v>54697</v>
      </c>
      <c r="F356" s="49">
        <f t="shared" si="189"/>
        <v>54727</v>
      </c>
      <c r="G356" s="50">
        <f>IF(F356&lt;&gt;"",
IF($F$6=Robocze!$B$3,$F$5/12,
IF(AND($F$6=Robocze!$B$4,MOD(A356,3)=1),$F$5/4,
IF(AND($F$6=Robocze!$B$5,MOD(A356,12)=1),$F$5,0))),
"")</f>
        <v>0</v>
      </c>
      <c r="H356" s="50">
        <f t="shared" si="190"/>
        <v>176702.39999999997</v>
      </c>
      <c r="I356" s="51">
        <f t="shared" si="175"/>
        <v>0.05</v>
      </c>
      <c r="J356" s="50">
        <f t="shared" si="191"/>
        <v>0</v>
      </c>
      <c r="K356" s="50">
        <f t="shared" si="192"/>
        <v>0</v>
      </c>
      <c r="L356" s="52" t="str">
        <f t="shared" si="207"/>
        <v/>
      </c>
      <c r="M356" s="111">
        <f t="shared" si="176"/>
        <v>176702.39999999997</v>
      </c>
      <c r="N356" s="114">
        <f t="shared" si="193"/>
        <v>323185.66788682487</v>
      </c>
      <c r="O356" s="115"/>
      <c r="P356" s="114">
        <f t="shared" si="177"/>
        <v>351882.26950080646</v>
      </c>
      <c r="Q356" s="115"/>
      <c r="R356" s="112">
        <f t="shared" si="178"/>
        <v>333663.49458280683</v>
      </c>
      <c r="S356" s="50"/>
      <c r="T356" s="53">
        <f t="shared" si="179"/>
        <v>0.17</v>
      </c>
      <c r="U356" s="50">
        <f t="shared" si="180"/>
        <v>1630.5968623574943</v>
      </c>
      <c r="V356" s="50">
        <f t="shared" si="181"/>
        <v>392973.84382815612</v>
      </c>
      <c r="W356" s="53">
        <f t="shared" si="182"/>
        <v>0.32</v>
      </c>
      <c r="X356" s="50">
        <f t="shared" si="194"/>
        <v>0</v>
      </c>
      <c r="Y356" s="50">
        <f>IF(B356&lt;&gt;"",IF(MONTH(E356)=MONTH($F$14),SUMIF($C$22:C801,"="&amp;(C356-1),$G$22:G801),0)*T356,"")</f>
        <v>0</v>
      </c>
      <c r="Z356" s="50">
        <f>IF(B356&lt;&gt;"",SUM($Y$22:Y356),"")</f>
        <v>30039.407999999989</v>
      </c>
      <c r="AA356" s="51">
        <f t="shared" si="195"/>
        <v>0.05</v>
      </c>
      <c r="AB356" s="50">
        <f t="shared" si="196"/>
        <v>232.39671975282909</v>
      </c>
      <c r="AC356" s="50">
        <f t="shared" si="197"/>
        <v>44.15537675303753</v>
      </c>
      <c r="AD356" s="50">
        <f t="shared" si="198"/>
        <v>25924.046083678739</v>
      </c>
      <c r="AE356" s="50">
        <f t="shared" si="199"/>
        <v>55963.454083678771</v>
      </c>
      <c r="AF356" s="50">
        <f>IFERROR($V356*(1-$W356)+SUM($X$22:$X356)+$AD356,"")</f>
        <v>323185.66788682487</v>
      </c>
      <c r="AG356" s="50" t="b">
        <f t="shared" si="200"/>
        <v>0</v>
      </c>
      <c r="AH356" s="50">
        <f>IF(B356&lt;&gt;"",
IF(AND(AG356=TRUE,D356&gt;=65),$V356*(1-10%)+SUM($X$22:$X356)+$AD356,AF356),
"")</f>
        <v>323185.66788682487</v>
      </c>
      <c r="AI356" s="50">
        <f t="shared" si="183"/>
        <v>1630.5968623574943</v>
      </c>
      <c r="AJ356" s="50">
        <f t="shared" si="184"/>
        <v>392973.84382815612</v>
      </c>
      <c r="AK356" s="50">
        <f t="shared" si="185"/>
        <v>351882.26950080646</v>
      </c>
      <c r="AL356" s="50" t="b">
        <f t="shared" si="201"/>
        <v>0</v>
      </c>
      <c r="AM356" s="50">
        <f t="shared" si="186"/>
        <v>351882.26950080646</v>
      </c>
      <c r="AN356" s="50">
        <f t="shared" si="202"/>
        <v>1385.5882005847218</v>
      </c>
      <c r="AO356" s="50">
        <f t="shared" si="203"/>
        <v>263.26175811109715</v>
      </c>
      <c r="AP356" s="50">
        <f t="shared" si="204"/>
        <v>156961.09458280687</v>
      </c>
      <c r="AQ356" s="50">
        <f t="shared" si="205"/>
        <v>333663.49458280683</v>
      </c>
    </row>
    <row r="357" spans="1:43" s="89" customFormat="1" x14ac:dyDescent="0.2">
      <c r="A357" s="55">
        <f t="shared" si="174"/>
        <v>336</v>
      </c>
      <c r="B357" s="55" t="str">
        <f>IF(E357&lt;=$F$10,VLOOKUP('KALKULATOR 2021'!A357,Robocze!$B$23:$C$102,2),"")</f>
        <v>28 rok</v>
      </c>
      <c r="C357" s="55">
        <f t="shared" si="187"/>
        <v>2049</v>
      </c>
      <c r="D357" s="56">
        <f t="shared" si="206"/>
        <v>58.000000000000711</v>
      </c>
      <c r="E357" s="57">
        <f t="shared" si="188"/>
        <v>54728</v>
      </c>
      <c r="F357" s="58">
        <f t="shared" si="189"/>
        <v>54757</v>
      </c>
      <c r="G357" s="59">
        <f>IF(F357&lt;&gt;"",
IF($F$6=Robocze!$B$3,$F$5/12,
IF(AND($F$6=Robocze!$B$4,MOD(A357,3)=1),$F$5/4,
IF(AND($F$6=Robocze!$B$5,MOD(A357,12)=1),$F$5,0))),
"")</f>
        <v>0</v>
      </c>
      <c r="H357" s="59">
        <f t="shared" si="190"/>
        <v>176702.39999999997</v>
      </c>
      <c r="I357" s="60">
        <f t="shared" si="175"/>
        <v>0.05</v>
      </c>
      <c r="J357" s="59">
        <f t="shared" si="191"/>
        <v>0</v>
      </c>
      <c r="K357" s="59">
        <f t="shared" si="192"/>
        <v>0</v>
      </c>
      <c r="L357" s="61">
        <f t="shared" si="207"/>
        <v>28</v>
      </c>
      <c r="M357" s="113">
        <f t="shared" si="176"/>
        <v>176702.39999999997</v>
      </c>
      <c r="N357" s="114">
        <f t="shared" si="193"/>
        <v>324487.97043520369</v>
      </c>
      <c r="O357" s="115"/>
      <c r="P357" s="114">
        <f t="shared" si="177"/>
        <v>353208.55622372648</v>
      </c>
      <c r="Q357" s="115"/>
      <c r="R357" s="112">
        <f t="shared" si="178"/>
        <v>334789.6088770238</v>
      </c>
      <c r="S357" s="59"/>
      <c r="T357" s="62">
        <f t="shared" si="179"/>
        <v>0.17</v>
      </c>
      <c r="U357" s="59">
        <f t="shared" si="180"/>
        <v>1637.3910159506504</v>
      </c>
      <c r="V357" s="59">
        <f t="shared" si="181"/>
        <v>394611.23484410677</v>
      </c>
      <c r="W357" s="62">
        <f t="shared" si="182"/>
        <v>0.32</v>
      </c>
      <c r="X357" s="59">
        <f t="shared" si="194"/>
        <v>0</v>
      </c>
      <c r="Y357" s="59">
        <f>IF(B357&lt;&gt;"",IF(MONTH(E357)=MONTH($F$14),SUMIF($C$22:C825,"="&amp;(C357-1),$G$22:G825),0)*T357,"")</f>
        <v>0</v>
      </c>
      <c r="Z357" s="59">
        <f>IF(B357&lt;&gt;"",SUM($Y$22:Y357),"")</f>
        <v>30039.407999999989</v>
      </c>
      <c r="AA357" s="60">
        <f t="shared" si="195"/>
        <v>0.05</v>
      </c>
      <c r="AB357" s="59">
        <f t="shared" si="196"/>
        <v>233.18105868199487</v>
      </c>
      <c r="AC357" s="59">
        <f t="shared" si="197"/>
        <v>44.304401149579029</v>
      </c>
      <c r="AD357" s="59">
        <f t="shared" si="198"/>
        <v>26112.922741211154</v>
      </c>
      <c r="AE357" s="59">
        <f t="shared" si="199"/>
        <v>56152.330741211183</v>
      </c>
      <c r="AF357" s="59">
        <f>IFERROR($V357*(1-$W357)+SUM($X$22:$X357)+$AD357,"")</f>
        <v>324487.97043520369</v>
      </c>
      <c r="AG357" s="59" t="b">
        <f t="shared" si="200"/>
        <v>0</v>
      </c>
      <c r="AH357" s="59">
        <f>IF(B357&lt;&gt;"",
IF(AND(AG357=TRUE,D357&gt;=65),$V357*(1-10%)+SUM($X$22:$X357)+$AD357,AF357),
"")</f>
        <v>324487.97043520369</v>
      </c>
      <c r="AI357" s="59">
        <f t="shared" si="183"/>
        <v>1637.3910159506504</v>
      </c>
      <c r="AJ357" s="59">
        <f t="shared" si="184"/>
        <v>394611.23484410677</v>
      </c>
      <c r="AK357" s="59">
        <f t="shared" si="185"/>
        <v>353208.55622372648</v>
      </c>
      <c r="AL357" s="59" t="b">
        <f t="shared" si="201"/>
        <v>0</v>
      </c>
      <c r="AM357" s="59">
        <f t="shared" si="186"/>
        <v>353208.55622372648</v>
      </c>
      <c r="AN357" s="59">
        <f t="shared" si="202"/>
        <v>1390.2645607616951</v>
      </c>
      <c r="AO357" s="59">
        <f t="shared" si="203"/>
        <v>264.15026654472206</v>
      </c>
      <c r="AP357" s="59">
        <f t="shared" si="204"/>
        <v>158087.20887702383</v>
      </c>
      <c r="AQ357" s="59">
        <f t="shared" si="205"/>
        <v>334789.6088770238</v>
      </c>
    </row>
    <row r="358" spans="1:43" s="29" customFormat="1" x14ac:dyDescent="0.2">
      <c r="A358" s="47">
        <f t="shared" si="174"/>
        <v>337</v>
      </c>
      <c r="B358" s="47" t="str">
        <f>IF(E358&lt;=$F$10,VLOOKUP('KALKULATOR 2021'!A358,Robocze!$B$23:$C$102,2),"")</f>
        <v>29 rok</v>
      </c>
      <c r="C358" s="47">
        <f t="shared" si="187"/>
        <v>2049</v>
      </c>
      <c r="D358" s="48">
        <f t="shared" si="206"/>
        <v>58.083333333334046</v>
      </c>
      <c r="E358" s="49">
        <f t="shared" si="188"/>
        <v>54758</v>
      </c>
      <c r="F358" s="49">
        <f t="shared" si="189"/>
        <v>54788</v>
      </c>
      <c r="G358" s="50">
        <f>IF(F358&lt;&gt;"",
IF($F$6=Robocze!$B$3,$F$5/12,
IF(AND($F$6=Robocze!$B$4,MOD(A358,3)=1),$F$5/4,
IF(AND($F$6=Robocze!$B$5,MOD(A358,12)=1),$F$5,0))),
"")</f>
        <v>6310.8</v>
      </c>
      <c r="H358" s="50">
        <f t="shared" si="190"/>
        <v>183013.19999999995</v>
      </c>
      <c r="I358" s="51">
        <f t="shared" si="175"/>
        <v>0.05</v>
      </c>
      <c r="J358" s="50">
        <f t="shared" si="191"/>
        <v>2E-3</v>
      </c>
      <c r="K358" s="50">
        <f t="shared" si="192"/>
        <v>6310.7979999999998</v>
      </c>
      <c r="L358" s="52" t="str">
        <f t="shared" si="207"/>
        <v/>
      </c>
      <c r="M358" s="111">
        <f t="shared" si="176"/>
        <v>183013.19999999995</v>
      </c>
      <c r="N358" s="114">
        <f t="shared" si="193"/>
        <v>331177.6089511803</v>
      </c>
      <c r="O358" s="115"/>
      <c r="P358" s="114">
        <f t="shared" si="177"/>
        <v>360872.46646457532</v>
      </c>
      <c r="Q358" s="115"/>
      <c r="R358" s="112">
        <f t="shared" si="178"/>
        <v>342251.62275698374</v>
      </c>
      <c r="S358" s="50"/>
      <c r="T358" s="53">
        <f t="shared" si="179"/>
        <v>0.17</v>
      </c>
      <c r="U358" s="50">
        <f t="shared" si="180"/>
        <v>1670.5084701837782</v>
      </c>
      <c r="V358" s="50">
        <f t="shared" si="181"/>
        <v>402592.54131429055</v>
      </c>
      <c r="W358" s="53">
        <f t="shared" si="182"/>
        <v>0.32</v>
      </c>
      <c r="X358" s="50">
        <f t="shared" si="194"/>
        <v>1072.836</v>
      </c>
      <c r="Y358" s="50">
        <f>IF(B358&lt;&gt;"",IF(MONTH(E358)=MONTH($F$14),SUMIF($C$22:C813,"="&amp;(C358-1),$G$22:G813),0)*T358,"")</f>
        <v>0</v>
      </c>
      <c r="Z358" s="50">
        <f>IF(B358&lt;&gt;"",SUM($Y$22:Y358),"")</f>
        <v>30039.407999999989</v>
      </c>
      <c r="AA358" s="51">
        <f t="shared" si="195"/>
        <v>0.05</v>
      </c>
      <c r="AB358" s="50">
        <f t="shared" si="196"/>
        <v>233.96804475504663</v>
      </c>
      <c r="AC358" s="50">
        <f t="shared" si="197"/>
        <v>44.453928503458862</v>
      </c>
      <c r="AD358" s="50">
        <f t="shared" si="198"/>
        <v>26302.436857462741</v>
      </c>
      <c r="AE358" s="50">
        <f t="shared" si="199"/>
        <v>56341.844857462776</v>
      </c>
      <c r="AF358" s="50">
        <f>IFERROR($V358*(1-$W358)+SUM($X$22:$X358)+$AD358,"")</f>
        <v>331177.6089511803</v>
      </c>
      <c r="AG358" s="50" t="b">
        <f t="shared" si="200"/>
        <v>0</v>
      </c>
      <c r="AH358" s="50">
        <f>IF(B358&lt;&gt;"",
IF(AND(AG358=TRUE,D358&gt;=65),$V358*(1-10%)+SUM($X$22:$X358)+$AD358,AF358),
"")</f>
        <v>331177.6089511803</v>
      </c>
      <c r="AI358" s="50">
        <f t="shared" si="183"/>
        <v>1670.5084701837782</v>
      </c>
      <c r="AJ358" s="50">
        <f t="shared" si="184"/>
        <v>402592.54131429055</v>
      </c>
      <c r="AK358" s="50">
        <f t="shared" si="185"/>
        <v>360872.46646457532</v>
      </c>
      <c r="AL358" s="50" t="b">
        <f t="shared" si="201"/>
        <v>0</v>
      </c>
      <c r="AM358" s="50">
        <f t="shared" si="186"/>
        <v>360872.46646457532</v>
      </c>
      <c r="AN358" s="50">
        <f t="shared" si="202"/>
        <v>1421.2517036542658</v>
      </c>
      <c r="AO358" s="50">
        <f t="shared" si="203"/>
        <v>270.03782369431053</v>
      </c>
      <c r="AP358" s="50">
        <f t="shared" si="204"/>
        <v>159238.42275698378</v>
      </c>
      <c r="AQ358" s="50">
        <f t="shared" si="205"/>
        <v>342251.62275698374</v>
      </c>
    </row>
    <row r="359" spans="1:43" s="29" customFormat="1" x14ac:dyDescent="0.2">
      <c r="A359" s="47">
        <f t="shared" si="174"/>
        <v>338</v>
      </c>
      <c r="B359" s="47" t="str">
        <f>IF(E359&lt;=$F$10,VLOOKUP('KALKULATOR 2021'!A359,Robocze!$B$23:$C$102,2),"")</f>
        <v>29 rok</v>
      </c>
      <c r="C359" s="47">
        <f t="shared" si="187"/>
        <v>2050</v>
      </c>
      <c r="D359" s="48">
        <f t="shared" si="206"/>
        <v>58.166666666667382</v>
      </c>
      <c r="E359" s="54">
        <f t="shared" si="188"/>
        <v>54789</v>
      </c>
      <c r="F359" s="49">
        <f t="shared" si="189"/>
        <v>54819</v>
      </c>
      <c r="G359" s="50">
        <f>IF(F359&lt;&gt;"",
IF($F$6=Robocze!$B$3,$F$5/12,
IF(AND($F$6=Robocze!$B$4,MOD(A359,3)=1),$F$5/4,
IF(AND($F$6=Robocze!$B$5,MOD(A359,12)=1),$F$5,0))),
"")</f>
        <v>0</v>
      </c>
      <c r="H359" s="50">
        <f t="shared" si="190"/>
        <v>183013.19999999995</v>
      </c>
      <c r="I359" s="51">
        <f t="shared" si="175"/>
        <v>0.05</v>
      </c>
      <c r="J359" s="50">
        <f t="shared" si="191"/>
        <v>0</v>
      </c>
      <c r="K359" s="50">
        <f t="shared" si="192"/>
        <v>0</v>
      </c>
      <c r="L359" s="52" t="str">
        <f t="shared" si="207"/>
        <v/>
      </c>
      <c r="M359" s="111">
        <f t="shared" si="176"/>
        <v>183013.19999999995</v>
      </c>
      <c r="N359" s="114">
        <f t="shared" si="193"/>
        <v>332508.44154463138</v>
      </c>
      <c r="O359" s="115"/>
      <c r="P359" s="114">
        <f t="shared" si="177"/>
        <v>362231.21629151108</v>
      </c>
      <c r="Q359" s="115"/>
      <c r="R359" s="112">
        <f t="shared" si="178"/>
        <v>343406.72198378853</v>
      </c>
      <c r="S359" s="50"/>
      <c r="T359" s="53">
        <f t="shared" si="179"/>
        <v>0.17</v>
      </c>
      <c r="U359" s="50">
        <f t="shared" si="180"/>
        <v>1677.4689221428773</v>
      </c>
      <c r="V359" s="50">
        <f t="shared" si="181"/>
        <v>404270.01023643342</v>
      </c>
      <c r="W359" s="53">
        <f t="shared" si="182"/>
        <v>0.32</v>
      </c>
      <c r="X359" s="50">
        <f t="shared" si="194"/>
        <v>0</v>
      </c>
      <c r="Y359" s="50">
        <f>IF(B359&lt;&gt;"",IF(MONTH(E359)=MONTH($F$14),SUMIF($C$22:C813,"="&amp;(C359-1),$G$22:G813),0)*T359,"")</f>
        <v>0</v>
      </c>
      <c r="Z359" s="50">
        <f>IF(B359&lt;&gt;"",SUM($Y$22:Y359),"")</f>
        <v>30039.407999999989</v>
      </c>
      <c r="AA359" s="51">
        <f t="shared" si="195"/>
        <v>0.05</v>
      </c>
      <c r="AB359" s="50">
        <f t="shared" si="196"/>
        <v>234.75768690609493</v>
      </c>
      <c r="AC359" s="50">
        <f t="shared" si="197"/>
        <v>44.603960512158039</v>
      </c>
      <c r="AD359" s="50">
        <f t="shared" si="198"/>
        <v>26492.590583856676</v>
      </c>
      <c r="AE359" s="50">
        <f t="shared" si="199"/>
        <v>56531.998583856715</v>
      </c>
      <c r="AF359" s="50">
        <f>IFERROR($V359*(1-$W359)+SUM($X$22:$X359)+$AD359,"")</f>
        <v>332508.44154463138</v>
      </c>
      <c r="AG359" s="50" t="b">
        <f t="shared" si="200"/>
        <v>0</v>
      </c>
      <c r="AH359" s="50">
        <f>IF(B359&lt;&gt;"",
IF(AND(AG359=TRUE,D359&gt;=65),$V359*(1-10%)+SUM($X$22:$X359)+$AD359,AF359),
"")</f>
        <v>332508.44154463138</v>
      </c>
      <c r="AI359" s="50">
        <f t="shared" si="183"/>
        <v>1677.4689221428773</v>
      </c>
      <c r="AJ359" s="50">
        <f t="shared" si="184"/>
        <v>404270.01023643342</v>
      </c>
      <c r="AK359" s="50">
        <f t="shared" si="185"/>
        <v>362231.21629151108</v>
      </c>
      <c r="AL359" s="50" t="b">
        <f t="shared" si="201"/>
        <v>0</v>
      </c>
      <c r="AM359" s="50">
        <f t="shared" si="186"/>
        <v>362231.21629151108</v>
      </c>
      <c r="AN359" s="50">
        <f t="shared" si="202"/>
        <v>1426.0484281540992</v>
      </c>
      <c r="AO359" s="50">
        <f t="shared" si="203"/>
        <v>270.94920134927884</v>
      </c>
      <c r="AP359" s="50">
        <f t="shared" si="204"/>
        <v>160393.52198378858</v>
      </c>
      <c r="AQ359" s="50">
        <f t="shared" si="205"/>
        <v>343406.72198378853</v>
      </c>
    </row>
    <row r="360" spans="1:43" s="29" customFormat="1" x14ac:dyDescent="0.2">
      <c r="A360" s="47">
        <f t="shared" si="174"/>
        <v>339</v>
      </c>
      <c r="B360" s="47" t="str">
        <f>IF(E360&lt;=$F$10,VLOOKUP('KALKULATOR 2021'!A360,Robocze!$B$23:$C$102,2),"")</f>
        <v>29 rok</v>
      </c>
      <c r="C360" s="47">
        <f t="shared" si="187"/>
        <v>2050</v>
      </c>
      <c r="D360" s="48">
        <f t="shared" si="206"/>
        <v>58.250000000000718</v>
      </c>
      <c r="E360" s="54">
        <f t="shared" si="188"/>
        <v>54820</v>
      </c>
      <c r="F360" s="49">
        <f t="shared" si="189"/>
        <v>54847</v>
      </c>
      <c r="G360" s="50">
        <f>IF(F360&lt;&gt;"",
IF($F$6=Robocze!$B$3,$F$5/12,
IF(AND($F$6=Robocze!$B$4,MOD(A360,3)=1),$F$5/4,
IF(AND($F$6=Robocze!$B$5,MOD(A360,12)=1),$F$5,0))),
"")</f>
        <v>0</v>
      </c>
      <c r="H360" s="50">
        <f t="shared" si="190"/>
        <v>183013.19999999995</v>
      </c>
      <c r="I360" s="51">
        <f t="shared" si="175"/>
        <v>0.05</v>
      </c>
      <c r="J360" s="50">
        <f t="shared" si="191"/>
        <v>0</v>
      </c>
      <c r="K360" s="50">
        <f t="shared" si="192"/>
        <v>0</v>
      </c>
      <c r="L360" s="52" t="str">
        <f t="shared" si="207"/>
        <v/>
      </c>
      <c r="M360" s="111">
        <f t="shared" si="176"/>
        <v>183013.19999999995</v>
      </c>
      <c r="N360" s="114">
        <f t="shared" si="193"/>
        <v>333844.66873552179</v>
      </c>
      <c r="O360" s="115"/>
      <c r="P360" s="114">
        <f t="shared" si="177"/>
        <v>363595.62757605902</v>
      </c>
      <c r="Q360" s="115"/>
      <c r="R360" s="112">
        <f t="shared" si="178"/>
        <v>344565.71967048384</v>
      </c>
      <c r="S360" s="50"/>
      <c r="T360" s="53">
        <f t="shared" si="179"/>
        <v>0.17</v>
      </c>
      <c r="U360" s="50">
        <f t="shared" si="180"/>
        <v>1684.4583759851391</v>
      </c>
      <c r="V360" s="50">
        <f t="shared" si="181"/>
        <v>405954.46861241857</v>
      </c>
      <c r="W360" s="53">
        <f t="shared" si="182"/>
        <v>0.32</v>
      </c>
      <c r="X360" s="50">
        <f t="shared" si="194"/>
        <v>0</v>
      </c>
      <c r="Y360" s="50">
        <f>IF(B360&lt;&gt;"",IF(MONTH(E360)=MONTH($F$14),SUMIF($C$22:C813,"="&amp;(C360-1),$G$22:G813),0)*T360,"")</f>
        <v>0</v>
      </c>
      <c r="Z360" s="50">
        <f>IF(B360&lt;&gt;"",SUM($Y$22:Y360),"")</f>
        <v>30039.407999999989</v>
      </c>
      <c r="AA360" s="51">
        <f t="shared" si="195"/>
        <v>0.05</v>
      </c>
      <c r="AB360" s="50">
        <f t="shared" si="196"/>
        <v>235.54999409940299</v>
      </c>
      <c r="AC360" s="50">
        <f t="shared" si="197"/>
        <v>44.754498878886572</v>
      </c>
      <c r="AD360" s="50">
        <f t="shared" si="198"/>
        <v>26683.386079077191</v>
      </c>
      <c r="AE360" s="50">
        <f t="shared" si="199"/>
        <v>56722.794079077234</v>
      </c>
      <c r="AF360" s="50">
        <f>IFERROR($V360*(1-$W360)+SUM($X$22:$X360)+$AD360,"")</f>
        <v>333844.66873552179</v>
      </c>
      <c r="AG360" s="50" t="b">
        <f t="shared" si="200"/>
        <v>0</v>
      </c>
      <c r="AH360" s="50">
        <f>IF(B360&lt;&gt;"",
IF(AND(AG360=TRUE,D360&gt;=65),$V360*(1-10%)+SUM($X$22:$X360)+$AD360,AF360),
"")</f>
        <v>333844.66873552179</v>
      </c>
      <c r="AI360" s="50">
        <f t="shared" si="183"/>
        <v>1684.4583759851391</v>
      </c>
      <c r="AJ360" s="50">
        <f t="shared" si="184"/>
        <v>405954.46861241857</v>
      </c>
      <c r="AK360" s="50">
        <f t="shared" si="185"/>
        <v>363595.62757605902</v>
      </c>
      <c r="AL360" s="50" t="b">
        <f t="shared" si="201"/>
        <v>0</v>
      </c>
      <c r="AM360" s="50">
        <f t="shared" si="186"/>
        <v>363595.62757605902</v>
      </c>
      <c r="AN360" s="50">
        <f t="shared" si="202"/>
        <v>1430.8613415991188</v>
      </c>
      <c r="AO360" s="50">
        <f t="shared" si="203"/>
        <v>271.86365490383258</v>
      </c>
      <c r="AP360" s="50">
        <f t="shared" si="204"/>
        <v>161552.51967048389</v>
      </c>
      <c r="AQ360" s="50">
        <f t="shared" si="205"/>
        <v>344565.71967048384</v>
      </c>
    </row>
    <row r="361" spans="1:43" s="29" customFormat="1" x14ac:dyDescent="0.2">
      <c r="A361" s="47">
        <f t="shared" si="174"/>
        <v>340</v>
      </c>
      <c r="B361" s="47" t="str">
        <f>IF(E361&lt;=$F$10,VLOOKUP('KALKULATOR 2021'!A361,Robocze!$B$23:$C$102,2),"")</f>
        <v>29 rok</v>
      </c>
      <c r="C361" s="47">
        <f t="shared" si="187"/>
        <v>2050</v>
      </c>
      <c r="D361" s="48">
        <f t="shared" si="206"/>
        <v>58.333333333334053</v>
      </c>
      <c r="E361" s="54">
        <f t="shared" si="188"/>
        <v>54848</v>
      </c>
      <c r="F361" s="49">
        <f t="shared" si="189"/>
        <v>54878</v>
      </c>
      <c r="G361" s="50">
        <f>IF(F361&lt;&gt;"",
IF($F$6=Robocze!$B$3,$F$5/12,
IF(AND($F$6=Robocze!$B$4,MOD(A361,3)=1),$F$5/4,
IF(AND($F$6=Robocze!$B$5,MOD(A361,12)=1),$F$5,0))),
"")</f>
        <v>0</v>
      </c>
      <c r="H361" s="50">
        <f t="shared" si="190"/>
        <v>183013.19999999995</v>
      </c>
      <c r="I361" s="51">
        <f t="shared" si="175"/>
        <v>0.05</v>
      </c>
      <c r="J361" s="50">
        <f t="shared" si="191"/>
        <v>0</v>
      </c>
      <c r="K361" s="50">
        <f t="shared" si="192"/>
        <v>0</v>
      </c>
      <c r="L361" s="52" t="str">
        <f t="shared" si="207"/>
        <v/>
      </c>
      <c r="M361" s="111">
        <f t="shared" si="176"/>
        <v>183013.19999999995</v>
      </c>
      <c r="N361" s="114">
        <f t="shared" si="193"/>
        <v>335186.31249327387</v>
      </c>
      <c r="O361" s="115"/>
      <c r="P361" s="114">
        <f t="shared" si="177"/>
        <v>364965.72390762594</v>
      </c>
      <c r="Q361" s="115"/>
      <c r="R361" s="112">
        <f t="shared" si="178"/>
        <v>345728.62897437171</v>
      </c>
      <c r="S361" s="50"/>
      <c r="T361" s="53">
        <f t="shared" si="179"/>
        <v>0.17</v>
      </c>
      <c r="U361" s="50">
        <f t="shared" si="180"/>
        <v>1691.476952551744</v>
      </c>
      <c r="V361" s="50">
        <f t="shared" si="181"/>
        <v>407645.94556497032</v>
      </c>
      <c r="W361" s="53">
        <f t="shared" si="182"/>
        <v>0.32</v>
      </c>
      <c r="X361" s="50">
        <f t="shared" si="194"/>
        <v>0</v>
      </c>
      <c r="Y361" s="50">
        <f>IF(B361&lt;&gt;"",IF(MONTH(E361)=MONTH($F$14),SUMIF($C$22:C813,"="&amp;(C361-1),$G$22:G813),0)*T361,"")</f>
        <v>0</v>
      </c>
      <c r="Z361" s="50">
        <f>IF(B361&lt;&gt;"",SUM($Y$22:Y361),"")</f>
        <v>30039.407999999989</v>
      </c>
      <c r="AA361" s="51">
        <f t="shared" si="195"/>
        <v>0.05</v>
      </c>
      <c r="AB361" s="50">
        <f t="shared" si="196"/>
        <v>236.34497532948851</v>
      </c>
      <c r="AC361" s="50">
        <f t="shared" si="197"/>
        <v>44.905545312602818</v>
      </c>
      <c r="AD361" s="50">
        <f t="shared" si="198"/>
        <v>26874.825509094077</v>
      </c>
      <c r="AE361" s="50">
        <f t="shared" si="199"/>
        <v>56914.23350909412</v>
      </c>
      <c r="AF361" s="50">
        <f>IFERROR($V361*(1-$W361)+SUM($X$22:$X361)+$AD361,"")</f>
        <v>335186.31249327387</v>
      </c>
      <c r="AG361" s="50" t="b">
        <f t="shared" si="200"/>
        <v>0</v>
      </c>
      <c r="AH361" s="50">
        <f>IF(B361&lt;&gt;"",
IF(AND(AG361=TRUE,D361&gt;=65),$V361*(1-10%)+SUM($X$22:$X361)+$AD361,AF361),
"")</f>
        <v>335186.31249327387</v>
      </c>
      <c r="AI361" s="50">
        <f t="shared" si="183"/>
        <v>1691.476952551744</v>
      </c>
      <c r="AJ361" s="50">
        <f t="shared" si="184"/>
        <v>407645.94556497032</v>
      </c>
      <c r="AK361" s="50">
        <f t="shared" si="185"/>
        <v>364965.72390762594</v>
      </c>
      <c r="AL361" s="50" t="b">
        <f t="shared" si="201"/>
        <v>0</v>
      </c>
      <c r="AM361" s="50">
        <f t="shared" si="186"/>
        <v>364965.72390762594</v>
      </c>
      <c r="AN361" s="50">
        <f t="shared" si="202"/>
        <v>1435.6904986270163</v>
      </c>
      <c r="AO361" s="50">
        <f t="shared" si="203"/>
        <v>272.78119473913307</v>
      </c>
      <c r="AP361" s="50">
        <f t="shared" si="204"/>
        <v>162715.42897437175</v>
      </c>
      <c r="AQ361" s="50">
        <f t="shared" si="205"/>
        <v>345728.62897437171</v>
      </c>
    </row>
    <row r="362" spans="1:43" s="29" customFormat="1" x14ac:dyDescent="0.2">
      <c r="A362" s="47">
        <f t="shared" si="174"/>
        <v>341</v>
      </c>
      <c r="B362" s="47" t="str">
        <f>IF(E362&lt;=$F$10,VLOOKUP('KALKULATOR 2021'!A362,Robocze!$B$23:$C$102,2),"")</f>
        <v>29 rok</v>
      </c>
      <c r="C362" s="47">
        <f t="shared" si="187"/>
        <v>2050</v>
      </c>
      <c r="D362" s="48">
        <f t="shared" si="206"/>
        <v>58.416666666667389</v>
      </c>
      <c r="E362" s="54">
        <f t="shared" si="188"/>
        <v>54879</v>
      </c>
      <c r="F362" s="49">
        <f t="shared" si="189"/>
        <v>54908</v>
      </c>
      <c r="G362" s="50">
        <f>IF(F362&lt;&gt;"",
IF($F$6=Robocze!$B$3,$F$5/12,
IF(AND($F$6=Robocze!$B$4,MOD(A362,3)=1),$F$5/4,
IF(AND($F$6=Robocze!$B$5,MOD(A362,12)=1),$F$5,0))),
"")</f>
        <v>0</v>
      </c>
      <c r="H362" s="50">
        <f t="shared" si="190"/>
        <v>183013.19999999995</v>
      </c>
      <c r="I362" s="51">
        <f t="shared" si="175"/>
        <v>0.05</v>
      </c>
      <c r="J362" s="50">
        <f t="shared" si="191"/>
        <v>0</v>
      </c>
      <c r="K362" s="50">
        <f t="shared" si="192"/>
        <v>0</v>
      </c>
      <c r="L362" s="52" t="str">
        <f t="shared" si="207"/>
        <v/>
      </c>
      <c r="M362" s="111">
        <f t="shared" si="176"/>
        <v>183013.19999999995</v>
      </c>
      <c r="N362" s="114">
        <f t="shared" si="193"/>
        <v>336537.01569863444</v>
      </c>
      <c r="O362" s="115"/>
      <c r="P362" s="114">
        <f t="shared" si="177"/>
        <v>366341.5289739077</v>
      </c>
      <c r="Q362" s="115"/>
      <c r="R362" s="112">
        <f t="shared" si="178"/>
        <v>346895.46309716016</v>
      </c>
      <c r="S362" s="50"/>
      <c r="T362" s="53">
        <f t="shared" si="179"/>
        <v>0.17</v>
      </c>
      <c r="U362" s="50">
        <f t="shared" si="180"/>
        <v>1698.5247731873762</v>
      </c>
      <c r="V362" s="50">
        <f t="shared" si="181"/>
        <v>409344.47033815767</v>
      </c>
      <c r="W362" s="53">
        <f t="shared" si="182"/>
        <v>0.32</v>
      </c>
      <c r="X362" s="50">
        <f t="shared" si="194"/>
        <v>0</v>
      </c>
      <c r="Y362" s="50">
        <f>IF(B362&lt;&gt;"",IF(MONTH(E362)=MONTH($F$14),SUMIF($C$22:C813,"="&amp;(C362-1),$G$22:G813),0)*T362,"")</f>
        <v>1072.836</v>
      </c>
      <c r="Z362" s="50">
        <f>IF(B362&lt;&gt;"",SUM($Y$22:Y362),"")</f>
        <v>31112.243999999988</v>
      </c>
      <c r="AA362" s="51">
        <f t="shared" si="195"/>
        <v>0.05</v>
      </c>
      <c r="AB362" s="50">
        <f t="shared" si="196"/>
        <v>241.61278962122552</v>
      </c>
      <c r="AC362" s="50">
        <f t="shared" si="197"/>
        <v>45.906430028032851</v>
      </c>
      <c r="AD362" s="50">
        <f t="shared" si="198"/>
        <v>27070.531868687267</v>
      </c>
      <c r="AE362" s="50">
        <f t="shared" si="199"/>
        <v>58182.77586868732</v>
      </c>
      <c r="AF362" s="50">
        <f>IFERROR($V362*(1-$W362)+SUM($X$22:$X362)+$AD362,"")</f>
        <v>336537.01569863444</v>
      </c>
      <c r="AG362" s="50" t="b">
        <f t="shared" si="200"/>
        <v>0</v>
      </c>
      <c r="AH362" s="50">
        <f>IF(B362&lt;&gt;"",
IF(AND(AG362=TRUE,D362&gt;=65),$V362*(1-10%)+SUM($X$22:$X362)+$AD362,AF362),
"")</f>
        <v>336537.01569863444</v>
      </c>
      <c r="AI362" s="50">
        <f t="shared" si="183"/>
        <v>1698.5247731873762</v>
      </c>
      <c r="AJ362" s="50">
        <f t="shared" si="184"/>
        <v>409344.47033815767</v>
      </c>
      <c r="AK362" s="50">
        <f t="shared" si="185"/>
        <v>366341.5289739077</v>
      </c>
      <c r="AL362" s="50" t="b">
        <f t="shared" si="201"/>
        <v>0</v>
      </c>
      <c r="AM362" s="50">
        <f t="shared" si="186"/>
        <v>366341.5289739077</v>
      </c>
      <c r="AN362" s="50">
        <f t="shared" si="202"/>
        <v>1440.5359540598822</v>
      </c>
      <c r="AO362" s="50">
        <f t="shared" si="203"/>
        <v>273.70183127137761</v>
      </c>
      <c r="AP362" s="50">
        <f t="shared" si="204"/>
        <v>163882.2630971602</v>
      </c>
      <c r="AQ362" s="50">
        <f t="shared" si="205"/>
        <v>346895.46309716016</v>
      </c>
    </row>
    <row r="363" spans="1:43" s="29" customFormat="1" x14ac:dyDescent="0.2">
      <c r="A363" s="47">
        <f t="shared" si="174"/>
        <v>342</v>
      </c>
      <c r="B363" s="47" t="str">
        <f>IF(E363&lt;=$F$10,VLOOKUP('KALKULATOR 2021'!A363,Robocze!$B$23:$C$102,2),"")</f>
        <v>29 rok</v>
      </c>
      <c r="C363" s="47">
        <f t="shared" si="187"/>
        <v>2050</v>
      </c>
      <c r="D363" s="48">
        <f t="shared" si="206"/>
        <v>58.500000000000725</v>
      </c>
      <c r="E363" s="54">
        <f t="shared" si="188"/>
        <v>54909</v>
      </c>
      <c r="F363" s="49">
        <f t="shared" si="189"/>
        <v>54939</v>
      </c>
      <c r="G363" s="50">
        <f>IF(F363&lt;&gt;"",
IF($F$6=Robocze!$B$3,$F$5/12,
IF(AND($F$6=Robocze!$B$4,MOD(A363,3)=1),$F$5/4,
IF(AND($F$6=Robocze!$B$5,MOD(A363,12)=1),$F$5,0))),
"")</f>
        <v>0</v>
      </c>
      <c r="H363" s="50">
        <f t="shared" si="190"/>
        <v>183013.19999999995</v>
      </c>
      <c r="I363" s="51">
        <f t="shared" si="175"/>
        <v>0.05</v>
      </c>
      <c r="J363" s="50">
        <f t="shared" si="191"/>
        <v>0</v>
      </c>
      <c r="K363" s="50">
        <f t="shared" si="192"/>
        <v>0</v>
      </c>
      <c r="L363" s="52" t="str">
        <f t="shared" si="207"/>
        <v/>
      </c>
      <c r="M363" s="111">
        <f t="shared" si="176"/>
        <v>183013.19999999995</v>
      </c>
      <c r="N363" s="114">
        <f t="shared" si="193"/>
        <v>337893.19189981604</v>
      </c>
      <c r="O363" s="115"/>
      <c r="P363" s="114">
        <f t="shared" si="177"/>
        <v>367723.06656129897</v>
      </c>
      <c r="Q363" s="115"/>
      <c r="R363" s="112">
        <f t="shared" si="178"/>
        <v>348066.23528511304</v>
      </c>
      <c r="S363" s="50"/>
      <c r="T363" s="53">
        <f t="shared" si="179"/>
        <v>0.17</v>
      </c>
      <c r="U363" s="50">
        <f t="shared" si="180"/>
        <v>1705.6019597423235</v>
      </c>
      <c r="V363" s="50">
        <f t="shared" si="181"/>
        <v>411050.07229789998</v>
      </c>
      <c r="W363" s="53">
        <f t="shared" si="182"/>
        <v>0.32</v>
      </c>
      <c r="X363" s="50">
        <f t="shared" si="194"/>
        <v>0</v>
      </c>
      <c r="Y363" s="50">
        <f>IF(B363&lt;&gt;"",IF(MONTH(E363)=MONTH($F$14),SUMIF($C$22:C813,"="&amp;(C363-1),$G$22:G813),0)*T363,"")</f>
        <v>0</v>
      </c>
      <c r="Z363" s="50">
        <f>IF(B363&lt;&gt;"",SUM($Y$22:Y363),"")</f>
        <v>31112.243999999988</v>
      </c>
      <c r="AA363" s="51">
        <f t="shared" si="195"/>
        <v>0.05</v>
      </c>
      <c r="AB363" s="50">
        <f t="shared" si="196"/>
        <v>242.42823278619719</v>
      </c>
      <c r="AC363" s="50">
        <f t="shared" si="197"/>
        <v>46.061364229377467</v>
      </c>
      <c r="AD363" s="50">
        <f t="shared" si="198"/>
        <v>27266.898737244086</v>
      </c>
      <c r="AE363" s="50">
        <f t="shared" si="199"/>
        <v>58379.142737244139</v>
      </c>
      <c r="AF363" s="50">
        <f>IFERROR($V363*(1-$W363)+SUM($X$22:$X363)+$AD363,"")</f>
        <v>337893.19189981604</v>
      </c>
      <c r="AG363" s="50" t="b">
        <f t="shared" si="200"/>
        <v>0</v>
      </c>
      <c r="AH363" s="50">
        <f>IF(B363&lt;&gt;"",
IF(AND(AG363=TRUE,D363&gt;=65),$V363*(1-10%)+SUM($X$22:$X363)+$AD363,AF363),
"")</f>
        <v>337893.19189981604</v>
      </c>
      <c r="AI363" s="50">
        <f t="shared" si="183"/>
        <v>1705.6019597423235</v>
      </c>
      <c r="AJ363" s="50">
        <f t="shared" si="184"/>
        <v>411050.07229789998</v>
      </c>
      <c r="AK363" s="50">
        <f t="shared" si="185"/>
        <v>367723.06656129897</v>
      </c>
      <c r="AL363" s="50" t="b">
        <f t="shared" si="201"/>
        <v>0</v>
      </c>
      <c r="AM363" s="50">
        <f t="shared" si="186"/>
        <v>367723.06656129897</v>
      </c>
      <c r="AN363" s="50">
        <f t="shared" si="202"/>
        <v>1445.3977629048341</v>
      </c>
      <c r="AO363" s="50">
        <f t="shared" si="203"/>
        <v>274.62557495191845</v>
      </c>
      <c r="AP363" s="50">
        <f t="shared" si="204"/>
        <v>165053.03528511309</v>
      </c>
      <c r="AQ363" s="50">
        <f t="shared" si="205"/>
        <v>348066.23528511304</v>
      </c>
    </row>
    <row r="364" spans="1:43" s="29" customFormat="1" x14ac:dyDescent="0.2">
      <c r="A364" s="47">
        <f t="shared" si="174"/>
        <v>343</v>
      </c>
      <c r="B364" s="47" t="str">
        <f>IF(E364&lt;=$F$10,VLOOKUP('KALKULATOR 2021'!A364,Robocze!$B$23:$C$102,2),"")</f>
        <v>29 rok</v>
      </c>
      <c r="C364" s="47">
        <f t="shared" si="187"/>
        <v>2050</v>
      </c>
      <c r="D364" s="48">
        <f t="shared" si="206"/>
        <v>58.58333333333406</v>
      </c>
      <c r="E364" s="54">
        <f t="shared" si="188"/>
        <v>54940</v>
      </c>
      <c r="F364" s="49">
        <f t="shared" si="189"/>
        <v>54969</v>
      </c>
      <c r="G364" s="50">
        <f>IF(F364&lt;&gt;"",
IF($F$6=Robocze!$B$3,$F$5/12,
IF(AND($F$6=Robocze!$B$4,MOD(A364,3)=1),$F$5/4,
IF(AND($F$6=Robocze!$B$5,MOD(A364,12)=1),$F$5,0))),
"")</f>
        <v>0</v>
      </c>
      <c r="H364" s="50">
        <f t="shared" si="190"/>
        <v>183013.19999999995</v>
      </c>
      <c r="I364" s="51">
        <f t="shared" si="175"/>
        <v>0.05</v>
      </c>
      <c r="J364" s="50">
        <f t="shared" si="191"/>
        <v>0</v>
      </c>
      <c r="K364" s="50">
        <f t="shared" si="192"/>
        <v>0</v>
      </c>
      <c r="L364" s="52" t="str">
        <f t="shared" si="207"/>
        <v/>
      </c>
      <c r="M364" s="111">
        <f t="shared" si="176"/>
        <v>183013.19999999995</v>
      </c>
      <c r="N364" s="114">
        <f t="shared" si="193"/>
        <v>339254.86337806494</v>
      </c>
      <c r="O364" s="115"/>
      <c r="P364" s="114">
        <f t="shared" si="177"/>
        <v>369110.36055530439</v>
      </c>
      <c r="Q364" s="115"/>
      <c r="R364" s="112">
        <f t="shared" si="178"/>
        <v>349240.9588292003</v>
      </c>
      <c r="S364" s="50"/>
      <c r="T364" s="53">
        <f t="shared" si="179"/>
        <v>0.17</v>
      </c>
      <c r="U364" s="50">
        <f t="shared" si="180"/>
        <v>1712.7086345745831</v>
      </c>
      <c r="V364" s="50">
        <f t="shared" si="181"/>
        <v>412762.78093247459</v>
      </c>
      <c r="W364" s="53">
        <f t="shared" si="182"/>
        <v>0.32</v>
      </c>
      <c r="X364" s="50">
        <f t="shared" si="194"/>
        <v>0</v>
      </c>
      <c r="Y364" s="50">
        <f>IF(B364&lt;&gt;"",IF(MONTH(E364)=MONTH($F$14),SUMIF($C$22:C813,"="&amp;(C364-1),$G$22:G813),0)*T364,"")</f>
        <v>0</v>
      </c>
      <c r="Z364" s="50">
        <f>IF(B364&lt;&gt;"",SUM($Y$22:Y364),"")</f>
        <v>31112.243999999988</v>
      </c>
      <c r="AA364" s="51">
        <f t="shared" si="195"/>
        <v>0.05</v>
      </c>
      <c r="AB364" s="50">
        <f t="shared" si="196"/>
        <v>243.2464280718506</v>
      </c>
      <c r="AC364" s="50">
        <f t="shared" si="197"/>
        <v>46.216821333651616</v>
      </c>
      <c r="AD364" s="50">
        <f t="shared" si="198"/>
        <v>27463.928343982287</v>
      </c>
      <c r="AE364" s="50">
        <f t="shared" si="199"/>
        <v>58576.17234398234</v>
      </c>
      <c r="AF364" s="50">
        <f>IFERROR($V364*(1-$W364)+SUM($X$22:$X364)+$AD364,"")</f>
        <v>339254.86337806494</v>
      </c>
      <c r="AG364" s="50" t="b">
        <f t="shared" si="200"/>
        <v>0</v>
      </c>
      <c r="AH364" s="50">
        <f>IF(B364&lt;&gt;"",
IF(AND(AG364=TRUE,D364&gt;=65),$V364*(1-10%)+SUM($X$22:$X364)+$AD364,AF364),
"")</f>
        <v>339254.86337806494</v>
      </c>
      <c r="AI364" s="50">
        <f t="shared" si="183"/>
        <v>1712.7086345745831</v>
      </c>
      <c r="AJ364" s="50">
        <f t="shared" si="184"/>
        <v>412762.78093247459</v>
      </c>
      <c r="AK364" s="50">
        <f t="shared" si="185"/>
        <v>369110.36055530439</v>
      </c>
      <c r="AL364" s="50" t="b">
        <f t="shared" si="201"/>
        <v>0</v>
      </c>
      <c r="AM364" s="50">
        <f t="shared" si="186"/>
        <v>369110.36055530439</v>
      </c>
      <c r="AN364" s="50">
        <f t="shared" si="202"/>
        <v>1450.2759803546378</v>
      </c>
      <c r="AO364" s="50">
        <f t="shared" si="203"/>
        <v>275.55243626738121</v>
      </c>
      <c r="AP364" s="50">
        <f t="shared" si="204"/>
        <v>166227.75882920035</v>
      </c>
      <c r="AQ364" s="50">
        <f t="shared" si="205"/>
        <v>349240.9588292003</v>
      </c>
    </row>
    <row r="365" spans="1:43" s="29" customFormat="1" x14ac:dyDescent="0.2">
      <c r="A365" s="47">
        <f t="shared" si="174"/>
        <v>344</v>
      </c>
      <c r="B365" s="47" t="str">
        <f>IF(E365&lt;=$F$10,VLOOKUP('KALKULATOR 2021'!A365,Robocze!$B$23:$C$102,2),"")</f>
        <v>29 rok</v>
      </c>
      <c r="C365" s="47">
        <f t="shared" si="187"/>
        <v>2050</v>
      </c>
      <c r="D365" s="48">
        <f t="shared" si="206"/>
        <v>58.666666666667396</v>
      </c>
      <c r="E365" s="54">
        <f t="shared" si="188"/>
        <v>54970</v>
      </c>
      <c r="F365" s="49">
        <f t="shared" si="189"/>
        <v>55000</v>
      </c>
      <c r="G365" s="50">
        <f>IF(F365&lt;&gt;"",
IF($F$6=Robocze!$B$3,$F$5/12,
IF(AND($F$6=Robocze!$B$4,MOD(A365,3)=1),$F$5/4,
IF(AND($F$6=Robocze!$B$5,MOD(A365,12)=1),$F$5,0))),
"")</f>
        <v>0</v>
      </c>
      <c r="H365" s="50">
        <f t="shared" si="190"/>
        <v>183013.19999999995</v>
      </c>
      <c r="I365" s="51">
        <f t="shared" si="175"/>
        <v>0.05</v>
      </c>
      <c r="J365" s="50">
        <f t="shared" si="191"/>
        <v>0</v>
      </c>
      <c r="K365" s="50">
        <f t="shared" si="192"/>
        <v>0</v>
      </c>
      <c r="L365" s="52" t="str">
        <f t="shared" si="207"/>
        <v/>
      </c>
      <c r="M365" s="111">
        <f t="shared" si="176"/>
        <v>183013.19999999995</v>
      </c>
      <c r="N365" s="114">
        <f t="shared" si="193"/>
        <v>340622.05250570126</v>
      </c>
      <c r="O365" s="115"/>
      <c r="P365" s="114">
        <f t="shared" si="177"/>
        <v>370503.43494095153</v>
      </c>
      <c r="Q365" s="115"/>
      <c r="R365" s="112">
        <f t="shared" si="178"/>
        <v>350419.64706524886</v>
      </c>
      <c r="S365" s="50"/>
      <c r="T365" s="53">
        <f t="shared" si="179"/>
        <v>0.17</v>
      </c>
      <c r="U365" s="50">
        <f t="shared" si="180"/>
        <v>1719.8449205519773</v>
      </c>
      <c r="V365" s="50">
        <f t="shared" si="181"/>
        <v>414482.62585302658</v>
      </c>
      <c r="W365" s="53">
        <f t="shared" si="182"/>
        <v>0.32</v>
      </c>
      <c r="X365" s="50">
        <f t="shared" si="194"/>
        <v>0</v>
      </c>
      <c r="Y365" s="50">
        <f>IF(B365&lt;&gt;"",IF(MONTH(E365)=MONTH($F$14),SUMIF($C$22:C813,"="&amp;(C365-1),$G$22:G813),0)*T365,"")</f>
        <v>0</v>
      </c>
      <c r="Z365" s="50">
        <f>IF(B365&lt;&gt;"",SUM($Y$22:Y365),"")</f>
        <v>31112.243999999988</v>
      </c>
      <c r="AA365" s="51">
        <f t="shared" si="195"/>
        <v>0.05</v>
      </c>
      <c r="AB365" s="50">
        <f t="shared" si="196"/>
        <v>244.06738476659311</v>
      </c>
      <c r="AC365" s="50">
        <f t="shared" si="197"/>
        <v>46.372803105652693</v>
      </c>
      <c r="AD365" s="50">
        <f t="shared" si="198"/>
        <v>27661.622925643227</v>
      </c>
      <c r="AE365" s="50">
        <f t="shared" si="199"/>
        <v>58773.866925643284</v>
      </c>
      <c r="AF365" s="50">
        <f>IFERROR($V365*(1-$W365)+SUM($X$22:$X365)+$AD365,"")</f>
        <v>340622.05250570126</v>
      </c>
      <c r="AG365" s="50" t="b">
        <f t="shared" si="200"/>
        <v>0</v>
      </c>
      <c r="AH365" s="50">
        <f>IF(B365&lt;&gt;"",
IF(AND(AG365=TRUE,D365&gt;=65),$V365*(1-10%)+SUM($X$22:$X365)+$AD365,AF365),
"")</f>
        <v>340622.05250570126</v>
      </c>
      <c r="AI365" s="50">
        <f t="shared" si="183"/>
        <v>1719.8449205519773</v>
      </c>
      <c r="AJ365" s="50">
        <f t="shared" si="184"/>
        <v>414482.62585302658</v>
      </c>
      <c r="AK365" s="50">
        <f t="shared" si="185"/>
        <v>370503.43494095153</v>
      </c>
      <c r="AL365" s="50" t="b">
        <f t="shared" si="201"/>
        <v>0</v>
      </c>
      <c r="AM365" s="50">
        <f t="shared" si="186"/>
        <v>370503.43494095153</v>
      </c>
      <c r="AN365" s="50">
        <f t="shared" si="202"/>
        <v>1455.1706617883347</v>
      </c>
      <c r="AO365" s="50">
        <f t="shared" si="203"/>
        <v>276.48242573978359</v>
      </c>
      <c r="AP365" s="50">
        <f t="shared" si="204"/>
        <v>167406.44706524891</v>
      </c>
      <c r="AQ365" s="50">
        <f t="shared" si="205"/>
        <v>350419.64706524886</v>
      </c>
    </row>
    <row r="366" spans="1:43" s="29" customFormat="1" x14ac:dyDescent="0.2">
      <c r="A366" s="47">
        <f t="shared" si="174"/>
        <v>345</v>
      </c>
      <c r="B366" s="47" t="str">
        <f>IF(E366&lt;=$F$10,VLOOKUP('KALKULATOR 2021'!A366,Robocze!$B$23:$C$102,2),"")</f>
        <v>29 rok</v>
      </c>
      <c r="C366" s="47">
        <f t="shared" si="187"/>
        <v>2050</v>
      </c>
      <c r="D366" s="48">
        <f t="shared" si="206"/>
        <v>58.750000000000732</v>
      </c>
      <c r="E366" s="54">
        <f t="shared" si="188"/>
        <v>55001</v>
      </c>
      <c r="F366" s="49">
        <f t="shared" si="189"/>
        <v>55031</v>
      </c>
      <c r="G366" s="50">
        <f>IF(F366&lt;&gt;"",
IF($F$6=Robocze!$B$3,$F$5/12,
IF(AND($F$6=Robocze!$B$4,MOD(A366,3)=1),$F$5/4,
IF(AND($F$6=Robocze!$B$5,MOD(A366,12)=1),$F$5,0))),
"")</f>
        <v>0</v>
      </c>
      <c r="H366" s="50">
        <f t="shared" si="190"/>
        <v>183013.19999999995</v>
      </c>
      <c r="I366" s="51">
        <f t="shared" si="175"/>
        <v>0.05</v>
      </c>
      <c r="J366" s="50">
        <f t="shared" si="191"/>
        <v>0</v>
      </c>
      <c r="K366" s="50">
        <f t="shared" si="192"/>
        <v>0</v>
      </c>
      <c r="L366" s="52" t="str">
        <f t="shared" si="207"/>
        <v/>
      </c>
      <c r="M366" s="111">
        <f t="shared" si="176"/>
        <v>183013.19999999995</v>
      </c>
      <c r="N366" s="114">
        <f t="shared" si="193"/>
        <v>341994.78174649226</v>
      </c>
      <c r="O366" s="115"/>
      <c r="P366" s="114">
        <f t="shared" si="177"/>
        <v>371902.3138032055</v>
      </c>
      <c r="Q366" s="115"/>
      <c r="R366" s="112">
        <f t="shared" si="178"/>
        <v>351602.31337409408</v>
      </c>
      <c r="S366" s="50"/>
      <c r="T366" s="53">
        <f t="shared" si="179"/>
        <v>0.17</v>
      </c>
      <c r="U366" s="50">
        <f t="shared" si="180"/>
        <v>1727.0109410542773</v>
      </c>
      <c r="V366" s="50">
        <f t="shared" si="181"/>
        <v>416209.63679408084</v>
      </c>
      <c r="W366" s="53">
        <f t="shared" si="182"/>
        <v>0.32</v>
      </c>
      <c r="X366" s="50">
        <f t="shared" si="194"/>
        <v>0</v>
      </c>
      <c r="Y366" s="50">
        <f>IF(B366&lt;&gt;"",IF(MONTH(E366)=MONTH($F$14),SUMIF($C$22:C813,"="&amp;(C366-1),$G$22:G813),0)*T366,"")</f>
        <v>0</v>
      </c>
      <c r="Z366" s="50">
        <f>IF(B366&lt;&gt;"",SUM($Y$22:Y366),"")</f>
        <v>31112.243999999988</v>
      </c>
      <c r="AA366" s="51">
        <f t="shared" si="195"/>
        <v>0.05</v>
      </c>
      <c r="AB366" s="50">
        <f t="shared" si="196"/>
        <v>244.89111219018037</v>
      </c>
      <c r="AC366" s="50">
        <f t="shared" si="197"/>
        <v>46.529311316134269</v>
      </c>
      <c r="AD366" s="50">
        <f t="shared" si="198"/>
        <v>27859.984726517272</v>
      </c>
      <c r="AE366" s="50">
        <f t="shared" si="199"/>
        <v>58972.228726517336</v>
      </c>
      <c r="AF366" s="50">
        <f>IFERROR($V366*(1-$W366)+SUM($X$22:$X366)+$AD366,"")</f>
        <v>341994.78174649226</v>
      </c>
      <c r="AG366" s="50" t="b">
        <f t="shared" si="200"/>
        <v>0</v>
      </c>
      <c r="AH366" s="50">
        <f>IF(B366&lt;&gt;"",
IF(AND(AG366=TRUE,D366&gt;=65),$V366*(1-10%)+SUM($X$22:$X366)+$AD366,AF366),
"")</f>
        <v>341994.78174649226</v>
      </c>
      <c r="AI366" s="50">
        <f t="shared" si="183"/>
        <v>1727.0109410542773</v>
      </c>
      <c r="AJ366" s="50">
        <f t="shared" si="184"/>
        <v>416209.63679408084</v>
      </c>
      <c r="AK366" s="50">
        <f t="shared" si="185"/>
        <v>371902.3138032055</v>
      </c>
      <c r="AL366" s="50" t="b">
        <f t="shared" si="201"/>
        <v>0</v>
      </c>
      <c r="AM366" s="50">
        <f t="shared" si="186"/>
        <v>371902.3138032055</v>
      </c>
      <c r="AN366" s="50">
        <f t="shared" si="202"/>
        <v>1460.0818627718702</v>
      </c>
      <c r="AO366" s="50">
        <f t="shared" si="203"/>
        <v>277.41555392665532</v>
      </c>
      <c r="AP366" s="50">
        <f t="shared" si="204"/>
        <v>168589.11337409413</v>
      </c>
      <c r="AQ366" s="50">
        <f t="shared" si="205"/>
        <v>351602.31337409408</v>
      </c>
    </row>
    <row r="367" spans="1:43" s="29" customFormat="1" x14ac:dyDescent="0.2">
      <c r="A367" s="47">
        <f t="shared" si="174"/>
        <v>346</v>
      </c>
      <c r="B367" s="47" t="str">
        <f>IF(E367&lt;=$F$10,VLOOKUP('KALKULATOR 2021'!A367,Robocze!$B$23:$C$102,2),"")</f>
        <v>29 rok</v>
      </c>
      <c r="C367" s="47">
        <f t="shared" si="187"/>
        <v>2050</v>
      </c>
      <c r="D367" s="48">
        <f t="shared" si="206"/>
        <v>58.833333333334068</v>
      </c>
      <c r="E367" s="54">
        <f t="shared" si="188"/>
        <v>55032</v>
      </c>
      <c r="F367" s="49">
        <f t="shared" si="189"/>
        <v>55061</v>
      </c>
      <c r="G367" s="50">
        <f>IF(F367&lt;&gt;"",
IF($F$6=Robocze!$B$3,$F$5/12,
IF(AND($F$6=Robocze!$B$4,MOD(A367,3)=1),$F$5/4,
IF(AND($F$6=Robocze!$B$5,MOD(A367,12)=1),$F$5,0))),
"")</f>
        <v>0</v>
      </c>
      <c r="H367" s="50">
        <f t="shared" si="190"/>
        <v>183013.19999999995</v>
      </c>
      <c r="I367" s="51">
        <f t="shared" si="175"/>
        <v>0.05</v>
      </c>
      <c r="J367" s="50">
        <f t="shared" si="191"/>
        <v>0</v>
      </c>
      <c r="K367" s="50">
        <f t="shared" si="192"/>
        <v>0</v>
      </c>
      <c r="L367" s="52" t="str">
        <f t="shared" si="207"/>
        <v/>
      </c>
      <c r="M367" s="111">
        <f t="shared" si="176"/>
        <v>183013.19999999995</v>
      </c>
      <c r="N367" s="114">
        <f t="shared" si="193"/>
        <v>343373.07365602744</v>
      </c>
      <c r="O367" s="115"/>
      <c r="P367" s="114">
        <f t="shared" si="177"/>
        <v>373307.0213273855</v>
      </c>
      <c r="Q367" s="115"/>
      <c r="R367" s="112">
        <f t="shared" si="178"/>
        <v>352788.97118173167</v>
      </c>
      <c r="S367" s="50"/>
      <c r="T367" s="53">
        <f t="shared" si="179"/>
        <v>0.17</v>
      </c>
      <c r="U367" s="50">
        <f t="shared" si="180"/>
        <v>1734.2068199753369</v>
      </c>
      <c r="V367" s="50">
        <f t="shared" si="181"/>
        <v>417943.84361405618</v>
      </c>
      <c r="W367" s="53">
        <f t="shared" si="182"/>
        <v>0.32</v>
      </c>
      <c r="X367" s="50">
        <f t="shared" si="194"/>
        <v>0</v>
      </c>
      <c r="Y367" s="50">
        <f>IF(B367&lt;&gt;"",IF(MONTH(E367)=MONTH($F$14),SUMIF($C$22:C813,"="&amp;(C367-1),$G$22:G813),0)*T367,"")</f>
        <v>0</v>
      </c>
      <c r="Z367" s="50">
        <f>IF(B367&lt;&gt;"",SUM($Y$22:Y367),"")</f>
        <v>31112.243999999988</v>
      </c>
      <c r="AA367" s="51">
        <f t="shared" si="195"/>
        <v>0.05</v>
      </c>
      <c r="AB367" s="50">
        <f t="shared" si="196"/>
        <v>245.71761969382226</v>
      </c>
      <c r="AC367" s="50">
        <f t="shared" si="197"/>
        <v>46.686347741826232</v>
      </c>
      <c r="AD367" s="50">
        <f t="shared" si="198"/>
        <v>28059.015998469269</v>
      </c>
      <c r="AE367" s="50">
        <f t="shared" si="199"/>
        <v>59171.259998469337</v>
      </c>
      <c r="AF367" s="50">
        <f>IFERROR($V367*(1-$W367)+SUM($X$22:$X367)+$AD367,"")</f>
        <v>343373.07365602744</v>
      </c>
      <c r="AG367" s="50" t="b">
        <f t="shared" si="200"/>
        <v>0</v>
      </c>
      <c r="AH367" s="50">
        <f>IF(B367&lt;&gt;"",
IF(AND(AG367=TRUE,D367&gt;=65),$V367*(1-10%)+SUM($X$22:$X367)+$AD367,AF367),
"")</f>
        <v>343373.07365602744</v>
      </c>
      <c r="AI367" s="50">
        <f t="shared" si="183"/>
        <v>1734.2068199753369</v>
      </c>
      <c r="AJ367" s="50">
        <f t="shared" si="184"/>
        <v>417943.84361405618</v>
      </c>
      <c r="AK367" s="50">
        <f t="shared" si="185"/>
        <v>373307.0213273855</v>
      </c>
      <c r="AL367" s="50" t="b">
        <f t="shared" si="201"/>
        <v>0</v>
      </c>
      <c r="AM367" s="50">
        <f t="shared" si="186"/>
        <v>373307.0213273855</v>
      </c>
      <c r="AN367" s="50">
        <f t="shared" si="202"/>
        <v>1465.0096390587253</v>
      </c>
      <c r="AO367" s="50">
        <f t="shared" si="203"/>
        <v>278.35183142115778</v>
      </c>
      <c r="AP367" s="50">
        <f t="shared" si="204"/>
        <v>169775.77118173172</v>
      </c>
      <c r="AQ367" s="50">
        <f t="shared" si="205"/>
        <v>352788.97118173167</v>
      </c>
    </row>
    <row r="368" spans="1:43" s="29" customFormat="1" x14ac:dyDescent="0.2">
      <c r="A368" s="47">
        <f t="shared" si="174"/>
        <v>347</v>
      </c>
      <c r="B368" s="47" t="str">
        <f>IF(E368&lt;=$F$10,VLOOKUP('KALKULATOR 2021'!A368,Robocze!$B$23:$C$102,2),"")</f>
        <v>29 rok</v>
      </c>
      <c r="C368" s="47">
        <f t="shared" si="187"/>
        <v>2050</v>
      </c>
      <c r="D368" s="48">
        <f t="shared" si="206"/>
        <v>58.916666666667403</v>
      </c>
      <c r="E368" s="54">
        <f t="shared" si="188"/>
        <v>55062</v>
      </c>
      <c r="F368" s="49">
        <f t="shared" si="189"/>
        <v>55092</v>
      </c>
      <c r="G368" s="50">
        <f>IF(F368&lt;&gt;"",
IF($F$6=Robocze!$B$3,$F$5/12,
IF(AND($F$6=Robocze!$B$4,MOD(A368,3)=1),$F$5/4,
IF(AND($F$6=Robocze!$B$5,MOD(A368,12)=1),$F$5,0))),
"")</f>
        <v>0</v>
      </c>
      <c r="H368" s="50">
        <f t="shared" si="190"/>
        <v>183013.19999999995</v>
      </c>
      <c r="I368" s="51">
        <f t="shared" si="175"/>
        <v>0.05</v>
      </c>
      <c r="J368" s="50">
        <f t="shared" si="191"/>
        <v>0</v>
      </c>
      <c r="K368" s="50">
        <f t="shared" si="192"/>
        <v>0</v>
      </c>
      <c r="L368" s="52" t="str">
        <f t="shared" si="207"/>
        <v/>
      </c>
      <c r="M368" s="111">
        <f t="shared" si="176"/>
        <v>183013.19999999995</v>
      </c>
      <c r="N368" s="114">
        <f t="shared" si="193"/>
        <v>344756.95088209544</v>
      </c>
      <c r="O368" s="115"/>
      <c r="P368" s="114">
        <f t="shared" si="177"/>
        <v>374717.58179958293</v>
      </c>
      <c r="Q368" s="115"/>
      <c r="R368" s="112">
        <f t="shared" si="178"/>
        <v>353979.63395947003</v>
      </c>
      <c r="S368" s="50"/>
      <c r="T368" s="53">
        <f t="shared" si="179"/>
        <v>0.17</v>
      </c>
      <c r="U368" s="50">
        <f t="shared" si="180"/>
        <v>1741.432681725234</v>
      </c>
      <c r="V368" s="50">
        <f t="shared" si="181"/>
        <v>419685.27629578143</v>
      </c>
      <c r="W368" s="53">
        <f t="shared" si="182"/>
        <v>0.32</v>
      </c>
      <c r="X368" s="50">
        <f t="shared" si="194"/>
        <v>0</v>
      </c>
      <c r="Y368" s="50">
        <f>IF(B368&lt;&gt;"",IF(MONTH(E368)=MONTH($F$14),SUMIF($C$22:C813,"="&amp;(C368-1),$G$22:G813),0)*T368,"")</f>
        <v>0</v>
      </c>
      <c r="Z368" s="50">
        <f>IF(B368&lt;&gt;"",SUM($Y$22:Y368),"")</f>
        <v>31112.243999999988</v>
      </c>
      <c r="AA368" s="51">
        <f t="shared" si="195"/>
        <v>0.05</v>
      </c>
      <c r="AB368" s="50">
        <f t="shared" si="196"/>
        <v>246.54691666028893</v>
      </c>
      <c r="AC368" s="50">
        <f t="shared" si="197"/>
        <v>46.843914165454898</v>
      </c>
      <c r="AD368" s="50">
        <f t="shared" si="198"/>
        <v>28258.719000964102</v>
      </c>
      <c r="AE368" s="50">
        <f t="shared" si="199"/>
        <v>59370.963000964177</v>
      </c>
      <c r="AF368" s="50">
        <f>IFERROR($V368*(1-$W368)+SUM($X$22:$X368)+$AD368,"")</f>
        <v>344756.95088209544</v>
      </c>
      <c r="AG368" s="50" t="b">
        <f t="shared" si="200"/>
        <v>0</v>
      </c>
      <c r="AH368" s="50">
        <f>IF(B368&lt;&gt;"",
IF(AND(AG368=TRUE,D368&gt;=65),$V368*(1-10%)+SUM($X$22:$X368)+$AD368,AF368),
"")</f>
        <v>344756.95088209544</v>
      </c>
      <c r="AI368" s="50">
        <f t="shared" si="183"/>
        <v>1741.432681725234</v>
      </c>
      <c r="AJ368" s="50">
        <f t="shared" si="184"/>
        <v>419685.27629578143</v>
      </c>
      <c r="AK368" s="50">
        <f t="shared" si="185"/>
        <v>374717.58179958293</v>
      </c>
      <c r="AL368" s="50" t="b">
        <f t="shared" si="201"/>
        <v>0</v>
      </c>
      <c r="AM368" s="50">
        <f t="shared" si="186"/>
        <v>374717.58179958293</v>
      </c>
      <c r="AN368" s="50">
        <f t="shared" si="202"/>
        <v>1469.9540465905486</v>
      </c>
      <c r="AO368" s="50">
        <f t="shared" si="203"/>
        <v>279.29126885220421</v>
      </c>
      <c r="AP368" s="50">
        <f t="shared" si="204"/>
        <v>170966.43395947007</v>
      </c>
      <c r="AQ368" s="50">
        <f t="shared" si="205"/>
        <v>353979.63395947003</v>
      </c>
    </row>
    <row r="369" spans="1:43" s="89" customFormat="1" x14ac:dyDescent="0.2">
      <c r="A369" s="55">
        <f t="shared" si="174"/>
        <v>348</v>
      </c>
      <c r="B369" s="55" t="str">
        <f>IF(E369&lt;=$F$10,VLOOKUP('KALKULATOR 2021'!A369,Robocze!$B$23:$C$102,2),"")</f>
        <v>29 rok</v>
      </c>
      <c r="C369" s="55">
        <f t="shared" si="187"/>
        <v>2050</v>
      </c>
      <c r="D369" s="56">
        <f t="shared" si="206"/>
        <v>59.000000000000739</v>
      </c>
      <c r="E369" s="57">
        <f t="shared" si="188"/>
        <v>55093</v>
      </c>
      <c r="F369" s="58">
        <f t="shared" si="189"/>
        <v>55122</v>
      </c>
      <c r="G369" s="59">
        <f>IF(F369&lt;&gt;"",
IF($F$6=Robocze!$B$3,$F$5/12,
IF(AND($F$6=Robocze!$B$4,MOD(A369,3)=1),$F$5/4,
IF(AND($F$6=Robocze!$B$5,MOD(A369,12)=1),$F$5,0))),
"")</f>
        <v>0</v>
      </c>
      <c r="H369" s="59">
        <f t="shared" si="190"/>
        <v>183013.19999999995</v>
      </c>
      <c r="I369" s="60">
        <f t="shared" si="175"/>
        <v>0.05</v>
      </c>
      <c r="J369" s="59">
        <f t="shared" si="191"/>
        <v>0</v>
      </c>
      <c r="K369" s="59">
        <f t="shared" si="192"/>
        <v>0</v>
      </c>
      <c r="L369" s="61">
        <f t="shared" si="207"/>
        <v>29</v>
      </c>
      <c r="M369" s="113">
        <f t="shared" si="176"/>
        <v>183013.19999999995</v>
      </c>
      <c r="N369" s="114">
        <f t="shared" si="193"/>
        <v>346146.43616506172</v>
      </c>
      <c r="O369" s="115"/>
      <c r="P369" s="114">
        <f t="shared" si="177"/>
        <v>376134.01960708119</v>
      </c>
      <c r="Q369" s="115"/>
      <c r="R369" s="112">
        <f t="shared" si="178"/>
        <v>355174.31522408326</v>
      </c>
      <c r="S369" s="59"/>
      <c r="T369" s="62">
        <f t="shared" si="179"/>
        <v>0.17</v>
      </c>
      <c r="U369" s="59">
        <f t="shared" si="180"/>
        <v>1748.6886512324227</v>
      </c>
      <c r="V369" s="59">
        <f t="shared" si="181"/>
        <v>421433.96494701382</v>
      </c>
      <c r="W369" s="62">
        <f t="shared" si="182"/>
        <v>0.32</v>
      </c>
      <c r="X369" s="59">
        <f t="shared" si="194"/>
        <v>0</v>
      </c>
      <c r="Y369" s="59">
        <f>IF(B369&lt;&gt;"",IF(MONTH(E369)=MONTH($F$14),SUMIF($C$22:C837,"="&amp;(C369-1),$G$22:G837),0)*T369,"")</f>
        <v>0</v>
      </c>
      <c r="Z369" s="59">
        <f>IF(B369&lt;&gt;"",SUM($Y$22:Y369),"")</f>
        <v>31112.243999999988</v>
      </c>
      <c r="AA369" s="60">
        <f t="shared" si="195"/>
        <v>0.05</v>
      </c>
      <c r="AB369" s="59">
        <f t="shared" si="196"/>
        <v>247.37901250401742</v>
      </c>
      <c r="AC369" s="59">
        <f t="shared" si="197"/>
        <v>47.002012375763314</v>
      </c>
      <c r="AD369" s="59">
        <f t="shared" si="198"/>
        <v>28459.096001092355</v>
      </c>
      <c r="AE369" s="59">
        <f t="shared" si="199"/>
        <v>59571.340001092431</v>
      </c>
      <c r="AF369" s="59">
        <f>IFERROR($V369*(1-$W369)+SUM($X$22:$X369)+$AD369,"")</f>
        <v>346146.43616506172</v>
      </c>
      <c r="AG369" s="59" t="b">
        <f t="shared" si="200"/>
        <v>0</v>
      </c>
      <c r="AH369" s="59">
        <f>IF(B369&lt;&gt;"",
IF(AND(AG369=TRUE,D369&gt;=65),$V369*(1-10%)+SUM($X$22:$X369)+$AD369,AF369),
"")</f>
        <v>346146.43616506172</v>
      </c>
      <c r="AI369" s="59">
        <f t="shared" si="183"/>
        <v>1748.6886512324227</v>
      </c>
      <c r="AJ369" s="59">
        <f t="shared" si="184"/>
        <v>421433.96494701382</v>
      </c>
      <c r="AK369" s="59">
        <f t="shared" si="185"/>
        <v>376134.01960708119</v>
      </c>
      <c r="AL369" s="59" t="b">
        <f t="shared" si="201"/>
        <v>0</v>
      </c>
      <c r="AM369" s="59">
        <f t="shared" si="186"/>
        <v>376134.01960708119</v>
      </c>
      <c r="AN369" s="59">
        <f t="shared" si="202"/>
        <v>1474.9151414977916</v>
      </c>
      <c r="AO369" s="59">
        <f t="shared" si="203"/>
        <v>280.23387688458041</v>
      </c>
      <c r="AP369" s="59">
        <f t="shared" si="204"/>
        <v>172161.1152240833</v>
      </c>
      <c r="AQ369" s="59">
        <f t="shared" si="205"/>
        <v>355174.31522408326</v>
      </c>
    </row>
    <row r="370" spans="1:43" s="29" customFormat="1" x14ac:dyDescent="0.2">
      <c r="A370" s="47">
        <f t="shared" si="174"/>
        <v>349</v>
      </c>
      <c r="B370" s="47" t="str">
        <f>IF(E370&lt;=$F$10,VLOOKUP('KALKULATOR 2021'!A370,Robocze!$B$23:$C$102,2),"")</f>
        <v>30 rok</v>
      </c>
      <c r="C370" s="47">
        <f t="shared" si="187"/>
        <v>2050</v>
      </c>
      <c r="D370" s="48">
        <f t="shared" si="206"/>
        <v>59.083333333334075</v>
      </c>
      <c r="E370" s="49">
        <f t="shared" si="188"/>
        <v>55123</v>
      </c>
      <c r="F370" s="49">
        <f t="shared" si="189"/>
        <v>55153</v>
      </c>
      <c r="G370" s="50">
        <f>IF(F370&lt;&gt;"",
IF($F$6=Robocze!$B$3,$F$5/12,
IF(AND($F$6=Robocze!$B$4,MOD(A370,3)=1),$F$5/4,
IF(AND($F$6=Robocze!$B$5,MOD(A370,12)=1),$F$5,0))),
"")</f>
        <v>6310.8</v>
      </c>
      <c r="H370" s="50">
        <f t="shared" si="190"/>
        <v>189323.99999999994</v>
      </c>
      <c r="I370" s="51">
        <f t="shared" si="175"/>
        <v>0.05</v>
      </c>
      <c r="J370" s="50">
        <f t="shared" si="191"/>
        <v>2E-3</v>
      </c>
      <c r="K370" s="50">
        <f t="shared" si="192"/>
        <v>6310.7979999999998</v>
      </c>
      <c r="L370" s="52" t="str">
        <f t="shared" si="207"/>
        <v/>
      </c>
      <c r="M370" s="111">
        <f t="shared" si="176"/>
        <v>189323.99999999994</v>
      </c>
      <c r="N370" s="114">
        <f t="shared" si="193"/>
        <v>352923.61157258198</v>
      </c>
      <c r="O370" s="115"/>
      <c r="P370" s="114">
        <f t="shared" si="177"/>
        <v>383888.45656202739</v>
      </c>
      <c r="Q370" s="115"/>
      <c r="R370" s="112">
        <f t="shared" si="178"/>
        <v>362705.12748796452</v>
      </c>
      <c r="S370" s="50"/>
      <c r="T370" s="53">
        <f t="shared" si="179"/>
        <v>0.17</v>
      </c>
      <c r="U370" s="50">
        <f t="shared" si="180"/>
        <v>1782.2698456125577</v>
      </c>
      <c r="V370" s="50">
        <f t="shared" si="181"/>
        <v>429527.03279262641</v>
      </c>
      <c r="W370" s="53">
        <f t="shared" si="182"/>
        <v>0.32</v>
      </c>
      <c r="X370" s="50">
        <f t="shared" si="194"/>
        <v>1072.836</v>
      </c>
      <c r="Y370" s="50">
        <f>IF(B370&lt;&gt;"",IF(MONTH(E370)=MONTH($F$14),SUMIF($C$22:C825,"="&amp;(C370-1),$G$22:G825),0)*T370,"")</f>
        <v>0</v>
      </c>
      <c r="Z370" s="50">
        <f>IF(B370&lt;&gt;"",SUM($Y$22:Y370),"")</f>
        <v>31112.243999999988</v>
      </c>
      <c r="AA370" s="51">
        <f t="shared" si="195"/>
        <v>0.05</v>
      </c>
      <c r="AB370" s="50">
        <f t="shared" si="196"/>
        <v>248.21391667121847</v>
      </c>
      <c r="AC370" s="50">
        <f t="shared" si="197"/>
        <v>47.160644167531508</v>
      </c>
      <c r="AD370" s="50">
        <f t="shared" si="198"/>
        <v>28660.149273596042</v>
      </c>
      <c r="AE370" s="50">
        <f t="shared" si="199"/>
        <v>59772.393273596113</v>
      </c>
      <c r="AF370" s="50">
        <f>IFERROR($V370*(1-$W370)+SUM($X$22:$X370)+$AD370,"")</f>
        <v>352923.61157258198</v>
      </c>
      <c r="AG370" s="50" t="b">
        <f t="shared" si="200"/>
        <v>0</v>
      </c>
      <c r="AH370" s="50">
        <f>IF(B370&lt;&gt;"",
IF(AND(AG370=TRUE,D370&gt;=65),$V370*(1-10%)+SUM($X$22:$X370)+$AD370,AF370),
"")</f>
        <v>352923.61157258198</v>
      </c>
      <c r="AI370" s="50">
        <f t="shared" si="183"/>
        <v>1782.2698456125577</v>
      </c>
      <c r="AJ370" s="50">
        <f t="shared" si="184"/>
        <v>429527.03279262641</v>
      </c>
      <c r="AK370" s="50">
        <f t="shared" si="185"/>
        <v>383888.45656202739</v>
      </c>
      <c r="AL370" s="50" t="b">
        <f t="shared" si="201"/>
        <v>0</v>
      </c>
      <c r="AM370" s="50">
        <f t="shared" si="186"/>
        <v>383888.45656202739</v>
      </c>
      <c r="AN370" s="50">
        <f t="shared" si="202"/>
        <v>1506.187980100347</v>
      </c>
      <c r="AO370" s="50">
        <f t="shared" si="203"/>
        <v>286.17571621906592</v>
      </c>
      <c r="AP370" s="50">
        <f t="shared" si="204"/>
        <v>173381.12748796458</v>
      </c>
      <c r="AQ370" s="50">
        <f t="shared" si="205"/>
        <v>362705.12748796452</v>
      </c>
    </row>
    <row r="371" spans="1:43" s="29" customFormat="1" x14ac:dyDescent="0.2">
      <c r="A371" s="47">
        <f t="shared" si="174"/>
        <v>350</v>
      </c>
      <c r="B371" s="47" t="str">
        <f>IF(E371&lt;=$F$10,VLOOKUP('KALKULATOR 2021'!A371,Robocze!$B$23:$C$102,2),"")</f>
        <v>30 rok</v>
      </c>
      <c r="C371" s="47">
        <f t="shared" si="187"/>
        <v>2051</v>
      </c>
      <c r="D371" s="48">
        <f t="shared" si="206"/>
        <v>59.16666666666741</v>
      </c>
      <c r="E371" s="54">
        <f t="shared" si="188"/>
        <v>55154</v>
      </c>
      <c r="F371" s="49">
        <f t="shared" si="189"/>
        <v>55184</v>
      </c>
      <c r="G371" s="50">
        <f>IF(F371&lt;&gt;"",
IF($F$6=Robocze!$B$3,$F$5/12,
IF(AND($F$6=Robocze!$B$4,MOD(A371,3)=1),$F$5/4,
IF(AND($F$6=Robocze!$B$5,MOD(A371,12)=1),$F$5,0))),
"")</f>
        <v>0</v>
      </c>
      <c r="H371" s="50">
        <f t="shared" si="190"/>
        <v>189323.99999999994</v>
      </c>
      <c r="I371" s="51">
        <f t="shared" si="175"/>
        <v>0.05</v>
      </c>
      <c r="J371" s="50">
        <f t="shared" si="191"/>
        <v>0</v>
      </c>
      <c r="K371" s="50">
        <f t="shared" si="192"/>
        <v>0</v>
      </c>
      <c r="L371" s="52" t="str">
        <f t="shared" si="207"/>
        <v/>
      </c>
      <c r="M371" s="111">
        <f t="shared" si="176"/>
        <v>189323.99999999994</v>
      </c>
      <c r="N371" s="114">
        <f t="shared" si="193"/>
        <v>354342.3366594594</v>
      </c>
      <c r="O371" s="115"/>
      <c r="P371" s="114">
        <f t="shared" si="177"/>
        <v>385338.11029770249</v>
      </c>
      <c r="Q371" s="115"/>
      <c r="R371" s="112">
        <f t="shared" si="178"/>
        <v>363929.25729323638</v>
      </c>
      <c r="S371" s="50"/>
      <c r="T371" s="53">
        <f t="shared" si="179"/>
        <v>0.17</v>
      </c>
      <c r="U371" s="50">
        <f t="shared" si="180"/>
        <v>1789.6959699692768</v>
      </c>
      <c r="V371" s="50">
        <f t="shared" si="181"/>
        <v>431316.72876259568</v>
      </c>
      <c r="W371" s="53">
        <f t="shared" si="182"/>
        <v>0.32</v>
      </c>
      <c r="X371" s="50">
        <f t="shared" si="194"/>
        <v>0</v>
      </c>
      <c r="Y371" s="50">
        <f>IF(B371&lt;&gt;"",IF(MONTH(E371)=MONTH($F$14),SUMIF($C$22:C825,"="&amp;(C371-1),$G$22:G825),0)*T371,"")</f>
        <v>0</v>
      </c>
      <c r="Z371" s="50">
        <f>IF(B371&lt;&gt;"",SUM($Y$22:Y371),"")</f>
        <v>31112.243999999988</v>
      </c>
      <c r="AA371" s="51">
        <f t="shared" si="195"/>
        <v>0.05</v>
      </c>
      <c r="AB371" s="50">
        <f t="shared" si="196"/>
        <v>249.05163863998382</v>
      </c>
      <c r="AC371" s="50">
        <f t="shared" si="197"/>
        <v>47.319811341596925</v>
      </c>
      <c r="AD371" s="50">
        <f t="shared" si="198"/>
        <v>28861.881100894429</v>
      </c>
      <c r="AE371" s="50">
        <f t="shared" si="199"/>
        <v>59974.125100894496</v>
      </c>
      <c r="AF371" s="50">
        <f>IFERROR($V371*(1-$W371)+SUM($X$22:$X371)+$AD371,"")</f>
        <v>354342.3366594594</v>
      </c>
      <c r="AG371" s="50" t="b">
        <f t="shared" si="200"/>
        <v>0</v>
      </c>
      <c r="AH371" s="50">
        <f>IF(B371&lt;&gt;"",
IF(AND(AG371=TRUE,D371&gt;=65),$V371*(1-10%)+SUM($X$22:$X371)+$AD371,AF371),
"")</f>
        <v>354342.3366594594</v>
      </c>
      <c r="AI371" s="50">
        <f t="shared" si="183"/>
        <v>1789.6959699692768</v>
      </c>
      <c r="AJ371" s="50">
        <f t="shared" si="184"/>
        <v>431316.72876259568</v>
      </c>
      <c r="AK371" s="50">
        <f t="shared" si="185"/>
        <v>385338.11029770249</v>
      </c>
      <c r="AL371" s="50" t="b">
        <f t="shared" si="201"/>
        <v>0</v>
      </c>
      <c r="AM371" s="50">
        <f t="shared" si="186"/>
        <v>385338.11029770249</v>
      </c>
      <c r="AN371" s="50">
        <f t="shared" si="202"/>
        <v>1511.2713645331858</v>
      </c>
      <c r="AO371" s="50">
        <f t="shared" si="203"/>
        <v>287.1415592613053</v>
      </c>
      <c r="AP371" s="50">
        <f t="shared" si="204"/>
        <v>174605.25729323644</v>
      </c>
      <c r="AQ371" s="50">
        <f t="shared" si="205"/>
        <v>363929.25729323638</v>
      </c>
    </row>
    <row r="372" spans="1:43" s="29" customFormat="1" x14ac:dyDescent="0.2">
      <c r="A372" s="47">
        <f t="shared" si="174"/>
        <v>351</v>
      </c>
      <c r="B372" s="47" t="str">
        <f>IF(E372&lt;=$F$10,VLOOKUP('KALKULATOR 2021'!A372,Robocze!$B$23:$C$102,2),"")</f>
        <v>30 rok</v>
      </c>
      <c r="C372" s="47">
        <f t="shared" si="187"/>
        <v>2051</v>
      </c>
      <c r="D372" s="48">
        <f t="shared" si="206"/>
        <v>59.250000000000746</v>
      </c>
      <c r="E372" s="54">
        <f t="shared" si="188"/>
        <v>55185</v>
      </c>
      <c r="F372" s="49">
        <f t="shared" si="189"/>
        <v>55212</v>
      </c>
      <c r="G372" s="50">
        <f>IF(F372&lt;&gt;"",
IF($F$6=Robocze!$B$3,$F$5/12,
IF(AND($F$6=Robocze!$B$4,MOD(A372,3)=1),$F$5/4,
IF(AND($F$6=Robocze!$B$5,MOD(A372,12)=1),$F$5,0))),
"")</f>
        <v>0</v>
      </c>
      <c r="H372" s="50">
        <f t="shared" si="190"/>
        <v>189323.99999999994</v>
      </c>
      <c r="I372" s="51">
        <f t="shared" si="175"/>
        <v>0.05</v>
      </c>
      <c r="J372" s="50">
        <f t="shared" si="191"/>
        <v>0</v>
      </c>
      <c r="K372" s="50">
        <f t="shared" si="192"/>
        <v>0</v>
      </c>
      <c r="L372" s="52" t="str">
        <f t="shared" si="207"/>
        <v/>
      </c>
      <c r="M372" s="111">
        <f t="shared" si="176"/>
        <v>189323.99999999994</v>
      </c>
      <c r="N372" s="114">
        <f t="shared" si="193"/>
        <v>355766.81339650234</v>
      </c>
      <c r="O372" s="115"/>
      <c r="P372" s="114">
        <f t="shared" si="177"/>
        <v>386793.80425727624</v>
      </c>
      <c r="Q372" s="115"/>
      <c r="R372" s="112">
        <f t="shared" si="178"/>
        <v>365157.51853660104</v>
      </c>
      <c r="S372" s="50"/>
      <c r="T372" s="53">
        <f t="shared" si="179"/>
        <v>0.17</v>
      </c>
      <c r="U372" s="50">
        <f t="shared" si="180"/>
        <v>1797.1530365108154</v>
      </c>
      <c r="V372" s="50">
        <f t="shared" si="181"/>
        <v>433113.88179910649</v>
      </c>
      <c r="W372" s="53">
        <f t="shared" si="182"/>
        <v>0.32</v>
      </c>
      <c r="X372" s="50">
        <f t="shared" si="194"/>
        <v>0</v>
      </c>
      <c r="Y372" s="50">
        <f>IF(B372&lt;&gt;"",IF(MONTH(E372)=MONTH($F$14),SUMIF($C$22:C825,"="&amp;(C372-1),$G$22:G825),0)*T372,"")</f>
        <v>0</v>
      </c>
      <c r="Z372" s="50">
        <f>IF(B372&lt;&gt;"",SUM($Y$22:Y372),"")</f>
        <v>31112.243999999988</v>
      </c>
      <c r="AA372" s="51">
        <f t="shared" si="195"/>
        <v>0.05</v>
      </c>
      <c r="AB372" s="50">
        <f t="shared" si="196"/>
        <v>249.89218792039375</v>
      </c>
      <c r="AC372" s="50">
        <f t="shared" si="197"/>
        <v>47.479515704874814</v>
      </c>
      <c r="AD372" s="50">
        <f t="shared" si="198"/>
        <v>29064.293773109948</v>
      </c>
      <c r="AE372" s="50">
        <f t="shared" si="199"/>
        <v>60176.537773110016</v>
      </c>
      <c r="AF372" s="50">
        <f>IFERROR($V372*(1-$W372)+SUM($X$22:$X372)+$AD372,"")</f>
        <v>355766.81339650234</v>
      </c>
      <c r="AG372" s="50" t="b">
        <f t="shared" si="200"/>
        <v>0</v>
      </c>
      <c r="AH372" s="50">
        <f>IF(B372&lt;&gt;"",
IF(AND(AG372=TRUE,D372&gt;=65),$V372*(1-10%)+SUM($X$22:$X372)+$AD372,AF372),
"")</f>
        <v>355766.81339650234</v>
      </c>
      <c r="AI372" s="50">
        <f t="shared" si="183"/>
        <v>1797.1530365108154</v>
      </c>
      <c r="AJ372" s="50">
        <f t="shared" si="184"/>
        <v>433113.88179910649</v>
      </c>
      <c r="AK372" s="50">
        <f t="shared" si="185"/>
        <v>386793.80425727624</v>
      </c>
      <c r="AL372" s="50" t="b">
        <f t="shared" si="201"/>
        <v>0</v>
      </c>
      <c r="AM372" s="50">
        <f t="shared" si="186"/>
        <v>386793.80425727624</v>
      </c>
      <c r="AN372" s="50">
        <f t="shared" si="202"/>
        <v>1516.3719053884849</v>
      </c>
      <c r="AO372" s="50">
        <f t="shared" si="203"/>
        <v>288.11066202381215</v>
      </c>
      <c r="AP372" s="50">
        <f t="shared" si="204"/>
        <v>175833.5185366011</v>
      </c>
      <c r="AQ372" s="50">
        <f t="shared" si="205"/>
        <v>365157.51853660104</v>
      </c>
    </row>
    <row r="373" spans="1:43" s="29" customFormat="1" x14ac:dyDescent="0.2">
      <c r="A373" s="47">
        <f t="shared" si="174"/>
        <v>352</v>
      </c>
      <c r="B373" s="47" t="str">
        <f>IF(E373&lt;=$F$10,VLOOKUP('KALKULATOR 2021'!A373,Robocze!$B$23:$C$102,2),"")</f>
        <v>30 rok</v>
      </c>
      <c r="C373" s="47">
        <f t="shared" si="187"/>
        <v>2051</v>
      </c>
      <c r="D373" s="48">
        <f t="shared" si="206"/>
        <v>59.333333333334082</v>
      </c>
      <c r="E373" s="54">
        <f t="shared" si="188"/>
        <v>55213</v>
      </c>
      <c r="F373" s="49">
        <f t="shared" si="189"/>
        <v>55243</v>
      </c>
      <c r="G373" s="50">
        <f>IF(F373&lt;&gt;"",
IF($F$6=Robocze!$B$3,$F$5/12,
IF(AND($F$6=Robocze!$B$4,MOD(A373,3)=1),$F$5/4,
IF(AND($F$6=Robocze!$B$5,MOD(A373,12)=1),$F$5,0))),
"")</f>
        <v>0</v>
      </c>
      <c r="H373" s="50">
        <f t="shared" si="190"/>
        <v>189323.99999999994</v>
      </c>
      <c r="I373" s="51">
        <f t="shared" si="175"/>
        <v>0.05</v>
      </c>
      <c r="J373" s="50">
        <f t="shared" si="191"/>
        <v>0</v>
      </c>
      <c r="K373" s="50">
        <f t="shared" si="192"/>
        <v>0</v>
      </c>
      <c r="L373" s="52" t="str">
        <f t="shared" si="207"/>
        <v/>
      </c>
      <c r="M373" s="111">
        <f t="shared" si="176"/>
        <v>189323.99999999994</v>
      </c>
      <c r="N373" s="114">
        <f t="shared" si="193"/>
        <v>357197.06520991737</v>
      </c>
      <c r="O373" s="115"/>
      <c r="P373" s="114">
        <f t="shared" si="177"/>
        <v>388255.56360834825</v>
      </c>
      <c r="Q373" s="115"/>
      <c r="R373" s="112">
        <f t="shared" si="178"/>
        <v>366389.92516166205</v>
      </c>
      <c r="S373" s="50"/>
      <c r="T373" s="53">
        <f t="shared" si="179"/>
        <v>0.17</v>
      </c>
      <c r="U373" s="50">
        <f t="shared" si="180"/>
        <v>1804.6411741629436</v>
      </c>
      <c r="V373" s="50">
        <f t="shared" si="181"/>
        <v>434918.52297326946</v>
      </c>
      <c r="W373" s="53">
        <f t="shared" si="182"/>
        <v>0.32</v>
      </c>
      <c r="X373" s="50">
        <f t="shared" si="194"/>
        <v>0</v>
      </c>
      <c r="Y373" s="50">
        <f>IF(B373&lt;&gt;"",IF(MONTH(E373)=MONTH($F$14),SUMIF($C$22:C825,"="&amp;(C373-1),$G$22:G825),0)*T373,"")</f>
        <v>0</v>
      </c>
      <c r="Z373" s="50">
        <f>IF(B373&lt;&gt;"",SUM($Y$22:Y373),"")</f>
        <v>31112.243999999988</v>
      </c>
      <c r="AA373" s="51">
        <f t="shared" si="195"/>
        <v>0.05</v>
      </c>
      <c r="AB373" s="50">
        <f t="shared" si="196"/>
        <v>250.73557405462509</v>
      </c>
      <c r="AC373" s="50">
        <f t="shared" si="197"/>
        <v>47.639759070378766</v>
      </c>
      <c r="AD373" s="50">
        <f t="shared" si="198"/>
        <v>29267.389588094196</v>
      </c>
      <c r="AE373" s="50">
        <f t="shared" si="199"/>
        <v>60379.633588094264</v>
      </c>
      <c r="AF373" s="50">
        <f>IFERROR($V373*(1-$W373)+SUM($X$22:$X373)+$AD373,"")</f>
        <v>357197.06520991737</v>
      </c>
      <c r="AG373" s="50" t="b">
        <f t="shared" si="200"/>
        <v>0</v>
      </c>
      <c r="AH373" s="50">
        <f>IF(B373&lt;&gt;"",
IF(AND(AG373=TRUE,D373&gt;=65),$V373*(1-10%)+SUM($X$22:$X373)+$AD373,AF373),
"")</f>
        <v>357197.06520991737</v>
      </c>
      <c r="AI373" s="50">
        <f t="shared" si="183"/>
        <v>1804.6411741629436</v>
      </c>
      <c r="AJ373" s="50">
        <f t="shared" si="184"/>
        <v>434918.52297326946</v>
      </c>
      <c r="AK373" s="50">
        <f t="shared" si="185"/>
        <v>388255.56360834825</v>
      </c>
      <c r="AL373" s="50" t="b">
        <f t="shared" si="201"/>
        <v>0</v>
      </c>
      <c r="AM373" s="50">
        <f t="shared" si="186"/>
        <v>388255.56360834825</v>
      </c>
      <c r="AN373" s="50">
        <f t="shared" si="202"/>
        <v>1521.4896605691711</v>
      </c>
      <c r="AO373" s="50">
        <f t="shared" si="203"/>
        <v>289.08303550814253</v>
      </c>
      <c r="AP373" s="50">
        <f t="shared" si="204"/>
        <v>177065.9251616621</v>
      </c>
      <c r="AQ373" s="50">
        <f t="shared" si="205"/>
        <v>366389.92516166205</v>
      </c>
    </row>
    <row r="374" spans="1:43" s="29" customFormat="1" x14ac:dyDescent="0.2">
      <c r="A374" s="47">
        <f t="shared" si="174"/>
        <v>353</v>
      </c>
      <c r="B374" s="47" t="str">
        <f>IF(E374&lt;=$F$10,VLOOKUP('KALKULATOR 2021'!A374,Robocze!$B$23:$C$102,2),"")</f>
        <v>30 rok</v>
      </c>
      <c r="C374" s="47">
        <f t="shared" si="187"/>
        <v>2051</v>
      </c>
      <c r="D374" s="48">
        <f t="shared" si="206"/>
        <v>59.416666666667417</v>
      </c>
      <c r="E374" s="54">
        <f t="shared" si="188"/>
        <v>55244</v>
      </c>
      <c r="F374" s="49">
        <f t="shared" si="189"/>
        <v>55273</v>
      </c>
      <c r="G374" s="50">
        <f>IF(F374&lt;&gt;"",
IF($F$6=Robocze!$B$3,$F$5/12,
IF(AND($F$6=Robocze!$B$4,MOD(A374,3)=1),$F$5/4,
IF(AND($F$6=Robocze!$B$5,MOD(A374,12)=1),$F$5,0))),
"")</f>
        <v>0</v>
      </c>
      <c r="H374" s="50">
        <f t="shared" si="190"/>
        <v>189323.99999999994</v>
      </c>
      <c r="I374" s="51">
        <f t="shared" si="175"/>
        <v>0.05</v>
      </c>
      <c r="J374" s="50">
        <f t="shared" si="191"/>
        <v>0</v>
      </c>
      <c r="K374" s="50">
        <f t="shared" si="192"/>
        <v>0</v>
      </c>
      <c r="L374" s="52" t="str">
        <f t="shared" si="207"/>
        <v/>
      </c>
      <c r="M374" s="111">
        <f t="shared" si="176"/>
        <v>189323.99999999994</v>
      </c>
      <c r="N374" s="114">
        <f t="shared" si="193"/>
        <v>358636.73644320143</v>
      </c>
      <c r="O374" s="115"/>
      <c r="P374" s="114">
        <f t="shared" si="177"/>
        <v>389723.41362338304</v>
      </c>
      <c r="Q374" s="115"/>
      <c r="R374" s="112">
        <f t="shared" si="178"/>
        <v>367626.49115908262</v>
      </c>
      <c r="S374" s="50"/>
      <c r="T374" s="53">
        <f t="shared" si="179"/>
        <v>0.17</v>
      </c>
      <c r="U374" s="50">
        <f t="shared" si="180"/>
        <v>1812.1605123886227</v>
      </c>
      <c r="V374" s="50">
        <f t="shared" si="181"/>
        <v>436730.68348565808</v>
      </c>
      <c r="W374" s="53">
        <f t="shared" si="182"/>
        <v>0.32</v>
      </c>
      <c r="X374" s="50">
        <f t="shared" si="194"/>
        <v>0</v>
      </c>
      <c r="Y374" s="50">
        <f>IF(B374&lt;&gt;"",IF(MONTH(E374)=MONTH($F$14),SUMIF($C$22:C825,"="&amp;(C374-1),$G$22:G825),0)*T374,"")</f>
        <v>1072.836</v>
      </c>
      <c r="Z374" s="50">
        <f>IF(B374&lt;&gt;"",SUM($Y$22:Y374),"")</f>
        <v>32185.079999999987</v>
      </c>
      <c r="AA374" s="51">
        <f t="shared" si="195"/>
        <v>0.05</v>
      </c>
      <c r="AB374" s="50">
        <f t="shared" si="196"/>
        <v>256.05195661705949</v>
      </c>
      <c r="AC374" s="50">
        <f t="shared" si="197"/>
        <v>48.6498717572413</v>
      </c>
      <c r="AD374" s="50">
        <f t="shared" si="198"/>
        <v>29474.791672954012</v>
      </c>
      <c r="AE374" s="50">
        <f t="shared" si="199"/>
        <v>61659.87167295409</v>
      </c>
      <c r="AF374" s="50">
        <f>IFERROR($V374*(1-$W374)+SUM($X$22:$X374)+$AD374,"")</f>
        <v>358636.73644320143</v>
      </c>
      <c r="AG374" s="50" t="b">
        <f t="shared" si="200"/>
        <v>0</v>
      </c>
      <c r="AH374" s="50">
        <f>IF(B374&lt;&gt;"",
IF(AND(AG374=TRUE,D374&gt;=65),$V374*(1-10%)+SUM($X$22:$X374)+$AD374,AF374),
"")</f>
        <v>358636.73644320143</v>
      </c>
      <c r="AI374" s="50">
        <f t="shared" si="183"/>
        <v>1812.1605123886227</v>
      </c>
      <c r="AJ374" s="50">
        <f t="shared" si="184"/>
        <v>436730.68348565808</v>
      </c>
      <c r="AK374" s="50">
        <f t="shared" si="185"/>
        <v>389723.41362338304</v>
      </c>
      <c r="AL374" s="50" t="b">
        <f t="shared" si="201"/>
        <v>0</v>
      </c>
      <c r="AM374" s="50">
        <f t="shared" si="186"/>
        <v>389723.41362338304</v>
      </c>
      <c r="AN374" s="50">
        <f t="shared" si="202"/>
        <v>1526.6246881735917</v>
      </c>
      <c r="AO374" s="50">
        <f t="shared" si="203"/>
        <v>290.05869075298244</v>
      </c>
      <c r="AP374" s="50">
        <f t="shared" si="204"/>
        <v>178302.49115908268</v>
      </c>
      <c r="AQ374" s="50">
        <f t="shared" si="205"/>
        <v>367626.49115908262</v>
      </c>
    </row>
    <row r="375" spans="1:43" s="29" customFormat="1" x14ac:dyDescent="0.2">
      <c r="A375" s="47">
        <f t="shared" si="174"/>
        <v>354</v>
      </c>
      <c r="B375" s="47" t="str">
        <f>IF(E375&lt;=$F$10,VLOOKUP('KALKULATOR 2021'!A375,Robocze!$B$23:$C$102,2),"")</f>
        <v>30 rok</v>
      </c>
      <c r="C375" s="47">
        <f t="shared" si="187"/>
        <v>2051</v>
      </c>
      <c r="D375" s="48">
        <f t="shared" si="206"/>
        <v>59.500000000000753</v>
      </c>
      <c r="E375" s="54">
        <f t="shared" si="188"/>
        <v>55274</v>
      </c>
      <c r="F375" s="49">
        <f t="shared" si="189"/>
        <v>55304</v>
      </c>
      <c r="G375" s="50">
        <f>IF(F375&lt;&gt;"",
IF($F$6=Robocze!$B$3,$F$5/12,
IF(AND($F$6=Robocze!$B$4,MOD(A375,3)=1),$F$5/4,
IF(AND($F$6=Robocze!$B$5,MOD(A375,12)=1),$F$5,0))),
"")</f>
        <v>0</v>
      </c>
      <c r="H375" s="50">
        <f t="shared" si="190"/>
        <v>189323.99999999994</v>
      </c>
      <c r="I375" s="51">
        <f t="shared" si="175"/>
        <v>0.05</v>
      </c>
      <c r="J375" s="50">
        <f t="shared" si="191"/>
        <v>0</v>
      </c>
      <c r="K375" s="50">
        <f t="shared" si="192"/>
        <v>0</v>
      </c>
      <c r="L375" s="52" t="str">
        <f t="shared" si="207"/>
        <v/>
      </c>
      <c r="M375" s="111">
        <f t="shared" si="176"/>
        <v>189323.99999999994</v>
      </c>
      <c r="N375" s="114">
        <f t="shared" si="193"/>
        <v>360082.24211330712</v>
      </c>
      <c r="O375" s="115"/>
      <c r="P375" s="114">
        <f t="shared" si="177"/>
        <v>391197.3796801471</v>
      </c>
      <c r="Q375" s="115"/>
      <c r="R375" s="112">
        <f t="shared" si="178"/>
        <v>368867.23056674452</v>
      </c>
      <c r="S375" s="50"/>
      <c r="T375" s="53">
        <f t="shared" si="179"/>
        <v>0.17</v>
      </c>
      <c r="U375" s="50">
        <f t="shared" si="180"/>
        <v>1819.7111811902421</v>
      </c>
      <c r="V375" s="50">
        <f t="shared" si="181"/>
        <v>438550.3946668483</v>
      </c>
      <c r="W375" s="53">
        <f t="shared" si="182"/>
        <v>0.32</v>
      </c>
      <c r="X375" s="50">
        <f t="shared" si="194"/>
        <v>0</v>
      </c>
      <c r="Y375" s="50">
        <f>IF(B375&lt;&gt;"",IF(MONTH(E375)=MONTH($F$14),SUMIF($C$22:C825,"="&amp;(C375-1),$G$22:G825),0)*T375,"")</f>
        <v>0</v>
      </c>
      <c r="Z375" s="50">
        <f>IF(B375&lt;&gt;"",SUM($Y$22:Y375),"")</f>
        <v>32185.079999999987</v>
      </c>
      <c r="AA375" s="51">
        <f t="shared" si="195"/>
        <v>0.05</v>
      </c>
      <c r="AB375" s="50">
        <f t="shared" si="196"/>
        <v>256.91613197064208</v>
      </c>
      <c r="AC375" s="50">
        <f t="shared" si="197"/>
        <v>48.814065074421997</v>
      </c>
      <c r="AD375" s="50">
        <f t="shared" si="198"/>
        <v>29682.893739850235</v>
      </c>
      <c r="AE375" s="50">
        <f t="shared" si="199"/>
        <v>61867.973739850306</v>
      </c>
      <c r="AF375" s="50">
        <f>IFERROR($V375*(1-$W375)+SUM($X$22:$X375)+$AD375,"")</f>
        <v>360082.24211330712</v>
      </c>
      <c r="AG375" s="50" t="b">
        <f t="shared" si="200"/>
        <v>0</v>
      </c>
      <c r="AH375" s="50">
        <f>IF(B375&lt;&gt;"",
IF(AND(AG375=TRUE,D375&gt;=65),$V375*(1-10%)+SUM($X$22:$X375)+$AD375,AF375),
"")</f>
        <v>360082.24211330712</v>
      </c>
      <c r="AI375" s="50">
        <f t="shared" si="183"/>
        <v>1819.7111811902421</v>
      </c>
      <c r="AJ375" s="50">
        <f t="shared" si="184"/>
        <v>438550.3946668483</v>
      </c>
      <c r="AK375" s="50">
        <f t="shared" si="185"/>
        <v>391197.3796801471</v>
      </c>
      <c r="AL375" s="50" t="b">
        <f t="shared" si="201"/>
        <v>0</v>
      </c>
      <c r="AM375" s="50">
        <f t="shared" si="186"/>
        <v>391197.3796801471</v>
      </c>
      <c r="AN375" s="50">
        <f t="shared" si="202"/>
        <v>1531.7770464961777</v>
      </c>
      <c r="AO375" s="50">
        <f t="shared" si="203"/>
        <v>291.03763883427376</v>
      </c>
      <c r="AP375" s="50">
        <f t="shared" si="204"/>
        <v>179543.23056674458</v>
      </c>
      <c r="AQ375" s="50">
        <f t="shared" si="205"/>
        <v>368867.23056674452</v>
      </c>
    </row>
    <row r="376" spans="1:43" s="29" customFormat="1" x14ac:dyDescent="0.2">
      <c r="A376" s="47">
        <f t="shared" si="174"/>
        <v>355</v>
      </c>
      <c r="B376" s="47" t="str">
        <f>IF(E376&lt;=$F$10,VLOOKUP('KALKULATOR 2021'!A376,Robocze!$B$23:$C$102,2),"")</f>
        <v>30 rok</v>
      </c>
      <c r="C376" s="47">
        <f t="shared" si="187"/>
        <v>2051</v>
      </c>
      <c r="D376" s="48">
        <f t="shared" si="206"/>
        <v>59.583333333334089</v>
      </c>
      <c r="E376" s="54">
        <f t="shared" si="188"/>
        <v>55305</v>
      </c>
      <c r="F376" s="49">
        <f t="shared" si="189"/>
        <v>55334</v>
      </c>
      <c r="G376" s="50">
        <f>IF(F376&lt;&gt;"",
IF($F$6=Robocze!$B$3,$F$5/12,
IF(AND($F$6=Robocze!$B$4,MOD(A376,3)=1),$F$5/4,
IF(AND($F$6=Robocze!$B$5,MOD(A376,12)=1),$F$5,0))),
"")</f>
        <v>0</v>
      </c>
      <c r="H376" s="50">
        <f t="shared" si="190"/>
        <v>189323.99999999994</v>
      </c>
      <c r="I376" s="51">
        <f t="shared" si="175"/>
        <v>0.05</v>
      </c>
      <c r="J376" s="50">
        <f t="shared" si="191"/>
        <v>0</v>
      </c>
      <c r="K376" s="50">
        <f t="shared" si="192"/>
        <v>0</v>
      </c>
      <c r="L376" s="52" t="str">
        <f t="shared" si="207"/>
        <v/>
      </c>
      <c r="M376" s="111">
        <f t="shared" si="176"/>
        <v>189323.99999999994</v>
      </c>
      <c r="N376" s="114">
        <f t="shared" si="193"/>
        <v>361533.60597623518</v>
      </c>
      <c r="O376" s="115"/>
      <c r="P376" s="114">
        <f t="shared" si="177"/>
        <v>392677.48726214771</v>
      </c>
      <c r="Q376" s="115"/>
      <c r="R376" s="112">
        <f t="shared" si="178"/>
        <v>370112.15746990731</v>
      </c>
      <c r="S376" s="50"/>
      <c r="T376" s="53">
        <f t="shared" si="179"/>
        <v>0.17</v>
      </c>
      <c r="U376" s="50">
        <f t="shared" si="180"/>
        <v>1827.293311111868</v>
      </c>
      <c r="V376" s="50">
        <f t="shared" si="181"/>
        <v>440377.68797796016</v>
      </c>
      <c r="W376" s="53">
        <f t="shared" si="182"/>
        <v>0.32</v>
      </c>
      <c r="X376" s="50">
        <f t="shared" si="194"/>
        <v>0</v>
      </c>
      <c r="Y376" s="50">
        <f>IF(B376&lt;&gt;"",IF(MONTH(E376)=MONTH($F$14),SUMIF($C$22:C825,"="&amp;(C376-1),$G$22:G825),0)*T376,"")</f>
        <v>0</v>
      </c>
      <c r="Z376" s="50">
        <f>IF(B376&lt;&gt;"",SUM($Y$22:Y376),"")</f>
        <v>32185.079999999987</v>
      </c>
      <c r="AA376" s="51">
        <f t="shared" si="195"/>
        <v>0.05</v>
      </c>
      <c r="AB376" s="50">
        <f t="shared" si="196"/>
        <v>257.78322391604297</v>
      </c>
      <c r="AC376" s="50">
        <f t="shared" si="197"/>
        <v>48.978812544048168</v>
      </c>
      <c r="AD376" s="50">
        <f t="shared" si="198"/>
        <v>29891.69815122223</v>
      </c>
      <c r="AE376" s="50">
        <f t="shared" si="199"/>
        <v>62076.778151222301</v>
      </c>
      <c r="AF376" s="50">
        <f>IFERROR($V376*(1-$W376)+SUM($X$22:$X376)+$AD376,"")</f>
        <v>361533.60597623518</v>
      </c>
      <c r="AG376" s="50" t="b">
        <f t="shared" si="200"/>
        <v>0</v>
      </c>
      <c r="AH376" s="50">
        <f>IF(B376&lt;&gt;"",
IF(AND(AG376=TRUE,D376&gt;=65),$V376*(1-10%)+SUM($X$22:$X376)+$AD376,AF376),
"")</f>
        <v>361533.60597623518</v>
      </c>
      <c r="AI376" s="50">
        <f t="shared" si="183"/>
        <v>1827.293311111868</v>
      </c>
      <c r="AJ376" s="50">
        <f t="shared" si="184"/>
        <v>440377.68797796016</v>
      </c>
      <c r="AK376" s="50">
        <f t="shared" si="185"/>
        <v>392677.48726214771</v>
      </c>
      <c r="AL376" s="50" t="b">
        <f t="shared" si="201"/>
        <v>0</v>
      </c>
      <c r="AM376" s="50">
        <f t="shared" si="186"/>
        <v>392677.48726214771</v>
      </c>
      <c r="AN376" s="50">
        <f t="shared" si="202"/>
        <v>1536.9467940281022</v>
      </c>
      <c r="AO376" s="50">
        <f t="shared" si="203"/>
        <v>292.01989086533945</v>
      </c>
      <c r="AP376" s="50">
        <f t="shared" si="204"/>
        <v>180788.15746990737</v>
      </c>
      <c r="AQ376" s="50">
        <f t="shared" si="205"/>
        <v>370112.15746990731</v>
      </c>
    </row>
    <row r="377" spans="1:43" s="29" customFormat="1" x14ac:dyDescent="0.2">
      <c r="A377" s="47">
        <f t="shared" si="174"/>
        <v>356</v>
      </c>
      <c r="B377" s="47" t="str">
        <f>IF(E377&lt;=$F$10,VLOOKUP('KALKULATOR 2021'!A377,Robocze!$B$23:$C$102,2),"")</f>
        <v>30 rok</v>
      </c>
      <c r="C377" s="47">
        <f t="shared" si="187"/>
        <v>2051</v>
      </c>
      <c r="D377" s="48">
        <f t="shared" si="206"/>
        <v>59.666666666667425</v>
      </c>
      <c r="E377" s="54">
        <f t="shared" si="188"/>
        <v>55335</v>
      </c>
      <c r="F377" s="49">
        <f t="shared" si="189"/>
        <v>55365</v>
      </c>
      <c r="G377" s="50">
        <f>IF(F377&lt;&gt;"",
IF($F$6=Robocze!$B$3,$F$5/12,
IF(AND($F$6=Robocze!$B$4,MOD(A377,3)=1),$F$5/4,
IF(AND($F$6=Robocze!$B$5,MOD(A377,12)=1),$F$5,0))),
"")</f>
        <v>0</v>
      </c>
      <c r="H377" s="50">
        <f t="shared" si="190"/>
        <v>189323.99999999994</v>
      </c>
      <c r="I377" s="51">
        <f t="shared" si="175"/>
        <v>0.05</v>
      </c>
      <c r="J377" s="50">
        <f t="shared" si="191"/>
        <v>0</v>
      </c>
      <c r="K377" s="50">
        <f t="shared" si="192"/>
        <v>0</v>
      </c>
      <c r="L377" s="52" t="str">
        <f t="shared" si="207"/>
        <v/>
      </c>
      <c r="M377" s="111">
        <f t="shared" si="176"/>
        <v>189323.99999999994</v>
      </c>
      <c r="N377" s="114">
        <f t="shared" si="193"/>
        <v>362990.85188509966</v>
      </c>
      <c r="O377" s="115"/>
      <c r="P377" s="114">
        <f t="shared" si="177"/>
        <v>394163.76195907337</v>
      </c>
      <c r="Q377" s="115"/>
      <c r="R377" s="112">
        <f t="shared" si="178"/>
        <v>371361.28600136825</v>
      </c>
      <c r="S377" s="50"/>
      <c r="T377" s="53">
        <f t="shared" si="179"/>
        <v>0.17</v>
      </c>
      <c r="U377" s="50">
        <f t="shared" si="180"/>
        <v>1834.9070332415006</v>
      </c>
      <c r="V377" s="50">
        <f t="shared" si="181"/>
        <v>442212.59501120169</v>
      </c>
      <c r="W377" s="53">
        <f t="shared" si="182"/>
        <v>0.32</v>
      </c>
      <c r="X377" s="50">
        <f t="shared" si="194"/>
        <v>0</v>
      </c>
      <c r="Y377" s="50">
        <f>IF(B377&lt;&gt;"",IF(MONTH(E377)=MONTH($F$14),SUMIF($C$22:C825,"="&amp;(C377-1),$G$22:G825),0)*T377,"")</f>
        <v>0</v>
      </c>
      <c r="Z377" s="50">
        <f>IF(B377&lt;&gt;"",SUM($Y$22:Y377),"")</f>
        <v>32185.079999999987</v>
      </c>
      <c r="AA377" s="51">
        <f t="shared" si="195"/>
        <v>0.05</v>
      </c>
      <c r="AB377" s="50">
        <f t="shared" si="196"/>
        <v>258.65324229675963</v>
      </c>
      <c r="AC377" s="50">
        <f t="shared" si="197"/>
        <v>49.144116036384332</v>
      </c>
      <c r="AD377" s="50">
        <f t="shared" si="198"/>
        <v>30101.207277482608</v>
      </c>
      <c r="AE377" s="50">
        <f t="shared" si="199"/>
        <v>62286.287277482676</v>
      </c>
      <c r="AF377" s="50">
        <f>IFERROR($V377*(1-$W377)+SUM($X$22:$X377)+$AD377,"")</f>
        <v>362990.85188509966</v>
      </c>
      <c r="AG377" s="50" t="b">
        <f t="shared" si="200"/>
        <v>0</v>
      </c>
      <c r="AH377" s="50">
        <f>IF(B377&lt;&gt;"",
IF(AND(AG377=TRUE,D377&gt;=65),$V377*(1-10%)+SUM($X$22:$X377)+$AD377,AF377),
"")</f>
        <v>362990.85188509966</v>
      </c>
      <c r="AI377" s="50">
        <f t="shared" si="183"/>
        <v>1834.9070332415006</v>
      </c>
      <c r="AJ377" s="50">
        <f t="shared" si="184"/>
        <v>442212.59501120169</v>
      </c>
      <c r="AK377" s="50">
        <f t="shared" si="185"/>
        <v>394163.76195907337</v>
      </c>
      <c r="AL377" s="50" t="b">
        <f t="shared" si="201"/>
        <v>0</v>
      </c>
      <c r="AM377" s="50">
        <f t="shared" si="186"/>
        <v>394163.76195907337</v>
      </c>
      <c r="AN377" s="50">
        <f t="shared" si="202"/>
        <v>1542.1339894579471</v>
      </c>
      <c r="AO377" s="50">
        <f t="shared" si="203"/>
        <v>293.00545799700996</v>
      </c>
      <c r="AP377" s="50">
        <f t="shared" si="204"/>
        <v>182037.28600136831</v>
      </c>
      <c r="AQ377" s="50">
        <f t="shared" si="205"/>
        <v>371361.28600136825</v>
      </c>
    </row>
    <row r="378" spans="1:43" s="29" customFormat="1" x14ac:dyDescent="0.2">
      <c r="A378" s="47">
        <f t="shared" si="174"/>
        <v>357</v>
      </c>
      <c r="B378" s="47" t="str">
        <f>IF(E378&lt;=$F$10,VLOOKUP('KALKULATOR 2021'!A378,Robocze!$B$23:$C$102,2),"")</f>
        <v>30 rok</v>
      </c>
      <c r="C378" s="47">
        <f t="shared" si="187"/>
        <v>2051</v>
      </c>
      <c r="D378" s="48">
        <f t="shared" si="206"/>
        <v>59.75000000000076</v>
      </c>
      <c r="E378" s="54">
        <f t="shared" si="188"/>
        <v>55366</v>
      </c>
      <c r="F378" s="49">
        <f t="shared" si="189"/>
        <v>55396</v>
      </c>
      <c r="G378" s="50">
        <f>IF(F378&lt;&gt;"",
IF($F$6=Robocze!$B$3,$F$5/12,
IF(AND($F$6=Robocze!$B$4,MOD(A378,3)=1),$F$5/4,
IF(AND($F$6=Robocze!$B$5,MOD(A378,12)=1),$F$5,0))),
"")</f>
        <v>0</v>
      </c>
      <c r="H378" s="50">
        <f t="shared" si="190"/>
        <v>189323.99999999994</v>
      </c>
      <c r="I378" s="51">
        <f t="shared" si="175"/>
        <v>0.05</v>
      </c>
      <c r="J378" s="50">
        <f t="shared" si="191"/>
        <v>0</v>
      </c>
      <c r="K378" s="50">
        <f t="shared" si="192"/>
        <v>0</v>
      </c>
      <c r="L378" s="52" t="str">
        <f t="shared" si="207"/>
        <v/>
      </c>
      <c r="M378" s="111">
        <f t="shared" si="176"/>
        <v>189323.99999999994</v>
      </c>
      <c r="N378" s="114">
        <f t="shared" si="193"/>
        <v>364454.0037905263</v>
      </c>
      <c r="O378" s="115"/>
      <c r="P378" s="114">
        <f t="shared" si="177"/>
        <v>395656.22946723615</v>
      </c>
      <c r="Q378" s="115"/>
      <c r="R378" s="112">
        <f t="shared" si="178"/>
        <v>372614.63034162286</v>
      </c>
      <c r="S378" s="50"/>
      <c r="T378" s="53">
        <f t="shared" si="179"/>
        <v>0.17</v>
      </c>
      <c r="U378" s="50">
        <f t="shared" si="180"/>
        <v>1842.5524792133403</v>
      </c>
      <c r="V378" s="50">
        <f t="shared" si="181"/>
        <v>444055.14749041502</v>
      </c>
      <c r="W378" s="53">
        <f t="shared" si="182"/>
        <v>0.32</v>
      </c>
      <c r="X378" s="50">
        <f t="shared" si="194"/>
        <v>0</v>
      </c>
      <c r="Y378" s="50">
        <f>IF(B378&lt;&gt;"",IF(MONTH(E378)=MONTH($F$14),SUMIF($C$22:C825,"="&amp;(C378-1),$G$22:G825),0)*T378,"")</f>
        <v>0</v>
      </c>
      <c r="Z378" s="50">
        <f>IF(B378&lt;&gt;"",SUM($Y$22:Y378),"")</f>
        <v>32185.079999999987</v>
      </c>
      <c r="AA378" s="51">
        <f t="shared" si="195"/>
        <v>0.05</v>
      </c>
      <c r="AB378" s="50">
        <f t="shared" si="196"/>
        <v>259.52619698951116</v>
      </c>
      <c r="AC378" s="50">
        <f t="shared" si="197"/>
        <v>49.309977428007123</v>
      </c>
      <c r="AD378" s="50">
        <f t="shared" si="198"/>
        <v>30311.423497044114</v>
      </c>
      <c r="AE378" s="50">
        <f t="shared" si="199"/>
        <v>62496.503497044185</v>
      </c>
      <c r="AF378" s="50">
        <f>IFERROR($V378*(1-$W378)+SUM($X$22:$X378)+$AD378,"")</f>
        <v>364454.0037905263</v>
      </c>
      <c r="AG378" s="50" t="b">
        <f t="shared" si="200"/>
        <v>0</v>
      </c>
      <c r="AH378" s="50">
        <f>IF(B378&lt;&gt;"",
IF(AND(AG378=TRUE,D378&gt;=65),$V378*(1-10%)+SUM($X$22:$X378)+$AD378,AF378),
"")</f>
        <v>364454.0037905263</v>
      </c>
      <c r="AI378" s="50">
        <f t="shared" si="183"/>
        <v>1842.5524792133403</v>
      </c>
      <c r="AJ378" s="50">
        <f t="shared" si="184"/>
        <v>444055.14749041502</v>
      </c>
      <c r="AK378" s="50">
        <f t="shared" si="185"/>
        <v>395656.22946723615</v>
      </c>
      <c r="AL378" s="50" t="b">
        <f t="shared" si="201"/>
        <v>0</v>
      </c>
      <c r="AM378" s="50">
        <f t="shared" si="186"/>
        <v>395656.22946723615</v>
      </c>
      <c r="AN378" s="50">
        <f t="shared" si="202"/>
        <v>1547.3386916723678</v>
      </c>
      <c r="AO378" s="50">
        <f t="shared" si="203"/>
        <v>293.9943514177499</v>
      </c>
      <c r="AP378" s="50">
        <f t="shared" si="204"/>
        <v>183290.63034162292</v>
      </c>
      <c r="AQ378" s="50">
        <f t="shared" si="205"/>
        <v>372614.63034162286</v>
      </c>
    </row>
    <row r="379" spans="1:43" s="29" customFormat="1" x14ac:dyDescent="0.2">
      <c r="A379" s="47">
        <f t="shared" si="174"/>
        <v>358</v>
      </c>
      <c r="B379" s="47" t="str">
        <f>IF(E379&lt;=$F$10,VLOOKUP('KALKULATOR 2021'!A379,Robocze!$B$23:$C$102,2),"")</f>
        <v>30 rok</v>
      </c>
      <c r="C379" s="47">
        <f t="shared" si="187"/>
        <v>2051</v>
      </c>
      <c r="D379" s="48">
        <f t="shared" si="206"/>
        <v>59.833333333334096</v>
      </c>
      <c r="E379" s="54">
        <f t="shared" si="188"/>
        <v>55397</v>
      </c>
      <c r="F379" s="49">
        <f t="shared" si="189"/>
        <v>55426</v>
      </c>
      <c r="G379" s="50">
        <f>IF(F379&lt;&gt;"",
IF($F$6=Robocze!$B$3,$F$5/12,
IF(AND($F$6=Robocze!$B$4,MOD(A379,3)=1),$F$5/4,
IF(AND($F$6=Robocze!$B$5,MOD(A379,12)=1),$F$5,0))),
"")</f>
        <v>0</v>
      </c>
      <c r="H379" s="50">
        <f t="shared" si="190"/>
        <v>189323.99999999994</v>
      </c>
      <c r="I379" s="51">
        <f t="shared" si="175"/>
        <v>0.05</v>
      </c>
      <c r="J379" s="50">
        <f t="shared" si="191"/>
        <v>0</v>
      </c>
      <c r="K379" s="50">
        <f t="shared" si="192"/>
        <v>0</v>
      </c>
      <c r="L379" s="52" t="str">
        <f t="shared" si="207"/>
        <v/>
      </c>
      <c r="M379" s="111">
        <f t="shared" si="176"/>
        <v>189323.99999999994</v>
      </c>
      <c r="N379" s="114">
        <f t="shared" si="193"/>
        <v>365923.08574105165</v>
      </c>
      <c r="O379" s="115"/>
      <c r="P379" s="114">
        <f t="shared" si="177"/>
        <v>397154.91559001629</v>
      </c>
      <c r="Q379" s="115"/>
      <c r="R379" s="112">
        <f t="shared" si="178"/>
        <v>373872.20471902587</v>
      </c>
      <c r="S379" s="50"/>
      <c r="T379" s="53">
        <f t="shared" si="179"/>
        <v>0.17</v>
      </c>
      <c r="U379" s="50">
        <f t="shared" si="180"/>
        <v>1850.2297812100626</v>
      </c>
      <c r="V379" s="50">
        <f t="shared" si="181"/>
        <v>445905.3772716251</v>
      </c>
      <c r="W379" s="53">
        <f t="shared" si="182"/>
        <v>0.32</v>
      </c>
      <c r="X379" s="50">
        <f t="shared" si="194"/>
        <v>0</v>
      </c>
      <c r="Y379" s="50">
        <f>IF(B379&lt;&gt;"",IF(MONTH(E379)=MONTH($F$14),SUMIF($C$22:C825,"="&amp;(C379-1),$G$22:G825),0)*T379,"")</f>
        <v>0</v>
      </c>
      <c r="Z379" s="50">
        <f>IF(B379&lt;&gt;"",SUM($Y$22:Y379),"")</f>
        <v>32185.079999999987</v>
      </c>
      <c r="AA379" s="51">
        <f t="shared" si="195"/>
        <v>0.05</v>
      </c>
      <c r="AB379" s="50">
        <f t="shared" si="196"/>
        <v>260.4020979043508</v>
      </c>
      <c r="AC379" s="50">
        <f t="shared" si="197"/>
        <v>49.476398601826652</v>
      </c>
      <c r="AD379" s="50">
        <f t="shared" si="198"/>
        <v>30522.34919634664</v>
      </c>
      <c r="AE379" s="50">
        <f t="shared" si="199"/>
        <v>62707.429196346704</v>
      </c>
      <c r="AF379" s="50">
        <f>IFERROR($V379*(1-$W379)+SUM($X$22:$X379)+$AD379,"")</f>
        <v>365923.08574105165</v>
      </c>
      <c r="AG379" s="50" t="b">
        <f t="shared" si="200"/>
        <v>0</v>
      </c>
      <c r="AH379" s="50">
        <f>IF(B379&lt;&gt;"",
IF(AND(AG379=TRUE,D379&gt;=65),$V379*(1-10%)+SUM($X$22:$X379)+$AD379,AF379),
"")</f>
        <v>365923.08574105165</v>
      </c>
      <c r="AI379" s="50">
        <f t="shared" si="183"/>
        <v>1850.2297812100626</v>
      </c>
      <c r="AJ379" s="50">
        <f t="shared" si="184"/>
        <v>445905.3772716251</v>
      </c>
      <c r="AK379" s="50">
        <f t="shared" si="185"/>
        <v>397154.91559001629</v>
      </c>
      <c r="AL379" s="50" t="b">
        <f t="shared" si="201"/>
        <v>0</v>
      </c>
      <c r="AM379" s="50">
        <f t="shared" si="186"/>
        <v>397154.91559001629</v>
      </c>
      <c r="AN379" s="50">
        <f t="shared" si="202"/>
        <v>1552.560959756762</v>
      </c>
      <c r="AO379" s="50">
        <f t="shared" si="203"/>
        <v>294.9865823537848</v>
      </c>
      <c r="AP379" s="50">
        <f t="shared" si="204"/>
        <v>184548.20471902593</v>
      </c>
      <c r="AQ379" s="50">
        <f t="shared" si="205"/>
        <v>373872.20471902587</v>
      </c>
    </row>
    <row r="380" spans="1:43" s="29" customFormat="1" x14ac:dyDescent="0.2">
      <c r="A380" s="47">
        <f t="shared" si="174"/>
        <v>359</v>
      </c>
      <c r="B380" s="47" t="str">
        <f>IF(E380&lt;=$F$10,VLOOKUP('KALKULATOR 2021'!A380,Robocze!$B$23:$C$102,2),"")</f>
        <v>30 rok</v>
      </c>
      <c r="C380" s="47">
        <f t="shared" si="187"/>
        <v>2051</v>
      </c>
      <c r="D380" s="48">
        <f t="shared" si="206"/>
        <v>59.916666666667432</v>
      </c>
      <c r="E380" s="54">
        <f t="shared" si="188"/>
        <v>55427</v>
      </c>
      <c r="F380" s="49">
        <f t="shared" si="189"/>
        <v>55457</v>
      </c>
      <c r="G380" s="50">
        <f>IF(F380&lt;&gt;"",
IF($F$6=Robocze!$B$3,$F$5/12,
IF(AND($F$6=Robocze!$B$4,MOD(A380,3)=1),$F$5/4,
IF(AND($F$6=Robocze!$B$5,MOD(A380,12)=1),$F$5,0))),
"")</f>
        <v>0</v>
      </c>
      <c r="H380" s="50">
        <f t="shared" si="190"/>
        <v>189323.99999999994</v>
      </c>
      <c r="I380" s="51">
        <f t="shared" si="175"/>
        <v>0.05</v>
      </c>
      <c r="J380" s="50">
        <f t="shared" si="191"/>
        <v>0</v>
      </c>
      <c r="K380" s="50">
        <f t="shared" si="192"/>
        <v>0</v>
      </c>
      <c r="L380" s="52" t="str">
        <f t="shared" si="207"/>
        <v/>
      </c>
      <c r="M380" s="111">
        <f t="shared" si="176"/>
        <v>189323.99999999994</v>
      </c>
      <c r="N380" s="114">
        <f t="shared" si="193"/>
        <v>367398.12188352557</v>
      </c>
      <c r="O380" s="115"/>
      <c r="P380" s="114">
        <f t="shared" si="177"/>
        <v>398659.84623830806</v>
      </c>
      <c r="Q380" s="115"/>
      <c r="R380" s="112">
        <f t="shared" si="178"/>
        <v>375134.02340995258</v>
      </c>
      <c r="S380" s="50"/>
      <c r="T380" s="53">
        <f t="shared" si="179"/>
        <v>0.17</v>
      </c>
      <c r="U380" s="50">
        <f t="shared" si="180"/>
        <v>1857.9390719651046</v>
      </c>
      <c r="V380" s="50">
        <f t="shared" si="181"/>
        <v>447763.31634359021</v>
      </c>
      <c r="W380" s="53">
        <f t="shared" si="182"/>
        <v>0.32</v>
      </c>
      <c r="X380" s="50">
        <f t="shared" si="194"/>
        <v>0</v>
      </c>
      <c r="Y380" s="50">
        <f>IF(B380&lt;&gt;"",IF(MONTH(E380)=MONTH($F$14),SUMIF($C$22:C825,"="&amp;(C380-1),$G$22:G825),0)*T380,"")</f>
        <v>0</v>
      </c>
      <c r="Z380" s="50">
        <f>IF(B380&lt;&gt;"",SUM($Y$22:Y380),"")</f>
        <v>32185.079999999987</v>
      </c>
      <c r="AA380" s="51">
        <f t="shared" si="195"/>
        <v>0.05</v>
      </c>
      <c r="AB380" s="50">
        <f t="shared" si="196"/>
        <v>261.28095498477796</v>
      </c>
      <c r="AC380" s="50">
        <f t="shared" si="197"/>
        <v>49.643381447107814</v>
      </c>
      <c r="AD380" s="50">
        <f t="shared" si="198"/>
        <v>30733.986769884308</v>
      </c>
      <c r="AE380" s="50">
        <f t="shared" si="199"/>
        <v>62919.066769884375</v>
      </c>
      <c r="AF380" s="50">
        <f>IFERROR($V380*(1-$W380)+SUM($X$22:$X380)+$AD380,"")</f>
        <v>367398.12188352557</v>
      </c>
      <c r="AG380" s="50" t="b">
        <f t="shared" si="200"/>
        <v>0</v>
      </c>
      <c r="AH380" s="50">
        <f>IF(B380&lt;&gt;"",
IF(AND(AG380=TRUE,D380&gt;=65),$V380*(1-10%)+SUM($X$22:$X380)+$AD380,AF380),
"")</f>
        <v>367398.12188352557</v>
      </c>
      <c r="AI380" s="50">
        <f t="shared" si="183"/>
        <v>1857.9390719651046</v>
      </c>
      <c r="AJ380" s="50">
        <f t="shared" si="184"/>
        <v>447763.31634359021</v>
      </c>
      <c r="AK380" s="50">
        <f t="shared" si="185"/>
        <v>398659.84623830806</v>
      </c>
      <c r="AL380" s="50" t="b">
        <f t="shared" si="201"/>
        <v>0</v>
      </c>
      <c r="AM380" s="50">
        <f t="shared" si="186"/>
        <v>398659.84623830806</v>
      </c>
      <c r="AN380" s="50">
        <f t="shared" si="202"/>
        <v>1557.8008529959413</v>
      </c>
      <c r="AO380" s="50">
        <f t="shared" si="203"/>
        <v>295.98216206922888</v>
      </c>
      <c r="AP380" s="50">
        <f t="shared" si="204"/>
        <v>185810.02340995264</v>
      </c>
      <c r="AQ380" s="50">
        <f t="shared" si="205"/>
        <v>375134.02340995258</v>
      </c>
    </row>
    <row r="381" spans="1:43" s="89" customFormat="1" x14ac:dyDescent="0.2">
      <c r="A381" s="55">
        <f t="shared" si="174"/>
        <v>360</v>
      </c>
      <c r="B381" s="55" t="str">
        <f>IF(E381&lt;=$F$10,VLOOKUP('KALKULATOR 2021'!A381,Robocze!$B$23:$C$102,2),"")</f>
        <v>30 rok</v>
      </c>
      <c r="C381" s="55">
        <f t="shared" si="187"/>
        <v>2051</v>
      </c>
      <c r="D381" s="56">
        <f t="shared" si="206"/>
        <v>60.000000000000767</v>
      </c>
      <c r="E381" s="57">
        <f t="shared" si="188"/>
        <v>55458</v>
      </c>
      <c r="F381" s="58">
        <f t="shared" si="189"/>
        <v>55487</v>
      </c>
      <c r="G381" s="59">
        <f>IF(F381&lt;&gt;"",
IF($F$6=Robocze!$B$3,$F$5/12,
IF(AND($F$6=Robocze!$B$4,MOD(A381,3)=1),$F$5/4,
IF(AND($F$6=Robocze!$B$5,MOD(A381,12)=1),$F$5,0))),
"")</f>
        <v>0</v>
      </c>
      <c r="H381" s="59">
        <f t="shared" si="190"/>
        <v>189323.99999999994</v>
      </c>
      <c r="I381" s="60">
        <f t="shared" si="175"/>
        <v>0.05</v>
      </c>
      <c r="J381" s="59">
        <f t="shared" si="191"/>
        <v>0</v>
      </c>
      <c r="K381" s="59">
        <f t="shared" si="192"/>
        <v>0</v>
      </c>
      <c r="L381" s="61">
        <f t="shared" si="207"/>
        <v>30</v>
      </c>
      <c r="M381" s="113">
        <f t="shared" si="176"/>
        <v>189323.99999999994</v>
      </c>
      <c r="N381" s="114">
        <f t="shared" si="193"/>
        <v>368879.13646351418</v>
      </c>
      <c r="O381" s="115"/>
      <c r="P381" s="114">
        <f t="shared" si="177"/>
        <v>449628.99682835519</v>
      </c>
      <c r="Q381" s="115"/>
      <c r="R381" s="112">
        <f t="shared" si="178"/>
        <v>376400.10073896113</v>
      </c>
      <c r="S381" s="59"/>
      <c r="T381" s="62">
        <f t="shared" si="179"/>
        <v>0.17</v>
      </c>
      <c r="U381" s="59">
        <f t="shared" si="180"/>
        <v>1865.6804847649591</v>
      </c>
      <c r="V381" s="59">
        <f t="shared" si="181"/>
        <v>449628.99682835519</v>
      </c>
      <c r="W381" s="62">
        <f t="shared" si="182"/>
        <v>0.32</v>
      </c>
      <c r="X381" s="59">
        <f t="shared" si="194"/>
        <v>0</v>
      </c>
      <c r="Y381" s="59">
        <f>IF(B381&lt;&gt;"",IF(MONTH(E381)=MONTH($F$14),SUMIF($C$22:C849,"="&amp;(C381-1),$G$22:G849),0)*T381,"")</f>
        <v>0</v>
      </c>
      <c r="Z381" s="59">
        <f>IF(B381&lt;&gt;"",SUM($Y$22:Y381),"")</f>
        <v>32185.079999999987</v>
      </c>
      <c r="AA381" s="60">
        <f t="shared" si="195"/>
        <v>0.05</v>
      </c>
      <c r="AB381" s="59">
        <f t="shared" si="196"/>
        <v>262.16277820785155</v>
      </c>
      <c r="AC381" s="59">
        <f t="shared" si="197"/>
        <v>49.810927859491791</v>
      </c>
      <c r="AD381" s="59">
        <f t="shared" si="198"/>
        <v>30946.338620232666</v>
      </c>
      <c r="AE381" s="59">
        <f t="shared" si="199"/>
        <v>63131.418620232733</v>
      </c>
      <c r="AF381" s="59">
        <f>IFERROR($V381*(1-$W381)+SUM($X$22:$X381)+$AD381,"")</f>
        <v>368879.13646351418</v>
      </c>
      <c r="AG381" s="59" t="b">
        <f t="shared" si="200"/>
        <v>0</v>
      </c>
      <c r="AH381" s="59">
        <f>IF(B381&lt;&gt;"",
IF(AND(AG381=TRUE,D381&gt;=65),$V381*(1-10%)+SUM($X$22:$X381)+$AD381,AF381),
"")</f>
        <v>368879.13646351418</v>
      </c>
      <c r="AI381" s="59">
        <f t="shared" si="183"/>
        <v>1865.6804847649591</v>
      </c>
      <c r="AJ381" s="59">
        <f t="shared" si="184"/>
        <v>449628.99682835519</v>
      </c>
      <c r="AK381" s="59">
        <f t="shared" si="185"/>
        <v>400171.04743096768</v>
      </c>
      <c r="AL381" s="59" t="b">
        <f t="shared" si="201"/>
        <v>1</v>
      </c>
      <c r="AM381" s="59">
        <f t="shared" si="186"/>
        <v>449628.99682835519</v>
      </c>
      <c r="AN381" s="59">
        <f t="shared" si="202"/>
        <v>1563.0584308748023</v>
      </c>
      <c r="AO381" s="59">
        <f t="shared" si="203"/>
        <v>296.98110186621244</v>
      </c>
      <c r="AP381" s="59">
        <f t="shared" si="204"/>
        <v>187076.10073896119</v>
      </c>
      <c r="AQ381" s="59">
        <f t="shared" si="205"/>
        <v>376400.10073896113</v>
      </c>
    </row>
    <row r="382" spans="1:43" s="29" customFormat="1" x14ac:dyDescent="0.2">
      <c r="A382" s="47">
        <f t="shared" si="174"/>
        <v>361</v>
      </c>
      <c r="B382" s="47" t="str">
        <f>IF(E382&lt;=$F$10,VLOOKUP('KALKULATOR 2021'!A382,Robocze!$B$23:$C$102,2),"")</f>
        <v>31 rok</v>
      </c>
      <c r="C382" s="47">
        <f t="shared" si="187"/>
        <v>2051</v>
      </c>
      <c r="D382" s="48">
        <f t="shared" si="206"/>
        <v>60.083333333334103</v>
      </c>
      <c r="E382" s="49">
        <f t="shared" si="188"/>
        <v>55488</v>
      </c>
      <c r="F382" s="49">
        <f t="shared" si="189"/>
        <v>55518</v>
      </c>
      <c r="G382" s="50">
        <f>IF(F382&lt;&gt;"",
IF($F$6=Robocze!$B$3,$F$5/12,
IF(AND($F$6=Robocze!$B$4,MOD(A382,3)=1),$F$5/4,
IF(AND($F$6=Robocze!$B$5,MOD(A382,12)=1),$F$5,0))),
"")</f>
        <v>6310.8</v>
      </c>
      <c r="H382" s="50">
        <f t="shared" si="190"/>
        <v>195634.79999999993</v>
      </c>
      <c r="I382" s="51">
        <f t="shared" si="175"/>
        <v>0.05</v>
      </c>
      <c r="J382" s="50">
        <f t="shared" si="191"/>
        <v>2E-3</v>
      </c>
      <c r="K382" s="50">
        <f t="shared" si="192"/>
        <v>6310.7979999999998</v>
      </c>
      <c r="L382" s="52" t="str">
        <f t="shared" si="207"/>
        <v/>
      </c>
      <c r="M382" s="111">
        <f t="shared" si="176"/>
        <v>195634.79999999993</v>
      </c>
      <c r="N382" s="114">
        <f t="shared" si="193"/>
        <v>375748.21306003776</v>
      </c>
      <c r="O382" s="115"/>
      <c r="P382" s="114">
        <f t="shared" si="177"/>
        <v>457839.54397347337</v>
      </c>
      <c r="Q382" s="115"/>
      <c r="R382" s="112">
        <f t="shared" si="178"/>
        <v>384002.5500289551</v>
      </c>
      <c r="S382" s="50"/>
      <c r="T382" s="53">
        <f t="shared" si="179"/>
        <v>0.17</v>
      </c>
      <c r="U382" s="50">
        <f t="shared" si="180"/>
        <v>1899.7491451181465</v>
      </c>
      <c r="V382" s="50">
        <f t="shared" si="181"/>
        <v>457839.54397347337</v>
      </c>
      <c r="W382" s="53">
        <f t="shared" si="182"/>
        <v>0.32</v>
      </c>
      <c r="X382" s="50">
        <f t="shared" si="194"/>
        <v>1072.836</v>
      </c>
      <c r="Y382" s="50">
        <f>IF(B382&lt;&gt;"",IF(MONTH(E382)=MONTH($F$14),SUMIF($C$22:C837,"="&amp;(C382-1),$G$22:G837),0)*T382,"")</f>
        <v>0</v>
      </c>
      <c r="Z382" s="50">
        <f>IF(B382&lt;&gt;"",SUM($Y$22:Y382),"")</f>
        <v>32185.079999999987</v>
      </c>
      <c r="AA382" s="51">
        <f t="shared" si="195"/>
        <v>0.05</v>
      </c>
      <c r="AB382" s="50">
        <f t="shared" si="196"/>
        <v>263.04757758430304</v>
      </c>
      <c r="AC382" s="50">
        <f t="shared" si="197"/>
        <v>49.97903974101758</v>
      </c>
      <c r="AD382" s="50">
        <f t="shared" si="198"/>
        <v>31159.407158075952</v>
      </c>
      <c r="AE382" s="50">
        <f t="shared" si="199"/>
        <v>63344.487158076015</v>
      </c>
      <c r="AF382" s="50">
        <f>IFERROR($V382*(1-$W382)+SUM($X$22:$X382)+$AD382,"")</f>
        <v>375748.21306003776</v>
      </c>
      <c r="AG382" s="50" t="b">
        <f t="shared" si="200"/>
        <v>0</v>
      </c>
      <c r="AH382" s="50">
        <f>IF(B382&lt;&gt;"",
IF(AND(AG382=TRUE,D382&gt;=65),$V382*(1-10%)+SUM($X$22:$X382)+$AD382,AF382),
"")</f>
        <v>375748.21306003776</v>
      </c>
      <c r="AI382" s="50">
        <f t="shared" si="183"/>
        <v>1899.7491451181465</v>
      </c>
      <c r="AJ382" s="50">
        <f t="shared" si="184"/>
        <v>457839.54397347337</v>
      </c>
      <c r="AK382" s="50">
        <f t="shared" si="185"/>
        <v>408020.64261851343</v>
      </c>
      <c r="AL382" s="50" t="b">
        <f t="shared" si="201"/>
        <v>1</v>
      </c>
      <c r="AM382" s="50">
        <f t="shared" si="186"/>
        <v>457839.54397347337</v>
      </c>
      <c r="AN382" s="50">
        <f t="shared" si="202"/>
        <v>1594.6287530790048</v>
      </c>
      <c r="AO382" s="50">
        <f t="shared" si="203"/>
        <v>302.97946308501093</v>
      </c>
      <c r="AP382" s="50">
        <f t="shared" si="204"/>
        <v>188367.75002895517</v>
      </c>
      <c r="AQ382" s="50">
        <f t="shared" si="205"/>
        <v>384002.5500289551</v>
      </c>
    </row>
    <row r="383" spans="1:43" s="29" customFormat="1" x14ac:dyDescent="0.2">
      <c r="A383" s="47">
        <f t="shared" si="174"/>
        <v>362</v>
      </c>
      <c r="B383" s="47" t="str">
        <f>IF(E383&lt;=$F$10,VLOOKUP('KALKULATOR 2021'!A383,Robocze!$B$23:$C$102,2),"")</f>
        <v>31 rok</v>
      </c>
      <c r="C383" s="47">
        <f t="shared" si="187"/>
        <v>2052</v>
      </c>
      <c r="D383" s="48">
        <f t="shared" si="206"/>
        <v>60.166666666667439</v>
      </c>
      <c r="E383" s="54">
        <f t="shared" si="188"/>
        <v>55519</v>
      </c>
      <c r="F383" s="49">
        <f t="shared" si="189"/>
        <v>55549</v>
      </c>
      <c r="G383" s="50">
        <f>IF(F383&lt;&gt;"",
IF($F$6=Robocze!$B$3,$F$5/12,
IF(AND($F$6=Robocze!$B$4,MOD(A383,3)=1),$F$5/4,
IF(AND($F$6=Robocze!$B$5,MOD(A383,12)=1),$F$5,0))),
"")</f>
        <v>0</v>
      </c>
      <c r="H383" s="50">
        <f t="shared" si="190"/>
        <v>195634.79999999993</v>
      </c>
      <c r="I383" s="51">
        <f t="shared" si="175"/>
        <v>0.05</v>
      </c>
      <c r="J383" s="50">
        <f t="shared" si="191"/>
        <v>0</v>
      </c>
      <c r="K383" s="50">
        <f t="shared" si="192"/>
        <v>0</v>
      </c>
      <c r="L383" s="52" t="str">
        <f t="shared" si="207"/>
        <v/>
      </c>
      <c r="M383" s="111">
        <f t="shared" si="176"/>
        <v>195634.79999999993</v>
      </c>
      <c r="N383" s="114">
        <f t="shared" si="193"/>
        <v>377259.21274545445</v>
      </c>
      <c r="O383" s="115"/>
      <c r="P383" s="114">
        <f t="shared" si="177"/>
        <v>459747.20874002948</v>
      </c>
      <c r="Q383" s="115"/>
      <c r="R383" s="112">
        <f t="shared" si="178"/>
        <v>385298.55863530282</v>
      </c>
      <c r="S383" s="50"/>
      <c r="T383" s="53">
        <f t="shared" si="179"/>
        <v>0.17</v>
      </c>
      <c r="U383" s="50">
        <f t="shared" si="180"/>
        <v>1907.6647665561391</v>
      </c>
      <c r="V383" s="50">
        <f t="shared" si="181"/>
        <v>459747.20874002948</v>
      </c>
      <c r="W383" s="53">
        <f t="shared" si="182"/>
        <v>0.32</v>
      </c>
      <c r="X383" s="50">
        <f t="shared" si="194"/>
        <v>0</v>
      </c>
      <c r="Y383" s="50">
        <f>IF(B383&lt;&gt;"",IF(MONTH(E383)=MONTH($F$14),SUMIF($C$22:C837,"="&amp;(C383-1),$G$22:G837),0)*T383,"")</f>
        <v>0</v>
      </c>
      <c r="Z383" s="50">
        <f>IF(B383&lt;&gt;"",SUM($Y$22:Y383),"")</f>
        <v>32185.079999999987</v>
      </c>
      <c r="AA383" s="51">
        <f t="shared" si="195"/>
        <v>0.05</v>
      </c>
      <c r="AB383" s="50">
        <f t="shared" si="196"/>
        <v>263.93536315865009</v>
      </c>
      <c r="AC383" s="50">
        <f t="shared" si="197"/>
        <v>50.147719000143518</v>
      </c>
      <c r="AD383" s="50">
        <f t="shared" si="198"/>
        <v>31373.194802234459</v>
      </c>
      <c r="AE383" s="50">
        <f t="shared" si="199"/>
        <v>63558.274802234519</v>
      </c>
      <c r="AF383" s="50">
        <f>IFERROR($V383*(1-$W383)+SUM($X$22:$X383)+$AD383,"")</f>
        <v>377259.21274545445</v>
      </c>
      <c r="AG383" s="50" t="b">
        <f t="shared" si="200"/>
        <v>0</v>
      </c>
      <c r="AH383" s="50">
        <f>IF(B383&lt;&gt;"",
IF(AND(AG383=TRUE,D383&gt;=65),$V383*(1-10%)+SUM($X$22:$X383)+$AD383,AF383),
"")</f>
        <v>377259.21274545445</v>
      </c>
      <c r="AI383" s="50">
        <f t="shared" si="183"/>
        <v>1907.6647665561391</v>
      </c>
      <c r="AJ383" s="50">
        <f t="shared" si="184"/>
        <v>459747.20874002948</v>
      </c>
      <c r="AK383" s="50">
        <f t="shared" si="185"/>
        <v>409565.85107942385</v>
      </c>
      <c r="AL383" s="50" t="b">
        <f t="shared" si="201"/>
        <v>1</v>
      </c>
      <c r="AM383" s="50">
        <f t="shared" si="186"/>
        <v>459747.20874002948</v>
      </c>
      <c r="AN383" s="50">
        <f t="shared" si="202"/>
        <v>1600.0106251206462</v>
      </c>
      <c r="AO383" s="50">
        <f t="shared" si="203"/>
        <v>304.00201877292278</v>
      </c>
      <c r="AP383" s="50">
        <f t="shared" si="204"/>
        <v>189663.75863530289</v>
      </c>
      <c r="AQ383" s="50">
        <f t="shared" si="205"/>
        <v>385298.55863530282</v>
      </c>
    </row>
    <row r="384" spans="1:43" s="29" customFormat="1" x14ac:dyDescent="0.2">
      <c r="A384" s="47">
        <f t="shared" si="174"/>
        <v>363</v>
      </c>
      <c r="B384" s="47" t="str">
        <f>IF(E384&lt;=$F$10,VLOOKUP('KALKULATOR 2021'!A384,Robocze!$B$23:$C$102,2),"")</f>
        <v>31 rok</v>
      </c>
      <c r="C384" s="47">
        <f t="shared" si="187"/>
        <v>2052</v>
      </c>
      <c r="D384" s="48">
        <f t="shared" si="206"/>
        <v>60.250000000000774</v>
      </c>
      <c r="E384" s="54">
        <f t="shared" si="188"/>
        <v>55550</v>
      </c>
      <c r="F384" s="49">
        <f t="shared" si="189"/>
        <v>55578</v>
      </c>
      <c r="G384" s="50">
        <f>IF(F384&lt;&gt;"",
IF($F$6=Robocze!$B$3,$F$5/12,
IF(AND($F$6=Robocze!$B$4,MOD(A384,3)=1),$F$5/4,
IF(AND($F$6=Robocze!$B$5,MOD(A384,12)=1),$F$5,0))),
"")</f>
        <v>0</v>
      </c>
      <c r="H384" s="50">
        <f t="shared" si="190"/>
        <v>195634.79999999993</v>
      </c>
      <c r="I384" s="51">
        <f t="shared" si="175"/>
        <v>0.05</v>
      </c>
      <c r="J384" s="50">
        <f t="shared" si="191"/>
        <v>0</v>
      </c>
      <c r="K384" s="50">
        <f t="shared" si="192"/>
        <v>0</v>
      </c>
      <c r="L384" s="52" t="str">
        <f t="shared" si="207"/>
        <v/>
      </c>
      <c r="M384" s="111">
        <f t="shared" si="176"/>
        <v>195634.79999999993</v>
      </c>
      <c r="N384" s="114">
        <f t="shared" si="193"/>
        <v>378776.33901434211</v>
      </c>
      <c r="O384" s="115"/>
      <c r="P384" s="114">
        <f t="shared" si="177"/>
        <v>461662.82210977963</v>
      </c>
      <c r="Q384" s="115"/>
      <c r="R384" s="112">
        <f t="shared" si="178"/>
        <v>386598.94127069699</v>
      </c>
      <c r="S384" s="50"/>
      <c r="T384" s="53">
        <f t="shared" si="179"/>
        <v>0.17</v>
      </c>
      <c r="U384" s="50">
        <f t="shared" si="180"/>
        <v>1915.6133697501227</v>
      </c>
      <c r="V384" s="50">
        <f t="shared" si="181"/>
        <v>461662.82210977963</v>
      </c>
      <c r="W384" s="53">
        <f t="shared" si="182"/>
        <v>0.32</v>
      </c>
      <c r="X384" s="50">
        <f t="shared" si="194"/>
        <v>0</v>
      </c>
      <c r="Y384" s="50">
        <f>IF(B384&lt;&gt;"",IF(MONTH(E384)=MONTH($F$14),SUMIF($C$22:C837,"="&amp;(C384-1),$G$22:G837),0)*T384,"")</f>
        <v>0</v>
      </c>
      <c r="Z384" s="50">
        <f>IF(B384&lt;&gt;"",SUM($Y$22:Y384),"")</f>
        <v>32185.079999999987</v>
      </c>
      <c r="AA384" s="51">
        <f t="shared" si="195"/>
        <v>0.05</v>
      </c>
      <c r="AB384" s="50">
        <f t="shared" si="196"/>
        <v>264.82614500931049</v>
      </c>
      <c r="AC384" s="50">
        <f t="shared" si="197"/>
        <v>50.316967551768997</v>
      </c>
      <c r="AD384" s="50">
        <f t="shared" si="198"/>
        <v>31587.703979692003</v>
      </c>
      <c r="AE384" s="50">
        <f t="shared" si="199"/>
        <v>63772.78397969206</v>
      </c>
      <c r="AF384" s="50">
        <f>IFERROR($V384*(1-$W384)+SUM($X$22:$X384)+$AD384,"")</f>
        <v>378776.33901434211</v>
      </c>
      <c r="AG384" s="50" t="b">
        <f t="shared" si="200"/>
        <v>0</v>
      </c>
      <c r="AH384" s="50">
        <f>IF(B384&lt;&gt;"",
IF(AND(AG384=TRUE,D384&gt;=65),$V384*(1-10%)+SUM($X$22:$X384)+$AD384,AF384),
"")</f>
        <v>378776.33901434211</v>
      </c>
      <c r="AI384" s="50">
        <f t="shared" si="183"/>
        <v>1915.6133697501227</v>
      </c>
      <c r="AJ384" s="50">
        <f t="shared" si="184"/>
        <v>461662.82210977963</v>
      </c>
      <c r="AK384" s="50">
        <f t="shared" si="185"/>
        <v>411117.4979089215</v>
      </c>
      <c r="AL384" s="50" t="b">
        <f t="shared" si="201"/>
        <v>1</v>
      </c>
      <c r="AM384" s="50">
        <f t="shared" si="186"/>
        <v>461662.82210977963</v>
      </c>
      <c r="AN384" s="50">
        <f t="shared" si="202"/>
        <v>1605.4106609804285</v>
      </c>
      <c r="AO384" s="50">
        <f t="shared" si="203"/>
        <v>305.02802558628139</v>
      </c>
      <c r="AP384" s="50">
        <f t="shared" si="204"/>
        <v>190964.14127069706</v>
      </c>
      <c r="AQ384" s="50">
        <f t="shared" si="205"/>
        <v>386598.94127069699</v>
      </c>
    </row>
    <row r="385" spans="1:43" s="29" customFormat="1" x14ac:dyDescent="0.2">
      <c r="A385" s="47">
        <f t="shared" si="174"/>
        <v>364</v>
      </c>
      <c r="B385" s="47" t="str">
        <f>IF(E385&lt;=$F$10,VLOOKUP('KALKULATOR 2021'!A385,Robocze!$B$23:$C$102,2),"")</f>
        <v>31 rok</v>
      </c>
      <c r="C385" s="47">
        <f t="shared" si="187"/>
        <v>2052</v>
      </c>
      <c r="D385" s="48">
        <f t="shared" si="206"/>
        <v>60.33333333333411</v>
      </c>
      <c r="E385" s="54">
        <f t="shared" si="188"/>
        <v>55579</v>
      </c>
      <c r="F385" s="49">
        <f t="shared" si="189"/>
        <v>55609</v>
      </c>
      <c r="G385" s="50">
        <f>IF(F385&lt;&gt;"",
IF($F$6=Robocze!$B$3,$F$5/12,
IF(AND($F$6=Robocze!$B$4,MOD(A385,3)=1),$F$5/4,
IF(AND($F$6=Robocze!$B$5,MOD(A385,12)=1),$F$5,0))),
"")</f>
        <v>0</v>
      </c>
      <c r="H385" s="50">
        <f t="shared" si="190"/>
        <v>195634.79999999993</v>
      </c>
      <c r="I385" s="51">
        <f t="shared" si="175"/>
        <v>0.05</v>
      </c>
      <c r="J385" s="50">
        <f t="shared" si="191"/>
        <v>0</v>
      </c>
      <c r="K385" s="50">
        <f t="shared" si="192"/>
        <v>0</v>
      </c>
      <c r="L385" s="52" t="str">
        <f t="shared" si="207"/>
        <v/>
      </c>
      <c r="M385" s="111">
        <f t="shared" si="176"/>
        <v>195634.79999999993</v>
      </c>
      <c r="N385" s="114">
        <f t="shared" si="193"/>
        <v>380299.61682291795</v>
      </c>
      <c r="O385" s="115"/>
      <c r="P385" s="114">
        <f t="shared" si="177"/>
        <v>463586.41720190371</v>
      </c>
      <c r="Q385" s="115"/>
      <c r="R385" s="112">
        <f t="shared" si="178"/>
        <v>387903.71269748558</v>
      </c>
      <c r="S385" s="50"/>
      <c r="T385" s="53">
        <f t="shared" si="179"/>
        <v>0.17</v>
      </c>
      <c r="U385" s="50">
        <f t="shared" si="180"/>
        <v>1923.5950921240817</v>
      </c>
      <c r="V385" s="50">
        <f t="shared" si="181"/>
        <v>463586.41720190371</v>
      </c>
      <c r="W385" s="53">
        <f t="shared" si="182"/>
        <v>0.32</v>
      </c>
      <c r="X385" s="50">
        <f t="shared" si="194"/>
        <v>0</v>
      </c>
      <c r="Y385" s="50">
        <f>IF(B385&lt;&gt;"",IF(MONTH(E385)=MONTH($F$14),SUMIF($C$22:C837,"="&amp;(C385-1),$G$22:G837),0)*T385,"")</f>
        <v>0</v>
      </c>
      <c r="Z385" s="50">
        <f>IF(B385&lt;&gt;"",SUM($Y$22:Y385),"")</f>
        <v>32185.079999999987</v>
      </c>
      <c r="AA385" s="51">
        <f t="shared" si="195"/>
        <v>0.05</v>
      </c>
      <c r="AB385" s="50">
        <f t="shared" si="196"/>
        <v>265.71993324871693</v>
      </c>
      <c r="AC385" s="50">
        <f t="shared" si="197"/>
        <v>50.486787317256216</v>
      </c>
      <c r="AD385" s="50">
        <f t="shared" si="198"/>
        <v>31802.937125623466</v>
      </c>
      <c r="AE385" s="50">
        <f t="shared" si="199"/>
        <v>63988.017125623519</v>
      </c>
      <c r="AF385" s="50">
        <f>IFERROR($V385*(1-$W385)+SUM($X$22:$X385)+$AD385,"")</f>
        <v>380299.61682291795</v>
      </c>
      <c r="AG385" s="50" t="b">
        <f t="shared" si="200"/>
        <v>0</v>
      </c>
      <c r="AH385" s="50">
        <f>IF(B385&lt;&gt;"",
IF(AND(AG385=TRUE,D385&gt;=65),$V385*(1-10%)+SUM($X$22:$X385)+$AD385,AF385),
"")</f>
        <v>380299.61682291795</v>
      </c>
      <c r="AI385" s="50">
        <f t="shared" si="183"/>
        <v>1923.5950921240817</v>
      </c>
      <c r="AJ385" s="50">
        <f t="shared" si="184"/>
        <v>463586.41720190371</v>
      </c>
      <c r="AK385" s="50">
        <f t="shared" si="185"/>
        <v>412675.60993354197</v>
      </c>
      <c r="AL385" s="50" t="b">
        <f t="shared" si="201"/>
        <v>1</v>
      </c>
      <c r="AM385" s="50">
        <f t="shared" si="186"/>
        <v>463586.41720190371</v>
      </c>
      <c r="AN385" s="50">
        <f t="shared" si="202"/>
        <v>1610.8289219612377</v>
      </c>
      <c r="AO385" s="50">
        <f t="shared" si="203"/>
        <v>306.05749517263519</v>
      </c>
      <c r="AP385" s="50">
        <f t="shared" si="204"/>
        <v>192268.91269748565</v>
      </c>
      <c r="AQ385" s="50">
        <f t="shared" si="205"/>
        <v>387903.71269748558</v>
      </c>
    </row>
    <row r="386" spans="1:43" s="29" customFormat="1" x14ac:dyDescent="0.2">
      <c r="A386" s="47">
        <f t="shared" si="174"/>
        <v>365</v>
      </c>
      <c r="B386" s="47" t="str">
        <f>IF(E386&lt;=$F$10,VLOOKUP('KALKULATOR 2021'!A386,Robocze!$B$23:$C$102,2),"")</f>
        <v>31 rok</v>
      </c>
      <c r="C386" s="47">
        <f t="shared" si="187"/>
        <v>2052</v>
      </c>
      <c r="D386" s="48">
        <f t="shared" si="206"/>
        <v>60.416666666667446</v>
      </c>
      <c r="E386" s="54">
        <f t="shared" si="188"/>
        <v>55610</v>
      </c>
      <c r="F386" s="49">
        <f t="shared" si="189"/>
        <v>55639</v>
      </c>
      <c r="G386" s="50">
        <f>IF(F386&lt;&gt;"",
IF($F$6=Robocze!$B$3,$F$5/12,
IF(AND($F$6=Robocze!$B$4,MOD(A386,3)=1),$F$5/4,
IF(AND($F$6=Robocze!$B$5,MOD(A386,12)=1),$F$5,0))),
"")</f>
        <v>0</v>
      </c>
      <c r="H386" s="50">
        <f t="shared" si="190"/>
        <v>195634.79999999993</v>
      </c>
      <c r="I386" s="51">
        <f t="shared" si="175"/>
        <v>0.05</v>
      </c>
      <c r="J386" s="50">
        <f t="shared" si="191"/>
        <v>0</v>
      </c>
      <c r="K386" s="50">
        <f t="shared" si="192"/>
        <v>0</v>
      </c>
      <c r="L386" s="52" t="str">
        <f t="shared" si="207"/>
        <v/>
      </c>
      <c r="M386" s="111">
        <f t="shared" si="176"/>
        <v>195634.79999999993</v>
      </c>
      <c r="N386" s="114">
        <f t="shared" si="193"/>
        <v>381832.69205095561</v>
      </c>
      <c r="O386" s="115"/>
      <c r="P386" s="114">
        <f t="shared" si="177"/>
        <v>465518.02727357828</v>
      </c>
      <c r="Q386" s="115"/>
      <c r="R386" s="112">
        <f t="shared" si="178"/>
        <v>389212.88772783958</v>
      </c>
      <c r="S386" s="50"/>
      <c r="T386" s="53">
        <f t="shared" si="179"/>
        <v>0.17</v>
      </c>
      <c r="U386" s="50">
        <f t="shared" si="180"/>
        <v>1931.6100716745987</v>
      </c>
      <c r="V386" s="50">
        <f t="shared" si="181"/>
        <v>465518.02727357828</v>
      </c>
      <c r="W386" s="53">
        <f t="shared" si="182"/>
        <v>0.32</v>
      </c>
      <c r="X386" s="50">
        <f t="shared" si="194"/>
        <v>0</v>
      </c>
      <c r="Y386" s="50">
        <f>IF(B386&lt;&gt;"",IF(MONTH(E386)=MONTH($F$14),SUMIF($C$22:C837,"="&amp;(C386-1),$G$22:G837),0)*T386,"")</f>
        <v>1072.836</v>
      </c>
      <c r="Z386" s="50">
        <f>IF(B386&lt;&gt;"",SUM($Y$22:Y386),"")</f>
        <v>33257.91599999999</v>
      </c>
      <c r="AA386" s="51">
        <f t="shared" si="195"/>
        <v>0.05</v>
      </c>
      <c r="AB386" s="50">
        <f t="shared" si="196"/>
        <v>271.08688802343136</v>
      </c>
      <c r="AC386" s="50">
        <f t="shared" si="197"/>
        <v>51.506508724451962</v>
      </c>
      <c r="AD386" s="50">
        <f t="shared" si="198"/>
        <v>32022.517504922445</v>
      </c>
      <c r="AE386" s="50">
        <f t="shared" si="199"/>
        <v>65280.433504922505</v>
      </c>
      <c r="AF386" s="50">
        <f>IFERROR($V386*(1-$W386)+SUM($X$22:$X386)+$AD386,"")</f>
        <v>381832.69205095561</v>
      </c>
      <c r="AG386" s="50" t="b">
        <f t="shared" si="200"/>
        <v>0</v>
      </c>
      <c r="AH386" s="50">
        <f>IF(B386&lt;&gt;"",
IF(AND(AG386=TRUE,D386&gt;=65),$V386*(1-10%)+SUM($X$22:$X386)+$AD386,AF386),
"")</f>
        <v>381832.69205095561</v>
      </c>
      <c r="AI386" s="50">
        <f t="shared" si="183"/>
        <v>1931.6100716745987</v>
      </c>
      <c r="AJ386" s="50">
        <f t="shared" si="184"/>
        <v>465518.02727357828</v>
      </c>
      <c r="AK386" s="50">
        <f t="shared" si="185"/>
        <v>414240.21409159841</v>
      </c>
      <c r="AL386" s="50" t="b">
        <f t="shared" si="201"/>
        <v>1</v>
      </c>
      <c r="AM386" s="50">
        <f t="shared" si="186"/>
        <v>465518.02727357828</v>
      </c>
      <c r="AN386" s="50">
        <f t="shared" si="202"/>
        <v>1616.2654695728568</v>
      </c>
      <c r="AO386" s="50">
        <f t="shared" si="203"/>
        <v>307.09043921884279</v>
      </c>
      <c r="AP386" s="50">
        <f t="shared" si="204"/>
        <v>193578.08772783965</v>
      </c>
      <c r="AQ386" s="50">
        <f t="shared" si="205"/>
        <v>389212.88772783958</v>
      </c>
    </row>
    <row r="387" spans="1:43" s="29" customFormat="1" x14ac:dyDescent="0.2">
      <c r="A387" s="47">
        <f t="shared" si="174"/>
        <v>366</v>
      </c>
      <c r="B387" s="47" t="str">
        <f>IF(E387&lt;=$F$10,VLOOKUP('KALKULATOR 2021'!A387,Robocze!$B$23:$C$102,2),"")</f>
        <v>31 rok</v>
      </c>
      <c r="C387" s="47">
        <f t="shared" si="187"/>
        <v>2052</v>
      </c>
      <c r="D387" s="48">
        <f t="shared" si="206"/>
        <v>60.500000000000782</v>
      </c>
      <c r="E387" s="54">
        <f t="shared" si="188"/>
        <v>55640</v>
      </c>
      <c r="F387" s="49">
        <f t="shared" si="189"/>
        <v>55670</v>
      </c>
      <c r="G387" s="50">
        <f>IF(F387&lt;&gt;"",
IF($F$6=Robocze!$B$3,$F$5/12,
IF(AND($F$6=Robocze!$B$4,MOD(A387,3)=1),$F$5/4,
IF(AND($F$6=Robocze!$B$5,MOD(A387,12)=1),$F$5,0))),
"")</f>
        <v>0</v>
      </c>
      <c r="H387" s="50">
        <f t="shared" si="190"/>
        <v>195634.79999999993</v>
      </c>
      <c r="I387" s="51">
        <f t="shared" si="175"/>
        <v>0.05</v>
      </c>
      <c r="J387" s="50">
        <f t="shared" si="191"/>
        <v>0</v>
      </c>
      <c r="K387" s="50">
        <f t="shared" si="192"/>
        <v>0</v>
      </c>
      <c r="L387" s="52" t="str">
        <f t="shared" si="207"/>
        <v/>
      </c>
      <c r="M387" s="111">
        <f t="shared" si="176"/>
        <v>195634.79999999993</v>
      </c>
      <c r="N387" s="114">
        <f t="shared" si="193"/>
        <v>383371.9812579765</v>
      </c>
      <c r="O387" s="115"/>
      <c r="P387" s="114">
        <f t="shared" si="177"/>
        <v>467457.68572055153</v>
      </c>
      <c r="Q387" s="115"/>
      <c r="R387" s="112">
        <f t="shared" si="178"/>
        <v>390526.48122392106</v>
      </c>
      <c r="S387" s="50"/>
      <c r="T387" s="53">
        <f t="shared" si="179"/>
        <v>0.17</v>
      </c>
      <c r="U387" s="50">
        <f t="shared" si="180"/>
        <v>1939.6584469732427</v>
      </c>
      <c r="V387" s="50">
        <f t="shared" si="181"/>
        <v>467457.68572055153</v>
      </c>
      <c r="W387" s="53">
        <f t="shared" si="182"/>
        <v>0.32</v>
      </c>
      <c r="X387" s="50">
        <f t="shared" si="194"/>
        <v>0</v>
      </c>
      <c r="Y387" s="50">
        <f>IF(B387&lt;&gt;"",IF(MONTH(E387)=MONTH($F$14),SUMIF($C$22:C837,"="&amp;(C387-1),$G$22:G837),0)*T387,"")</f>
        <v>0</v>
      </c>
      <c r="Z387" s="50">
        <f>IF(B387&lt;&gt;"",SUM($Y$22:Y387),"")</f>
        <v>33257.91599999999</v>
      </c>
      <c r="AA387" s="51">
        <f t="shared" si="195"/>
        <v>0.05</v>
      </c>
      <c r="AB387" s="50">
        <f t="shared" si="196"/>
        <v>272.00180627051049</v>
      </c>
      <c r="AC387" s="50">
        <f t="shared" si="197"/>
        <v>51.680343191396993</v>
      </c>
      <c r="AD387" s="50">
        <f t="shared" si="198"/>
        <v>32242.838968001557</v>
      </c>
      <c r="AE387" s="50">
        <f t="shared" si="199"/>
        <v>65500.754968001616</v>
      </c>
      <c r="AF387" s="50">
        <f>IFERROR($V387*(1-$W387)+SUM($X$22:$X387)+$AD387,"")</f>
        <v>383371.9812579765</v>
      </c>
      <c r="AG387" s="50" t="b">
        <f t="shared" si="200"/>
        <v>0</v>
      </c>
      <c r="AH387" s="50">
        <f>IF(B387&lt;&gt;"",
IF(AND(AG387=TRUE,D387&gt;=65),$V387*(1-10%)+SUM($X$22:$X387)+$AD387,AF387),
"")</f>
        <v>383371.9812579765</v>
      </c>
      <c r="AI387" s="50">
        <f t="shared" si="183"/>
        <v>1939.6584469732427</v>
      </c>
      <c r="AJ387" s="50">
        <f t="shared" si="184"/>
        <v>467457.68572055153</v>
      </c>
      <c r="AK387" s="50">
        <f t="shared" si="185"/>
        <v>415811.33743364672</v>
      </c>
      <c r="AL387" s="50" t="b">
        <f t="shared" si="201"/>
        <v>1</v>
      </c>
      <c r="AM387" s="50">
        <f t="shared" si="186"/>
        <v>467457.68572055153</v>
      </c>
      <c r="AN387" s="50">
        <f t="shared" si="202"/>
        <v>1621.720365532665</v>
      </c>
      <c r="AO387" s="50">
        <f t="shared" si="203"/>
        <v>308.12686945120635</v>
      </c>
      <c r="AP387" s="50">
        <f t="shared" si="204"/>
        <v>194891.68122392113</v>
      </c>
      <c r="AQ387" s="50">
        <f t="shared" si="205"/>
        <v>390526.48122392106</v>
      </c>
    </row>
    <row r="388" spans="1:43" s="29" customFormat="1" x14ac:dyDescent="0.2">
      <c r="A388" s="47">
        <f t="shared" si="174"/>
        <v>367</v>
      </c>
      <c r="B388" s="47" t="str">
        <f>IF(E388&lt;=$F$10,VLOOKUP('KALKULATOR 2021'!A388,Robocze!$B$23:$C$102,2),"")</f>
        <v>31 rok</v>
      </c>
      <c r="C388" s="47">
        <f t="shared" si="187"/>
        <v>2052</v>
      </c>
      <c r="D388" s="48">
        <f t="shared" si="206"/>
        <v>60.583333333334117</v>
      </c>
      <c r="E388" s="54">
        <f t="shared" si="188"/>
        <v>55671</v>
      </c>
      <c r="F388" s="49">
        <f t="shared" si="189"/>
        <v>55700</v>
      </c>
      <c r="G388" s="50">
        <f>IF(F388&lt;&gt;"",
IF($F$6=Robocze!$B$3,$F$5/12,
IF(AND($F$6=Robocze!$B$4,MOD(A388,3)=1),$F$5/4,
IF(AND($F$6=Robocze!$B$5,MOD(A388,12)=1),$F$5,0))),
"")</f>
        <v>0</v>
      </c>
      <c r="H388" s="50">
        <f t="shared" si="190"/>
        <v>195634.79999999993</v>
      </c>
      <c r="I388" s="51">
        <f t="shared" si="175"/>
        <v>0.05</v>
      </c>
      <c r="J388" s="50">
        <f t="shared" si="191"/>
        <v>0</v>
      </c>
      <c r="K388" s="50">
        <f t="shared" si="192"/>
        <v>0</v>
      </c>
      <c r="L388" s="52" t="str">
        <f t="shared" si="207"/>
        <v/>
      </c>
      <c r="M388" s="111">
        <f t="shared" si="176"/>
        <v>195634.79999999993</v>
      </c>
      <c r="N388" s="114">
        <f t="shared" si="193"/>
        <v>384917.50974886841</v>
      </c>
      <c r="O388" s="115"/>
      <c r="P388" s="114">
        <f t="shared" si="177"/>
        <v>469405.42607772048</v>
      </c>
      <c r="Q388" s="115"/>
      <c r="R388" s="112">
        <f t="shared" si="178"/>
        <v>391844.50809805177</v>
      </c>
      <c r="S388" s="50"/>
      <c r="T388" s="53">
        <f t="shared" si="179"/>
        <v>0.17</v>
      </c>
      <c r="U388" s="50">
        <f t="shared" si="180"/>
        <v>1947.7403571689647</v>
      </c>
      <c r="V388" s="50">
        <f t="shared" si="181"/>
        <v>469405.42607772048</v>
      </c>
      <c r="W388" s="53">
        <f t="shared" si="182"/>
        <v>0.32</v>
      </c>
      <c r="X388" s="50">
        <f t="shared" si="194"/>
        <v>0</v>
      </c>
      <c r="Y388" s="50">
        <f>IF(B388&lt;&gt;"",IF(MONTH(E388)=MONTH($F$14),SUMIF($C$22:C837,"="&amp;(C388-1),$G$22:G837),0)*T388,"")</f>
        <v>0</v>
      </c>
      <c r="Z388" s="50">
        <f>IF(B388&lt;&gt;"",SUM($Y$22:Y388),"")</f>
        <v>33257.91599999999</v>
      </c>
      <c r="AA388" s="51">
        <f t="shared" si="195"/>
        <v>0.05</v>
      </c>
      <c r="AB388" s="50">
        <f t="shared" si="196"/>
        <v>272.9198123666734</v>
      </c>
      <c r="AC388" s="50">
        <f t="shared" si="197"/>
        <v>51.854764349667946</v>
      </c>
      <c r="AD388" s="50">
        <f t="shared" si="198"/>
        <v>32463.904016018561</v>
      </c>
      <c r="AE388" s="50">
        <f t="shared" si="199"/>
        <v>65721.820016018624</v>
      </c>
      <c r="AF388" s="50">
        <f>IFERROR($V388*(1-$W388)+SUM($X$22:$X388)+$AD388,"")</f>
        <v>384917.50974886841</v>
      </c>
      <c r="AG388" s="50" t="b">
        <f t="shared" si="200"/>
        <v>0</v>
      </c>
      <c r="AH388" s="50">
        <f>IF(B388&lt;&gt;"",
IF(AND(AG388=TRUE,D388&gt;=65),$V388*(1-10%)+SUM($X$22:$X388)+$AD388,AF388),
"")</f>
        <v>384917.50974886841</v>
      </c>
      <c r="AI388" s="50">
        <f t="shared" si="183"/>
        <v>1947.7403571689647</v>
      </c>
      <c r="AJ388" s="50">
        <f t="shared" si="184"/>
        <v>469405.42607772048</v>
      </c>
      <c r="AK388" s="50">
        <f t="shared" si="185"/>
        <v>417389.0071229536</v>
      </c>
      <c r="AL388" s="50" t="b">
        <f t="shared" si="201"/>
        <v>1</v>
      </c>
      <c r="AM388" s="50">
        <f t="shared" si="186"/>
        <v>469405.42607772048</v>
      </c>
      <c r="AN388" s="50">
        <f t="shared" si="202"/>
        <v>1627.1936717663377</v>
      </c>
      <c r="AO388" s="50">
        <f t="shared" si="203"/>
        <v>309.16679763560415</v>
      </c>
      <c r="AP388" s="50">
        <f t="shared" si="204"/>
        <v>196209.70809805184</v>
      </c>
      <c r="AQ388" s="50">
        <f t="shared" si="205"/>
        <v>391844.50809805177</v>
      </c>
    </row>
    <row r="389" spans="1:43" s="27" customFormat="1" x14ac:dyDescent="0.2">
      <c r="A389" s="47">
        <f t="shared" si="174"/>
        <v>368</v>
      </c>
      <c r="B389" s="47" t="str">
        <f>IF(E389&lt;=$F$10,VLOOKUP('KALKULATOR 2021'!A389,Robocze!$B$23:$C$102,2),"")</f>
        <v>31 rok</v>
      </c>
      <c r="C389" s="47">
        <f t="shared" si="187"/>
        <v>2052</v>
      </c>
      <c r="D389" s="48">
        <f t="shared" si="206"/>
        <v>60.666666666667453</v>
      </c>
      <c r="E389" s="54">
        <f t="shared" si="188"/>
        <v>55701</v>
      </c>
      <c r="F389" s="49">
        <f t="shared" si="189"/>
        <v>55731</v>
      </c>
      <c r="G389" s="50">
        <f>IF(F389&lt;&gt;"",
IF($F$6=Robocze!$B$3,$F$5/12,
IF(AND($F$6=Robocze!$B$4,MOD(A389,3)=1),$F$5/4,
IF(AND($F$6=Robocze!$B$5,MOD(A389,12)=1),$F$5,0))),
"")</f>
        <v>0</v>
      </c>
      <c r="H389" s="50">
        <f t="shared" si="190"/>
        <v>195634.79999999993</v>
      </c>
      <c r="I389" s="51">
        <f t="shared" si="175"/>
        <v>0.05</v>
      </c>
      <c r="J389" s="50">
        <f t="shared" si="191"/>
        <v>0</v>
      </c>
      <c r="K389" s="50">
        <f t="shared" si="192"/>
        <v>0</v>
      </c>
      <c r="L389" s="52" t="str">
        <f t="shared" si="207"/>
        <v/>
      </c>
      <c r="M389" s="111">
        <f t="shared" si="176"/>
        <v>195634.79999999993</v>
      </c>
      <c r="N389" s="114">
        <f t="shared" si="193"/>
        <v>386469.30293197604</v>
      </c>
      <c r="O389" s="115"/>
      <c r="P389" s="114">
        <f t="shared" si="177"/>
        <v>471361.28201971098</v>
      </c>
      <c r="Q389" s="115"/>
      <c r="R389" s="112">
        <f t="shared" si="178"/>
        <v>393166.98331288272</v>
      </c>
      <c r="S389" s="50"/>
      <c r="T389" s="53">
        <f t="shared" si="179"/>
        <v>0.17</v>
      </c>
      <c r="U389" s="50">
        <f t="shared" si="180"/>
        <v>1955.8559419905021</v>
      </c>
      <c r="V389" s="50">
        <f t="shared" si="181"/>
        <v>471361.28201971098</v>
      </c>
      <c r="W389" s="53">
        <f t="shared" si="182"/>
        <v>0.32</v>
      </c>
      <c r="X389" s="50">
        <f t="shared" si="194"/>
        <v>0</v>
      </c>
      <c r="Y389" s="50">
        <f>IF(B389&lt;&gt;"",IF(MONTH(E389)=MONTH($F$14),SUMIF($C$22:C837,"="&amp;(C389-1),$G$22:G837),0)*T389,"")</f>
        <v>0</v>
      </c>
      <c r="Z389" s="50">
        <f>IF(B389&lt;&gt;"",SUM($Y$22:Y389),"")</f>
        <v>33257.91599999999</v>
      </c>
      <c r="AA389" s="51">
        <f t="shared" si="195"/>
        <v>0.05</v>
      </c>
      <c r="AB389" s="50">
        <f t="shared" si="196"/>
        <v>273.84091673341095</v>
      </c>
      <c r="AC389" s="50">
        <f t="shared" si="197"/>
        <v>52.029774179348081</v>
      </c>
      <c r="AD389" s="50">
        <f t="shared" si="198"/>
        <v>32685.715158572624</v>
      </c>
      <c r="AE389" s="50">
        <f t="shared" si="199"/>
        <v>65943.631158572694</v>
      </c>
      <c r="AF389" s="50">
        <f>IFERROR($V389*(1-$W389)+SUM($X$22:$X389)+$AD389,"")</f>
        <v>386469.30293197604</v>
      </c>
      <c r="AG389" s="50" t="b">
        <f t="shared" si="200"/>
        <v>0</v>
      </c>
      <c r="AH389" s="50">
        <f>IF(B389&lt;&gt;"",
IF(AND(AG389=TRUE,D389&gt;=65),$V389*(1-10%)+SUM($X$22:$X389)+$AD389,AF389),
"")</f>
        <v>386469.30293197604</v>
      </c>
      <c r="AI389" s="50">
        <f t="shared" si="183"/>
        <v>1955.8559419905021</v>
      </c>
      <c r="AJ389" s="50">
        <f t="shared" si="184"/>
        <v>471361.28201971098</v>
      </c>
      <c r="AK389" s="50">
        <f t="shared" si="185"/>
        <v>418973.25043596589</v>
      </c>
      <c r="AL389" s="50" t="b">
        <f t="shared" si="201"/>
        <v>1</v>
      </c>
      <c r="AM389" s="50">
        <f t="shared" si="186"/>
        <v>471361.28201971098</v>
      </c>
      <c r="AN389" s="50">
        <f t="shared" si="202"/>
        <v>1632.6854504085493</v>
      </c>
      <c r="AO389" s="50">
        <f t="shared" si="203"/>
        <v>310.21023557762436</v>
      </c>
      <c r="AP389" s="50">
        <f t="shared" si="204"/>
        <v>197532.18331288279</v>
      </c>
      <c r="AQ389" s="50">
        <f t="shared" si="205"/>
        <v>393166.98331288272</v>
      </c>
    </row>
    <row r="390" spans="1:43" s="27" customFormat="1" x14ac:dyDescent="0.2">
      <c r="A390" s="47">
        <f t="shared" si="174"/>
        <v>369</v>
      </c>
      <c r="B390" s="47" t="str">
        <f>IF(E390&lt;=$F$10,VLOOKUP('KALKULATOR 2021'!A390,Robocze!$B$23:$C$102,2),"")</f>
        <v>31 rok</v>
      </c>
      <c r="C390" s="47">
        <f t="shared" si="187"/>
        <v>2052</v>
      </c>
      <c r="D390" s="48">
        <f t="shared" si="206"/>
        <v>60.750000000000789</v>
      </c>
      <c r="E390" s="54">
        <f t="shared" si="188"/>
        <v>55732</v>
      </c>
      <c r="F390" s="49">
        <f t="shared" si="189"/>
        <v>55762</v>
      </c>
      <c r="G390" s="50">
        <f>IF(F390&lt;&gt;"",
IF($F$6=Robocze!$B$3,$F$5/12,
IF(AND($F$6=Robocze!$B$4,MOD(A390,3)=1),$F$5/4,
IF(AND($F$6=Robocze!$B$5,MOD(A390,12)=1),$F$5,0))),
"")</f>
        <v>0</v>
      </c>
      <c r="H390" s="50">
        <f t="shared" si="190"/>
        <v>195634.79999999993</v>
      </c>
      <c r="I390" s="51">
        <f t="shared" si="175"/>
        <v>0.05</v>
      </c>
      <c r="J390" s="50">
        <f t="shared" si="191"/>
        <v>0</v>
      </c>
      <c r="K390" s="50">
        <f t="shared" si="192"/>
        <v>0</v>
      </c>
      <c r="L390" s="52" t="str">
        <f t="shared" si="207"/>
        <v/>
      </c>
      <c r="M390" s="111">
        <f t="shared" si="176"/>
        <v>195634.79999999993</v>
      </c>
      <c r="N390" s="114">
        <f t="shared" si="193"/>
        <v>388027.38631952542</v>
      </c>
      <c r="O390" s="115"/>
      <c r="P390" s="114">
        <f t="shared" si="177"/>
        <v>473325.28736145981</v>
      </c>
      <c r="Q390" s="115"/>
      <c r="R390" s="112">
        <f t="shared" si="178"/>
        <v>394493.92188156367</v>
      </c>
      <c r="S390" s="50"/>
      <c r="T390" s="53">
        <f t="shared" si="179"/>
        <v>0.17</v>
      </c>
      <c r="U390" s="50">
        <f t="shared" si="180"/>
        <v>1964.0053417487957</v>
      </c>
      <c r="V390" s="50">
        <f t="shared" si="181"/>
        <v>473325.28736145981</v>
      </c>
      <c r="W390" s="53">
        <f t="shared" si="182"/>
        <v>0.32</v>
      </c>
      <c r="X390" s="50">
        <f t="shared" si="194"/>
        <v>0</v>
      </c>
      <c r="Y390" s="50">
        <f>IF(B390&lt;&gt;"",IF(MONTH(E390)=MONTH($F$14),SUMIF($C$22:C837,"="&amp;(C390-1),$G$22:G837),0)*T390,"")</f>
        <v>0</v>
      </c>
      <c r="Z390" s="50">
        <f>IF(B390&lt;&gt;"",SUM($Y$22:Y390),"")</f>
        <v>33257.91599999999</v>
      </c>
      <c r="AA390" s="51">
        <f t="shared" si="195"/>
        <v>0.05</v>
      </c>
      <c r="AB390" s="50">
        <f t="shared" si="196"/>
        <v>274.76512982738626</v>
      </c>
      <c r="AC390" s="50">
        <f t="shared" si="197"/>
        <v>52.205374667203387</v>
      </c>
      <c r="AD390" s="50">
        <f t="shared" si="198"/>
        <v>32908.274913732806</v>
      </c>
      <c r="AE390" s="50">
        <f t="shared" si="199"/>
        <v>66166.190913732877</v>
      </c>
      <c r="AF390" s="50">
        <f>IFERROR($V390*(1-$W390)+SUM($X$22:$X390)+$AD390,"")</f>
        <v>388027.38631952542</v>
      </c>
      <c r="AG390" s="50" t="b">
        <f t="shared" si="200"/>
        <v>0</v>
      </c>
      <c r="AH390" s="50">
        <f>IF(B390&lt;&gt;"",
IF(AND(AG390=TRUE,D390&gt;=65),$V390*(1-10%)+SUM($X$22:$X390)+$AD390,AF390),
"")</f>
        <v>388027.38631952542</v>
      </c>
      <c r="AI390" s="50">
        <f t="shared" si="183"/>
        <v>1964.0053417487957</v>
      </c>
      <c r="AJ390" s="50">
        <f t="shared" si="184"/>
        <v>473325.28736145981</v>
      </c>
      <c r="AK390" s="50">
        <f t="shared" si="185"/>
        <v>420564.09476278245</v>
      </c>
      <c r="AL390" s="50" t="b">
        <f t="shared" si="201"/>
        <v>1</v>
      </c>
      <c r="AM390" s="50">
        <f t="shared" si="186"/>
        <v>473325.28736145981</v>
      </c>
      <c r="AN390" s="50">
        <f t="shared" si="202"/>
        <v>1638.1957638036781</v>
      </c>
      <c r="AO390" s="50">
        <f t="shared" si="203"/>
        <v>311.25719512269887</v>
      </c>
      <c r="AP390" s="50">
        <f t="shared" si="204"/>
        <v>198859.12188156374</v>
      </c>
      <c r="AQ390" s="50">
        <f t="shared" si="205"/>
        <v>394493.92188156367</v>
      </c>
    </row>
    <row r="391" spans="1:43" s="27" customFormat="1" x14ac:dyDescent="0.2">
      <c r="A391" s="47">
        <f t="shared" si="174"/>
        <v>370</v>
      </c>
      <c r="B391" s="47" t="str">
        <f>IF(E391&lt;=$F$10,VLOOKUP('KALKULATOR 2021'!A391,Robocze!$B$23:$C$102,2),"")</f>
        <v>31 rok</v>
      </c>
      <c r="C391" s="47">
        <f t="shared" si="187"/>
        <v>2052</v>
      </c>
      <c r="D391" s="48">
        <f t="shared" si="206"/>
        <v>60.833333333334124</v>
      </c>
      <c r="E391" s="54">
        <f t="shared" si="188"/>
        <v>55763</v>
      </c>
      <c r="F391" s="49">
        <f t="shared" si="189"/>
        <v>55792</v>
      </c>
      <c r="G391" s="50">
        <f>IF(F391&lt;&gt;"",
IF($F$6=Robocze!$B$3,$F$5/12,
IF(AND($F$6=Robocze!$B$4,MOD(A391,3)=1),$F$5/4,
IF(AND($F$6=Robocze!$B$5,MOD(A391,12)=1),$F$5,0))),
"")</f>
        <v>0</v>
      </c>
      <c r="H391" s="50">
        <f t="shared" si="190"/>
        <v>195634.79999999993</v>
      </c>
      <c r="I391" s="51">
        <f t="shared" si="175"/>
        <v>0.05</v>
      </c>
      <c r="J391" s="50">
        <f t="shared" si="191"/>
        <v>0</v>
      </c>
      <c r="K391" s="50">
        <f t="shared" si="192"/>
        <v>0</v>
      </c>
      <c r="L391" s="52" t="str">
        <f t="shared" si="207"/>
        <v/>
      </c>
      <c r="M391" s="111">
        <f t="shared" si="176"/>
        <v>195634.79999999993</v>
      </c>
      <c r="N391" s="114">
        <f t="shared" si="193"/>
        <v>389591.7855280501</v>
      </c>
      <c r="O391" s="115"/>
      <c r="P391" s="114">
        <f t="shared" si="177"/>
        <v>475297.47605879925</v>
      </c>
      <c r="Q391" s="115"/>
      <c r="R391" s="112">
        <f t="shared" si="178"/>
        <v>395825.33886791393</v>
      </c>
      <c r="S391" s="50"/>
      <c r="T391" s="53">
        <f t="shared" si="179"/>
        <v>0.17</v>
      </c>
      <c r="U391" s="50">
        <f t="shared" si="180"/>
        <v>1972.1886973394157</v>
      </c>
      <c r="V391" s="50">
        <f t="shared" si="181"/>
        <v>475297.47605879925</v>
      </c>
      <c r="W391" s="53">
        <f t="shared" si="182"/>
        <v>0.32</v>
      </c>
      <c r="X391" s="50">
        <f t="shared" si="194"/>
        <v>0</v>
      </c>
      <c r="Y391" s="50">
        <f>IF(B391&lt;&gt;"",IF(MONTH(E391)=MONTH($F$14),SUMIF($C$22:C837,"="&amp;(C391-1),$G$22:G837),0)*T391,"")</f>
        <v>0</v>
      </c>
      <c r="Z391" s="50">
        <f>IF(B391&lt;&gt;"",SUM($Y$22:Y391),"")</f>
        <v>33257.91599999999</v>
      </c>
      <c r="AA391" s="51">
        <f t="shared" si="195"/>
        <v>0.05</v>
      </c>
      <c r="AB391" s="50">
        <f t="shared" si="196"/>
        <v>275.69246214055369</v>
      </c>
      <c r="AC391" s="50">
        <f t="shared" si="197"/>
        <v>52.381567806705199</v>
      </c>
      <c r="AD391" s="50">
        <f t="shared" si="198"/>
        <v>33131.585808066659</v>
      </c>
      <c r="AE391" s="50">
        <f t="shared" si="199"/>
        <v>66389.501808066721</v>
      </c>
      <c r="AF391" s="50">
        <f>IFERROR($V391*(1-$W391)+SUM($X$22:$X391)+$AD391,"")</f>
        <v>389591.7855280501</v>
      </c>
      <c r="AG391" s="50" t="b">
        <f t="shared" si="200"/>
        <v>0</v>
      </c>
      <c r="AH391" s="50">
        <f>IF(B391&lt;&gt;"",
IF(AND(AG391=TRUE,D391&gt;=65),$V391*(1-10%)+SUM($X$22:$X391)+$AD391,AF391),
"")</f>
        <v>389591.7855280501</v>
      </c>
      <c r="AI391" s="50">
        <f t="shared" si="183"/>
        <v>1972.1886973394157</v>
      </c>
      <c r="AJ391" s="50">
        <f t="shared" si="184"/>
        <v>475297.47605879925</v>
      </c>
      <c r="AK391" s="50">
        <f t="shared" si="185"/>
        <v>422161.56760762737</v>
      </c>
      <c r="AL391" s="50" t="b">
        <f t="shared" si="201"/>
        <v>1</v>
      </c>
      <c r="AM391" s="50">
        <f t="shared" si="186"/>
        <v>475297.47605879925</v>
      </c>
      <c r="AN391" s="50">
        <f t="shared" si="202"/>
        <v>1643.7246745065156</v>
      </c>
      <c r="AO391" s="50">
        <f t="shared" si="203"/>
        <v>312.30768815623799</v>
      </c>
      <c r="AP391" s="50">
        <f t="shared" si="204"/>
        <v>200190.538867914</v>
      </c>
      <c r="AQ391" s="50">
        <f t="shared" si="205"/>
        <v>395825.33886791393</v>
      </c>
    </row>
    <row r="392" spans="1:43" s="27" customFormat="1" x14ac:dyDescent="0.2">
      <c r="A392" s="47">
        <f t="shared" si="174"/>
        <v>371</v>
      </c>
      <c r="B392" s="47" t="str">
        <f>IF(E392&lt;=$F$10,VLOOKUP('KALKULATOR 2021'!A392,Robocze!$B$23:$C$102,2),"")</f>
        <v>31 rok</v>
      </c>
      <c r="C392" s="47">
        <f t="shared" si="187"/>
        <v>2052</v>
      </c>
      <c r="D392" s="48">
        <f t="shared" si="206"/>
        <v>60.91666666666746</v>
      </c>
      <c r="E392" s="54">
        <f t="shared" si="188"/>
        <v>55793</v>
      </c>
      <c r="F392" s="49">
        <f t="shared" si="189"/>
        <v>55823</v>
      </c>
      <c r="G392" s="50">
        <f>IF(F392&lt;&gt;"",
IF($F$6=Robocze!$B$3,$F$5/12,
IF(AND($F$6=Robocze!$B$4,MOD(A392,3)=1),$F$5/4,
IF(AND($F$6=Robocze!$B$5,MOD(A392,12)=1),$F$5,0))),
"")</f>
        <v>0</v>
      </c>
      <c r="H392" s="50">
        <f t="shared" si="190"/>
        <v>195634.79999999993</v>
      </c>
      <c r="I392" s="51">
        <f t="shared" si="175"/>
        <v>0.05</v>
      </c>
      <c r="J392" s="50">
        <f t="shared" si="191"/>
        <v>0</v>
      </c>
      <c r="K392" s="50">
        <f t="shared" si="192"/>
        <v>0</v>
      </c>
      <c r="L392" s="52" t="str">
        <f t="shared" si="207"/>
        <v/>
      </c>
      <c r="M392" s="111">
        <f t="shared" si="176"/>
        <v>195634.79999999993</v>
      </c>
      <c r="N392" s="114">
        <f t="shared" si="193"/>
        <v>391162.5262788189</v>
      </c>
      <c r="O392" s="115"/>
      <c r="P392" s="114">
        <f t="shared" si="177"/>
        <v>477277.88220904424</v>
      </c>
      <c r="Q392" s="115"/>
      <c r="R392" s="112">
        <f t="shared" si="178"/>
        <v>397161.24938659312</v>
      </c>
      <c r="S392" s="50"/>
      <c r="T392" s="53">
        <f t="shared" si="179"/>
        <v>0.17</v>
      </c>
      <c r="U392" s="50">
        <f t="shared" si="180"/>
        <v>1980.4061502449968</v>
      </c>
      <c r="V392" s="50">
        <f t="shared" si="181"/>
        <v>477277.88220904424</v>
      </c>
      <c r="W392" s="53">
        <f t="shared" si="182"/>
        <v>0.32</v>
      </c>
      <c r="X392" s="50">
        <f t="shared" si="194"/>
        <v>0</v>
      </c>
      <c r="Y392" s="50">
        <f>IF(B392&lt;&gt;"",IF(MONTH(E392)=MONTH($F$14),SUMIF($C$22:C837,"="&amp;(C392-1),$G$22:G837),0)*T392,"")</f>
        <v>0</v>
      </c>
      <c r="Z392" s="50">
        <f>IF(B392&lt;&gt;"",SUM($Y$22:Y392),"")</f>
        <v>33257.91599999999</v>
      </c>
      <c r="AA392" s="51">
        <f t="shared" si="195"/>
        <v>0.05</v>
      </c>
      <c r="AB392" s="50">
        <f t="shared" si="196"/>
        <v>276.62292420027802</v>
      </c>
      <c r="AC392" s="50">
        <f t="shared" si="197"/>
        <v>52.558355598052827</v>
      </c>
      <c r="AD392" s="50">
        <f t="shared" si="198"/>
        <v>33355.650376668884</v>
      </c>
      <c r="AE392" s="50">
        <f t="shared" si="199"/>
        <v>66613.566376668939</v>
      </c>
      <c r="AF392" s="50">
        <f>IFERROR($V392*(1-$W392)+SUM($X$22:$X392)+$AD392,"")</f>
        <v>391162.5262788189</v>
      </c>
      <c r="AG392" s="50" t="b">
        <f t="shared" si="200"/>
        <v>0</v>
      </c>
      <c r="AH392" s="50">
        <f>IF(B392&lt;&gt;"",
IF(AND(AG392=TRUE,D392&gt;=65),$V392*(1-10%)+SUM($X$22:$X392)+$AD392,AF392),
"")</f>
        <v>391162.5262788189</v>
      </c>
      <c r="AI392" s="50">
        <f t="shared" si="183"/>
        <v>1980.4061502449968</v>
      </c>
      <c r="AJ392" s="50">
        <f t="shared" si="184"/>
        <v>477277.88220904424</v>
      </c>
      <c r="AK392" s="50">
        <f t="shared" si="185"/>
        <v>423765.69658932585</v>
      </c>
      <c r="AL392" s="50" t="b">
        <f t="shared" si="201"/>
        <v>1</v>
      </c>
      <c r="AM392" s="50">
        <f t="shared" si="186"/>
        <v>477277.88220904424</v>
      </c>
      <c r="AN392" s="50">
        <f t="shared" si="202"/>
        <v>1649.2722452829748</v>
      </c>
      <c r="AO392" s="50">
        <f t="shared" si="203"/>
        <v>313.36172660376525</v>
      </c>
      <c r="AP392" s="50">
        <f t="shared" si="204"/>
        <v>201526.44938659319</v>
      </c>
      <c r="AQ392" s="50">
        <f t="shared" si="205"/>
        <v>397161.24938659312</v>
      </c>
    </row>
    <row r="393" spans="1:43" s="46" customFormat="1" x14ac:dyDescent="0.2">
      <c r="A393" s="55">
        <f t="shared" si="174"/>
        <v>372</v>
      </c>
      <c r="B393" s="55" t="str">
        <f>IF(E393&lt;=$F$10,VLOOKUP('KALKULATOR 2021'!A393,Robocze!$B$23:$C$102,2),"")</f>
        <v>31 rok</v>
      </c>
      <c r="C393" s="55">
        <f t="shared" si="187"/>
        <v>2052</v>
      </c>
      <c r="D393" s="56">
        <f t="shared" si="206"/>
        <v>61.000000000000796</v>
      </c>
      <c r="E393" s="57">
        <f t="shared" si="188"/>
        <v>55824</v>
      </c>
      <c r="F393" s="58">
        <f t="shared" si="189"/>
        <v>55853</v>
      </c>
      <c r="G393" s="59">
        <f>IF(F393&lt;&gt;"",
IF($F$6=Robocze!$B$3,$F$5/12,
IF(AND($F$6=Robocze!$B$4,MOD(A393,3)=1),$F$5/4,
IF(AND($F$6=Robocze!$B$5,MOD(A393,12)=1),$F$5,0))),
"")</f>
        <v>0</v>
      </c>
      <c r="H393" s="59">
        <f t="shared" si="190"/>
        <v>195634.79999999993</v>
      </c>
      <c r="I393" s="60">
        <f t="shared" si="175"/>
        <v>0.05</v>
      </c>
      <c r="J393" s="59">
        <f t="shared" si="191"/>
        <v>0</v>
      </c>
      <c r="K393" s="59">
        <f t="shared" si="192"/>
        <v>0</v>
      </c>
      <c r="L393" s="61">
        <f t="shared" si="207"/>
        <v>31</v>
      </c>
      <c r="M393" s="113">
        <f t="shared" si="176"/>
        <v>195634.79999999993</v>
      </c>
      <c r="N393" s="114">
        <f t="shared" si="193"/>
        <v>392739.6343982658</v>
      </c>
      <c r="O393" s="115"/>
      <c r="P393" s="114">
        <f t="shared" si="177"/>
        <v>479266.54005158192</v>
      </c>
      <c r="Q393" s="115"/>
      <c r="R393" s="112">
        <f t="shared" si="178"/>
        <v>398501.66860327288</v>
      </c>
      <c r="S393" s="59"/>
      <c r="T393" s="62">
        <f t="shared" si="179"/>
        <v>0.17</v>
      </c>
      <c r="U393" s="59">
        <f t="shared" si="180"/>
        <v>1988.6578425376842</v>
      </c>
      <c r="V393" s="59">
        <f t="shared" si="181"/>
        <v>479266.54005158192</v>
      </c>
      <c r="W393" s="62">
        <f t="shared" si="182"/>
        <v>0.32</v>
      </c>
      <c r="X393" s="59">
        <f t="shared" si="194"/>
        <v>0</v>
      </c>
      <c r="Y393" s="59">
        <f>IF(B393&lt;&gt;"",IF(MONTH(E393)=MONTH($F$14),SUMIF($C$22:C861,"="&amp;(C393-1),$G$22:G861),0)*T393,"")</f>
        <v>0</v>
      </c>
      <c r="Z393" s="59">
        <f>IF(B393&lt;&gt;"",SUM($Y$22:Y393),"")</f>
        <v>33257.91599999999</v>
      </c>
      <c r="AA393" s="60">
        <f t="shared" si="195"/>
        <v>0.05</v>
      </c>
      <c r="AB393" s="59">
        <f t="shared" si="196"/>
        <v>277.55652656945392</v>
      </c>
      <c r="AC393" s="59">
        <f t="shared" si="197"/>
        <v>52.735740048196249</v>
      </c>
      <c r="AD393" s="59">
        <f t="shared" si="198"/>
        <v>33580.471163190137</v>
      </c>
      <c r="AE393" s="59">
        <f t="shared" si="199"/>
        <v>66838.3871631902</v>
      </c>
      <c r="AF393" s="59">
        <f>IFERROR($V393*(1-$W393)+SUM($X$22:$X393)+$AD393,"")</f>
        <v>392739.6343982658</v>
      </c>
      <c r="AG393" s="59" t="b">
        <f t="shared" si="200"/>
        <v>0</v>
      </c>
      <c r="AH393" s="59">
        <f>IF(B393&lt;&gt;"",
IF(AND(AG393=TRUE,D393&gt;=65),$V393*(1-10%)+SUM($X$22:$X393)+$AD393,AF393),
"")</f>
        <v>392739.6343982658</v>
      </c>
      <c r="AI393" s="59">
        <f t="shared" si="183"/>
        <v>1988.6578425376842</v>
      </c>
      <c r="AJ393" s="59">
        <f t="shared" si="184"/>
        <v>479266.54005158192</v>
      </c>
      <c r="AK393" s="59">
        <f t="shared" si="185"/>
        <v>425376.50944178132</v>
      </c>
      <c r="AL393" s="59" t="b">
        <f t="shared" si="201"/>
        <v>1</v>
      </c>
      <c r="AM393" s="59">
        <f t="shared" si="186"/>
        <v>479266.54005158192</v>
      </c>
      <c r="AN393" s="59">
        <f t="shared" si="202"/>
        <v>1654.8385391108047</v>
      </c>
      <c r="AO393" s="59">
        <f t="shared" si="203"/>
        <v>314.41932243105288</v>
      </c>
      <c r="AP393" s="59">
        <f t="shared" si="204"/>
        <v>202866.86860327295</v>
      </c>
      <c r="AQ393" s="59">
        <f t="shared" si="205"/>
        <v>398501.66860327288</v>
      </c>
    </row>
    <row r="394" spans="1:43" s="27" customFormat="1" x14ac:dyDescent="0.2">
      <c r="A394" s="47">
        <f t="shared" si="174"/>
        <v>373</v>
      </c>
      <c r="B394" s="47" t="str">
        <f>IF(E394&lt;=$F$10,VLOOKUP('KALKULATOR 2021'!A394,Robocze!$B$23:$C$102,2),"")</f>
        <v>32 rok</v>
      </c>
      <c r="C394" s="47">
        <f t="shared" si="187"/>
        <v>2052</v>
      </c>
      <c r="D394" s="48">
        <f t="shared" si="206"/>
        <v>61.083333333334132</v>
      </c>
      <c r="E394" s="49">
        <f t="shared" si="188"/>
        <v>55854</v>
      </c>
      <c r="F394" s="49">
        <f t="shared" si="189"/>
        <v>55884</v>
      </c>
      <c r="G394" s="50">
        <f>IF(F394&lt;&gt;"",
IF($F$6=Robocze!$B$3,$F$5/12,
IF(AND($F$6=Robocze!$B$4,MOD(A394,3)=1),$F$5/4,
IF(AND($F$6=Robocze!$B$5,MOD(A394,12)=1),$F$5,0))),
"")</f>
        <v>6310.8</v>
      </c>
      <c r="H394" s="50">
        <f t="shared" si="190"/>
        <v>201945.59999999992</v>
      </c>
      <c r="I394" s="51">
        <f t="shared" si="175"/>
        <v>0.05</v>
      </c>
      <c r="J394" s="50">
        <f t="shared" si="191"/>
        <v>2E-3</v>
      </c>
      <c r="K394" s="50">
        <f t="shared" si="192"/>
        <v>6310.7979999999998</v>
      </c>
      <c r="L394" s="52" t="str">
        <f t="shared" si="207"/>
        <v/>
      </c>
      <c r="M394" s="111">
        <f t="shared" si="176"/>
        <v>201945.59999999992</v>
      </c>
      <c r="N394" s="114">
        <f t="shared" si="193"/>
        <v>399705.19505275437</v>
      </c>
      <c r="O394" s="115"/>
      <c r="P394" s="114">
        <f t="shared" si="177"/>
        <v>487600.57696013019</v>
      </c>
      <c r="Q394" s="115"/>
      <c r="R394" s="112">
        <f t="shared" si="178"/>
        <v>406178.7106848089</v>
      </c>
      <c r="S394" s="50"/>
      <c r="T394" s="53">
        <f t="shared" si="179"/>
        <v>0.17</v>
      </c>
      <c r="U394" s="50">
        <f t="shared" si="180"/>
        <v>2023.238908548258</v>
      </c>
      <c r="V394" s="50">
        <f t="shared" si="181"/>
        <v>487600.57696013019</v>
      </c>
      <c r="W394" s="53">
        <f t="shared" si="182"/>
        <v>0.32</v>
      </c>
      <c r="X394" s="50">
        <f t="shared" si="194"/>
        <v>1072.836</v>
      </c>
      <c r="Y394" s="50">
        <f>IF(B394&lt;&gt;"",IF(MONTH(E394)=MONTH($F$14),SUMIF($C$22:C849,"="&amp;(C394-1),$G$22:G849),0)*T394,"")</f>
        <v>0</v>
      </c>
      <c r="Z394" s="50">
        <f>IF(B394&lt;&gt;"",SUM($Y$22:Y394),"")</f>
        <v>33257.91599999999</v>
      </c>
      <c r="AA394" s="51">
        <f t="shared" si="195"/>
        <v>0.05</v>
      </c>
      <c r="AB394" s="50">
        <f t="shared" si="196"/>
        <v>278.49327984662585</v>
      </c>
      <c r="AC394" s="50">
        <f t="shared" si="197"/>
        <v>52.913723170858916</v>
      </c>
      <c r="AD394" s="50">
        <f t="shared" si="198"/>
        <v>33806.050719865903</v>
      </c>
      <c r="AE394" s="50">
        <f t="shared" si="199"/>
        <v>67063.966719865974</v>
      </c>
      <c r="AF394" s="50">
        <f>IFERROR($V394*(1-$W394)+SUM($X$22:$X394)+$AD394,"")</f>
        <v>399705.19505275437</v>
      </c>
      <c r="AG394" s="50" t="b">
        <f t="shared" si="200"/>
        <v>0</v>
      </c>
      <c r="AH394" s="50">
        <f>IF(B394&lt;&gt;"",
IF(AND(AG394=TRUE,D394&gt;=65),$V394*(1-10%)+SUM($X$22:$X394)+$AD394,AF394),
"")</f>
        <v>399705.19505275437</v>
      </c>
      <c r="AI394" s="50">
        <f t="shared" si="183"/>
        <v>2023.238908548258</v>
      </c>
      <c r="AJ394" s="50">
        <f t="shared" si="184"/>
        <v>487600.57696013019</v>
      </c>
      <c r="AK394" s="50">
        <f t="shared" si="185"/>
        <v>433326.13133770542</v>
      </c>
      <c r="AL394" s="50" t="b">
        <f t="shared" si="201"/>
        <v>1</v>
      </c>
      <c r="AM394" s="50">
        <f t="shared" si="186"/>
        <v>487600.57696013019</v>
      </c>
      <c r="AN394" s="50">
        <f t="shared" si="202"/>
        <v>1686.7186191803037</v>
      </c>
      <c r="AO394" s="50">
        <f t="shared" si="203"/>
        <v>320.47653764425769</v>
      </c>
      <c r="AP394" s="50">
        <f t="shared" si="204"/>
        <v>204233.11068480898</v>
      </c>
      <c r="AQ394" s="50">
        <f t="shared" si="205"/>
        <v>406178.7106848089</v>
      </c>
    </row>
    <row r="395" spans="1:43" s="27" customFormat="1" x14ac:dyDescent="0.2">
      <c r="A395" s="47">
        <f t="shared" si="174"/>
        <v>374</v>
      </c>
      <c r="B395" s="47" t="str">
        <f>IF(E395&lt;=$F$10,VLOOKUP('KALKULATOR 2021'!A395,Robocze!$B$23:$C$102,2),"")</f>
        <v>32 rok</v>
      </c>
      <c r="C395" s="47">
        <f t="shared" si="187"/>
        <v>2053</v>
      </c>
      <c r="D395" s="48">
        <f t="shared" si="206"/>
        <v>61.166666666667467</v>
      </c>
      <c r="E395" s="54">
        <f t="shared" si="188"/>
        <v>55885</v>
      </c>
      <c r="F395" s="49">
        <f t="shared" si="189"/>
        <v>55915</v>
      </c>
      <c r="G395" s="50">
        <f>IF(F395&lt;&gt;"",
IF($F$6=Robocze!$B$3,$F$5/12,
IF(AND($F$6=Robocze!$B$4,MOD(A395,3)=1),$F$5/4,
IF(AND($F$6=Robocze!$B$5,MOD(A395,12)=1),$F$5,0))),
"")</f>
        <v>0</v>
      </c>
      <c r="H395" s="50">
        <f t="shared" si="190"/>
        <v>201945.59999999992</v>
      </c>
      <c r="I395" s="51">
        <f t="shared" si="175"/>
        <v>0.05</v>
      </c>
      <c r="J395" s="50">
        <f t="shared" si="191"/>
        <v>0</v>
      </c>
      <c r="K395" s="50">
        <f t="shared" si="192"/>
        <v>0</v>
      </c>
      <c r="L395" s="52" t="str">
        <f t="shared" si="207"/>
        <v/>
      </c>
      <c r="M395" s="111">
        <f t="shared" si="176"/>
        <v>201945.59999999992</v>
      </c>
      <c r="N395" s="114">
        <f t="shared" si="193"/>
        <v>401313.07090848766</v>
      </c>
      <c r="O395" s="115"/>
      <c r="P395" s="114">
        <f t="shared" si="177"/>
        <v>489632.24603079743</v>
      </c>
      <c r="Q395" s="115"/>
      <c r="R395" s="112">
        <f t="shared" si="178"/>
        <v>407549.56383337011</v>
      </c>
      <c r="S395" s="50"/>
      <c r="T395" s="53">
        <f t="shared" si="179"/>
        <v>0.17</v>
      </c>
      <c r="U395" s="50">
        <f t="shared" si="180"/>
        <v>2031.6690706672091</v>
      </c>
      <c r="V395" s="50">
        <f t="shared" si="181"/>
        <v>489632.24603079743</v>
      </c>
      <c r="W395" s="53">
        <f t="shared" si="182"/>
        <v>0.32</v>
      </c>
      <c r="X395" s="50">
        <f t="shared" si="194"/>
        <v>0</v>
      </c>
      <c r="Y395" s="50">
        <f>IF(B395&lt;&gt;"",IF(MONTH(E395)=MONTH($F$14),SUMIF($C$22:C849,"="&amp;(C395-1),$G$22:G849),0)*T395,"")</f>
        <v>0</v>
      </c>
      <c r="Z395" s="50">
        <f>IF(B395&lt;&gt;"",SUM($Y$22:Y395),"")</f>
        <v>33257.91599999999</v>
      </c>
      <c r="AA395" s="51">
        <f t="shared" si="195"/>
        <v>0.05</v>
      </c>
      <c r="AB395" s="50">
        <f t="shared" si="196"/>
        <v>279.43319466610825</v>
      </c>
      <c r="AC395" s="50">
        <f t="shared" si="197"/>
        <v>53.092306986560565</v>
      </c>
      <c r="AD395" s="50">
        <f t="shared" si="198"/>
        <v>34032.391607545454</v>
      </c>
      <c r="AE395" s="50">
        <f t="shared" si="199"/>
        <v>67290.307607545517</v>
      </c>
      <c r="AF395" s="50">
        <f>IFERROR($V395*(1-$W395)+SUM($X$22:$X395)+$AD395,"")</f>
        <v>401313.07090848766</v>
      </c>
      <c r="AG395" s="50" t="b">
        <f t="shared" si="200"/>
        <v>0</v>
      </c>
      <c r="AH395" s="50">
        <f>IF(B395&lt;&gt;"",
IF(AND(AG395=TRUE,D395&gt;=65),$V395*(1-10%)+SUM($X$22:$X395)+$AD395,AF395),
"")</f>
        <v>401313.07090848766</v>
      </c>
      <c r="AI395" s="50">
        <f t="shared" si="183"/>
        <v>2031.6690706672091</v>
      </c>
      <c r="AJ395" s="50">
        <f t="shared" si="184"/>
        <v>489632.24603079743</v>
      </c>
      <c r="AK395" s="50">
        <f t="shared" si="185"/>
        <v>434971.78328494588</v>
      </c>
      <c r="AL395" s="50" t="b">
        <f t="shared" si="201"/>
        <v>1</v>
      </c>
      <c r="AM395" s="50">
        <f t="shared" si="186"/>
        <v>489632.24603079743</v>
      </c>
      <c r="AN395" s="50">
        <f t="shared" si="202"/>
        <v>1692.411294520037</v>
      </c>
      <c r="AO395" s="50">
        <f t="shared" si="203"/>
        <v>321.55814595880702</v>
      </c>
      <c r="AP395" s="50">
        <f t="shared" si="204"/>
        <v>205603.96383337019</v>
      </c>
      <c r="AQ395" s="50">
        <f t="shared" si="205"/>
        <v>407549.56383337011</v>
      </c>
    </row>
    <row r="396" spans="1:43" s="27" customFormat="1" x14ac:dyDescent="0.2">
      <c r="A396" s="47">
        <f t="shared" si="174"/>
        <v>375</v>
      </c>
      <c r="B396" s="47" t="str">
        <f>IF(E396&lt;=$F$10,VLOOKUP('KALKULATOR 2021'!A396,Robocze!$B$23:$C$102,2),"")</f>
        <v>32 rok</v>
      </c>
      <c r="C396" s="47">
        <f t="shared" si="187"/>
        <v>2053</v>
      </c>
      <c r="D396" s="48">
        <f t="shared" si="206"/>
        <v>61.250000000000803</v>
      </c>
      <c r="E396" s="54">
        <f t="shared" si="188"/>
        <v>55916</v>
      </c>
      <c r="F396" s="49">
        <f t="shared" si="189"/>
        <v>55943</v>
      </c>
      <c r="G396" s="50">
        <f>IF(F396&lt;&gt;"",
IF($F$6=Robocze!$B$3,$F$5/12,
IF(AND($F$6=Robocze!$B$4,MOD(A396,3)=1),$F$5/4,
IF(AND($F$6=Robocze!$B$5,MOD(A396,12)=1),$F$5,0))),
"")</f>
        <v>0</v>
      </c>
      <c r="H396" s="50">
        <f t="shared" si="190"/>
        <v>201945.59999999992</v>
      </c>
      <c r="I396" s="51">
        <f t="shared" si="175"/>
        <v>0.05</v>
      </c>
      <c r="J396" s="50">
        <f t="shared" si="191"/>
        <v>0</v>
      </c>
      <c r="K396" s="50">
        <f t="shared" si="192"/>
        <v>0</v>
      </c>
      <c r="L396" s="52" t="str">
        <f t="shared" si="207"/>
        <v/>
      </c>
      <c r="M396" s="111">
        <f t="shared" si="176"/>
        <v>201945.59999999992</v>
      </c>
      <c r="N396" s="114">
        <f t="shared" si="193"/>
        <v>402927.46706041705</v>
      </c>
      <c r="O396" s="115"/>
      <c r="P396" s="114">
        <f t="shared" si="177"/>
        <v>491672.38038925908</v>
      </c>
      <c r="Q396" s="115"/>
      <c r="R396" s="112">
        <f t="shared" si="178"/>
        <v>408925.04361130769</v>
      </c>
      <c r="S396" s="50"/>
      <c r="T396" s="53">
        <f t="shared" si="179"/>
        <v>0.17</v>
      </c>
      <c r="U396" s="50">
        <f t="shared" si="180"/>
        <v>2040.1343584616559</v>
      </c>
      <c r="V396" s="50">
        <f t="shared" si="181"/>
        <v>491672.38038925908</v>
      </c>
      <c r="W396" s="53">
        <f t="shared" si="182"/>
        <v>0.32</v>
      </c>
      <c r="X396" s="50">
        <f t="shared" si="194"/>
        <v>0</v>
      </c>
      <c r="Y396" s="50">
        <f>IF(B396&lt;&gt;"",IF(MONTH(E396)=MONTH($F$14),SUMIF($C$22:C849,"="&amp;(C396-1),$G$22:G849),0)*T396,"")</f>
        <v>0</v>
      </c>
      <c r="Z396" s="50">
        <f>IF(B396&lt;&gt;"",SUM($Y$22:Y396),"")</f>
        <v>33257.91599999999</v>
      </c>
      <c r="AA396" s="51">
        <f t="shared" si="195"/>
        <v>0.05</v>
      </c>
      <c r="AB396" s="50">
        <f t="shared" si="196"/>
        <v>280.37628169810631</v>
      </c>
      <c r="AC396" s="50">
        <f t="shared" si="197"/>
        <v>53.271493522640199</v>
      </c>
      <c r="AD396" s="50">
        <f t="shared" si="198"/>
        <v>34259.496395720918</v>
      </c>
      <c r="AE396" s="50">
        <f t="shared" si="199"/>
        <v>67517.412395720981</v>
      </c>
      <c r="AF396" s="50">
        <f>IFERROR($V396*(1-$W396)+SUM($X$22:$X396)+$AD396,"")</f>
        <v>402927.46706041705</v>
      </c>
      <c r="AG396" s="50" t="b">
        <f t="shared" si="200"/>
        <v>0</v>
      </c>
      <c r="AH396" s="50">
        <f>IF(B396&lt;&gt;"",
IF(AND(AG396=TRUE,D396&gt;=65),$V396*(1-10%)+SUM($X$22:$X396)+$AD396,AF396),
"")</f>
        <v>402927.46706041705</v>
      </c>
      <c r="AI396" s="50">
        <f t="shared" si="183"/>
        <v>2040.1343584616559</v>
      </c>
      <c r="AJ396" s="50">
        <f t="shared" si="184"/>
        <v>491672.38038925908</v>
      </c>
      <c r="AK396" s="50">
        <f t="shared" si="185"/>
        <v>436624.29211529985</v>
      </c>
      <c r="AL396" s="50" t="b">
        <f t="shared" si="201"/>
        <v>1</v>
      </c>
      <c r="AM396" s="50">
        <f t="shared" si="186"/>
        <v>491672.38038925908</v>
      </c>
      <c r="AN396" s="50">
        <f t="shared" si="202"/>
        <v>1698.1231826390422</v>
      </c>
      <c r="AO396" s="50">
        <f t="shared" si="203"/>
        <v>322.64340470141804</v>
      </c>
      <c r="AP396" s="50">
        <f t="shared" si="204"/>
        <v>206979.44361130777</v>
      </c>
      <c r="AQ396" s="50">
        <f t="shared" si="205"/>
        <v>408925.04361130769</v>
      </c>
    </row>
    <row r="397" spans="1:43" s="27" customFormat="1" x14ac:dyDescent="0.2">
      <c r="A397" s="47">
        <f t="shared" si="174"/>
        <v>376</v>
      </c>
      <c r="B397" s="47" t="str">
        <f>IF(E397&lt;=$F$10,VLOOKUP('KALKULATOR 2021'!A397,Robocze!$B$23:$C$102,2),"")</f>
        <v>32 rok</v>
      </c>
      <c r="C397" s="47">
        <f t="shared" si="187"/>
        <v>2053</v>
      </c>
      <c r="D397" s="48">
        <f t="shared" si="206"/>
        <v>61.333333333334139</v>
      </c>
      <c r="E397" s="54">
        <f t="shared" si="188"/>
        <v>55944</v>
      </c>
      <c r="F397" s="49">
        <f t="shared" si="189"/>
        <v>55974</v>
      </c>
      <c r="G397" s="50">
        <f>IF(F397&lt;&gt;"",
IF($F$6=Robocze!$B$3,$F$5/12,
IF(AND($F$6=Robocze!$B$4,MOD(A397,3)=1),$F$5/4,
IF(AND($F$6=Robocze!$B$5,MOD(A397,12)=1),$F$5,0))),
"")</f>
        <v>0</v>
      </c>
      <c r="H397" s="50">
        <f t="shared" si="190"/>
        <v>201945.59999999992</v>
      </c>
      <c r="I397" s="51">
        <f t="shared" si="175"/>
        <v>0.05</v>
      </c>
      <c r="J397" s="50">
        <f t="shared" si="191"/>
        <v>0</v>
      </c>
      <c r="K397" s="50">
        <f t="shared" si="192"/>
        <v>0</v>
      </c>
      <c r="L397" s="52" t="str">
        <f t="shared" si="207"/>
        <v/>
      </c>
      <c r="M397" s="111">
        <f t="shared" si="176"/>
        <v>201945.59999999992</v>
      </c>
      <c r="N397" s="114">
        <f t="shared" si="193"/>
        <v>404548.41007168882</v>
      </c>
      <c r="O397" s="115"/>
      <c r="P397" s="114">
        <f t="shared" si="177"/>
        <v>493721.01530754764</v>
      </c>
      <c r="Q397" s="115"/>
      <c r="R397" s="112">
        <f t="shared" si="178"/>
        <v>410305.1656334959</v>
      </c>
      <c r="S397" s="50"/>
      <c r="T397" s="53">
        <f t="shared" si="179"/>
        <v>0.17</v>
      </c>
      <c r="U397" s="50">
        <f t="shared" si="180"/>
        <v>2048.6349182885797</v>
      </c>
      <c r="V397" s="50">
        <f t="shared" si="181"/>
        <v>493721.01530754764</v>
      </c>
      <c r="W397" s="53">
        <f t="shared" si="182"/>
        <v>0.32</v>
      </c>
      <c r="X397" s="50">
        <f t="shared" si="194"/>
        <v>0</v>
      </c>
      <c r="Y397" s="50">
        <f>IF(B397&lt;&gt;"",IF(MONTH(E397)=MONTH($F$14),SUMIF($C$22:C849,"="&amp;(C397-1),$G$22:G849),0)*T397,"")</f>
        <v>0</v>
      </c>
      <c r="Z397" s="50">
        <f>IF(B397&lt;&gt;"",SUM($Y$22:Y397),"")</f>
        <v>33257.91599999999</v>
      </c>
      <c r="AA397" s="51">
        <f t="shared" si="195"/>
        <v>0.05</v>
      </c>
      <c r="AB397" s="50">
        <f t="shared" si="196"/>
        <v>281.32255164883742</v>
      </c>
      <c r="AC397" s="50">
        <f t="shared" si="197"/>
        <v>53.451284813279109</v>
      </c>
      <c r="AD397" s="50">
        <f t="shared" si="198"/>
        <v>34487.367662556477</v>
      </c>
      <c r="AE397" s="50">
        <f t="shared" si="199"/>
        <v>67745.28366255654</v>
      </c>
      <c r="AF397" s="50">
        <f>IFERROR($V397*(1-$W397)+SUM($X$22:$X397)+$AD397,"")</f>
        <v>404548.41007168882</v>
      </c>
      <c r="AG397" s="50" t="b">
        <f t="shared" si="200"/>
        <v>0</v>
      </c>
      <c r="AH397" s="50">
        <f>IF(B397&lt;&gt;"",
IF(AND(AG397=TRUE,D397&gt;=65),$V397*(1-10%)+SUM($X$22:$X397)+$AD397,AF397),
"")</f>
        <v>404548.41007168882</v>
      </c>
      <c r="AI397" s="50">
        <f t="shared" si="183"/>
        <v>2048.6349182885797</v>
      </c>
      <c r="AJ397" s="50">
        <f t="shared" si="184"/>
        <v>493721.01530754764</v>
      </c>
      <c r="AK397" s="50">
        <f t="shared" si="185"/>
        <v>438283.68639911356</v>
      </c>
      <c r="AL397" s="50" t="b">
        <f t="shared" si="201"/>
        <v>1</v>
      </c>
      <c r="AM397" s="50">
        <f t="shared" si="186"/>
        <v>493721.01530754764</v>
      </c>
      <c r="AN397" s="50">
        <f t="shared" si="202"/>
        <v>1703.8543483804488</v>
      </c>
      <c r="AO397" s="50">
        <f t="shared" si="203"/>
        <v>323.73232619228526</v>
      </c>
      <c r="AP397" s="50">
        <f t="shared" si="204"/>
        <v>208359.56563349598</v>
      </c>
      <c r="AQ397" s="50">
        <f t="shared" si="205"/>
        <v>410305.1656334959</v>
      </c>
    </row>
    <row r="398" spans="1:43" s="27" customFormat="1" x14ac:dyDescent="0.2">
      <c r="A398" s="47">
        <f t="shared" si="174"/>
        <v>377</v>
      </c>
      <c r="B398" s="47" t="str">
        <f>IF(E398&lt;=$F$10,VLOOKUP('KALKULATOR 2021'!A398,Robocze!$B$23:$C$102,2),"")</f>
        <v>32 rok</v>
      </c>
      <c r="C398" s="47">
        <f t="shared" si="187"/>
        <v>2053</v>
      </c>
      <c r="D398" s="48">
        <f t="shared" si="206"/>
        <v>61.416666666667474</v>
      </c>
      <c r="E398" s="54">
        <f t="shared" si="188"/>
        <v>55975</v>
      </c>
      <c r="F398" s="49">
        <f t="shared" si="189"/>
        <v>56004</v>
      </c>
      <c r="G398" s="50">
        <f>IF(F398&lt;&gt;"",
IF($F$6=Robocze!$B$3,$F$5/12,
IF(AND($F$6=Robocze!$B$4,MOD(A398,3)=1),$F$5/4,
IF(AND($F$6=Robocze!$B$5,MOD(A398,12)=1),$F$5,0))),
"")</f>
        <v>0</v>
      </c>
      <c r="H398" s="50">
        <f t="shared" si="190"/>
        <v>201945.59999999992</v>
      </c>
      <c r="I398" s="51">
        <f t="shared" si="175"/>
        <v>0.05</v>
      </c>
      <c r="J398" s="50">
        <f t="shared" si="191"/>
        <v>0</v>
      </c>
      <c r="K398" s="50">
        <f t="shared" si="192"/>
        <v>0</v>
      </c>
      <c r="L398" s="52" t="str">
        <f t="shared" si="207"/>
        <v/>
      </c>
      <c r="M398" s="111">
        <f t="shared" si="176"/>
        <v>201945.59999999992</v>
      </c>
      <c r="N398" s="114">
        <f t="shared" si="193"/>
        <v>406179.54743558797</v>
      </c>
      <c r="O398" s="115"/>
      <c r="P398" s="114">
        <f t="shared" si="177"/>
        <v>495778.18620466243</v>
      </c>
      <c r="Q398" s="115"/>
      <c r="R398" s="112">
        <f t="shared" si="178"/>
        <v>411689.94556750893</v>
      </c>
      <c r="S398" s="50"/>
      <c r="T398" s="53">
        <f t="shared" si="179"/>
        <v>0.17</v>
      </c>
      <c r="U398" s="50">
        <f t="shared" si="180"/>
        <v>2057.1708971147818</v>
      </c>
      <c r="V398" s="50">
        <f t="shared" si="181"/>
        <v>495778.18620466243</v>
      </c>
      <c r="W398" s="53">
        <f t="shared" si="182"/>
        <v>0.32</v>
      </c>
      <c r="X398" s="50">
        <f t="shared" si="194"/>
        <v>0</v>
      </c>
      <c r="Y398" s="50">
        <f>IF(B398&lt;&gt;"",IF(MONTH(E398)=MONTH($F$14),SUMIF($C$22:C849,"="&amp;(C398-1),$G$22:G849),0)*T398,"")</f>
        <v>1072.836</v>
      </c>
      <c r="Z398" s="50">
        <f>IF(B398&lt;&gt;"",SUM($Y$22:Y398),"")</f>
        <v>34330.751999999993</v>
      </c>
      <c r="AA398" s="51">
        <f t="shared" si="195"/>
        <v>0.05</v>
      </c>
      <c r="AB398" s="50">
        <f t="shared" si="196"/>
        <v>286.74216526065226</v>
      </c>
      <c r="AC398" s="50">
        <f t="shared" si="197"/>
        <v>54.481011399523929</v>
      </c>
      <c r="AD398" s="50">
        <f t="shared" si="198"/>
        <v>34719.6288164176</v>
      </c>
      <c r="AE398" s="50">
        <f t="shared" si="199"/>
        <v>69050.380816417673</v>
      </c>
      <c r="AF398" s="50">
        <f>IFERROR($V398*(1-$W398)+SUM($X$22:$X398)+$AD398,"")</f>
        <v>406179.54743558797</v>
      </c>
      <c r="AG398" s="50" t="b">
        <f t="shared" si="200"/>
        <v>0</v>
      </c>
      <c r="AH398" s="50">
        <f>IF(B398&lt;&gt;"",
IF(AND(AG398=TRUE,D398&gt;=65),$V398*(1-10%)+SUM($X$22:$X398)+$AD398,AF398),
"")</f>
        <v>406179.54743558797</v>
      </c>
      <c r="AI398" s="50">
        <f t="shared" si="183"/>
        <v>2057.1708971147818</v>
      </c>
      <c r="AJ398" s="50">
        <f t="shared" si="184"/>
        <v>495778.18620466243</v>
      </c>
      <c r="AK398" s="50">
        <f t="shared" si="185"/>
        <v>439949.99482577655</v>
      </c>
      <c r="AL398" s="50" t="b">
        <f t="shared" si="201"/>
        <v>1</v>
      </c>
      <c r="AM398" s="50">
        <f t="shared" si="186"/>
        <v>495778.18620466243</v>
      </c>
      <c r="AN398" s="50">
        <f t="shared" si="202"/>
        <v>1709.6048568062331</v>
      </c>
      <c r="AO398" s="50">
        <f t="shared" si="203"/>
        <v>324.82492279318427</v>
      </c>
      <c r="AP398" s="50">
        <f t="shared" si="204"/>
        <v>209744.34556750901</v>
      </c>
      <c r="AQ398" s="50">
        <f t="shared" si="205"/>
        <v>411689.94556750893</v>
      </c>
    </row>
    <row r="399" spans="1:43" s="27" customFormat="1" x14ac:dyDescent="0.2">
      <c r="A399" s="47">
        <f t="shared" si="174"/>
        <v>378</v>
      </c>
      <c r="B399" s="47" t="str">
        <f>IF(E399&lt;=$F$10,VLOOKUP('KALKULATOR 2021'!A399,Robocze!$B$23:$C$102,2),"")</f>
        <v>32 rok</v>
      </c>
      <c r="C399" s="47">
        <f t="shared" si="187"/>
        <v>2053</v>
      </c>
      <c r="D399" s="48">
        <f t="shared" si="206"/>
        <v>61.50000000000081</v>
      </c>
      <c r="E399" s="54">
        <f t="shared" si="188"/>
        <v>56005</v>
      </c>
      <c r="F399" s="49">
        <f t="shared" si="189"/>
        <v>56035</v>
      </c>
      <c r="G399" s="50">
        <f>IF(F399&lt;&gt;"",
IF($F$6=Robocze!$B$3,$F$5/12,
IF(AND($F$6=Robocze!$B$4,MOD(A399,3)=1),$F$5/4,
IF(AND($F$6=Robocze!$B$5,MOD(A399,12)=1),$F$5,0))),
"")</f>
        <v>0</v>
      </c>
      <c r="H399" s="50">
        <f t="shared" si="190"/>
        <v>201945.59999999992</v>
      </c>
      <c r="I399" s="51">
        <f t="shared" si="175"/>
        <v>0.05</v>
      </c>
      <c r="J399" s="50">
        <f t="shared" si="191"/>
        <v>0</v>
      </c>
      <c r="K399" s="50">
        <f t="shared" si="192"/>
        <v>0</v>
      </c>
      <c r="L399" s="52" t="str">
        <f t="shared" si="207"/>
        <v/>
      </c>
      <c r="M399" s="111">
        <f t="shared" si="176"/>
        <v>201945.59999999992</v>
      </c>
      <c r="N399" s="114">
        <f t="shared" si="193"/>
        <v>407817.29733175662</v>
      </c>
      <c r="O399" s="115"/>
      <c r="P399" s="114">
        <f t="shared" si="177"/>
        <v>497843.92864718183</v>
      </c>
      <c r="Q399" s="115"/>
      <c r="R399" s="112">
        <f t="shared" si="178"/>
        <v>413079.39913379931</v>
      </c>
      <c r="S399" s="50"/>
      <c r="T399" s="53">
        <f t="shared" si="179"/>
        <v>0.17</v>
      </c>
      <c r="U399" s="50">
        <f t="shared" si="180"/>
        <v>2065.7424425194267</v>
      </c>
      <c r="V399" s="50">
        <f t="shared" si="181"/>
        <v>497843.92864718183</v>
      </c>
      <c r="W399" s="53">
        <f t="shared" si="182"/>
        <v>0.32</v>
      </c>
      <c r="X399" s="50">
        <f t="shared" si="194"/>
        <v>0</v>
      </c>
      <c r="Y399" s="50">
        <f>IF(B399&lt;&gt;"",IF(MONTH(E399)=MONTH($F$14),SUMIF($C$22:C849,"="&amp;(C399-1),$G$22:G849),0)*T399,"")</f>
        <v>0</v>
      </c>
      <c r="Z399" s="50">
        <f>IF(B399&lt;&gt;"",SUM($Y$22:Y399),"")</f>
        <v>34330.751999999993</v>
      </c>
      <c r="AA399" s="51">
        <f t="shared" si="195"/>
        <v>0.05</v>
      </c>
      <c r="AB399" s="50">
        <f t="shared" si="196"/>
        <v>287.70992006840697</v>
      </c>
      <c r="AC399" s="50">
        <f t="shared" si="197"/>
        <v>54.664884812997329</v>
      </c>
      <c r="AD399" s="50">
        <f t="shared" si="198"/>
        <v>34952.673851673011</v>
      </c>
      <c r="AE399" s="50">
        <f t="shared" si="199"/>
        <v>69283.425851673077</v>
      </c>
      <c r="AF399" s="50">
        <f>IFERROR($V399*(1-$W399)+SUM($X$22:$X399)+$AD399,"")</f>
        <v>407817.29733175662</v>
      </c>
      <c r="AG399" s="50" t="b">
        <f t="shared" si="200"/>
        <v>0</v>
      </c>
      <c r="AH399" s="50">
        <f>IF(B399&lt;&gt;"",
IF(AND(AG399=TRUE,D399&gt;=65),$V399*(1-10%)+SUM($X$22:$X399)+$AD399,AF399),
"")</f>
        <v>407817.29733175662</v>
      </c>
      <c r="AI399" s="50">
        <f t="shared" si="183"/>
        <v>2065.7424425194267</v>
      </c>
      <c r="AJ399" s="50">
        <f t="shared" si="184"/>
        <v>497843.92864718183</v>
      </c>
      <c r="AK399" s="50">
        <f t="shared" si="185"/>
        <v>441623.24620421726</v>
      </c>
      <c r="AL399" s="50" t="b">
        <f t="shared" si="201"/>
        <v>1</v>
      </c>
      <c r="AM399" s="50">
        <f t="shared" si="186"/>
        <v>497843.92864718183</v>
      </c>
      <c r="AN399" s="50">
        <f t="shared" si="202"/>
        <v>1715.374773197954</v>
      </c>
      <c r="AO399" s="50">
        <f t="shared" si="203"/>
        <v>325.92120690761129</v>
      </c>
      <c r="AP399" s="50">
        <f t="shared" si="204"/>
        <v>211133.79913379939</v>
      </c>
      <c r="AQ399" s="50">
        <f t="shared" si="205"/>
        <v>413079.39913379931</v>
      </c>
    </row>
    <row r="400" spans="1:43" s="27" customFormat="1" x14ac:dyDescent="0.2">
      <c r="A400" s="47">
        <f t="shared" si="174"/>
        <v>379</v>
      </c>
      <c r="B400" s="47" t="str">
        <f>IF(E400&lt;=$F$10,VLOOKUP('KALKULATOR 2021'!A400,Robocze!$B$23:$C$102,2),"")</f>
        <v>32 rok</v>
      </c>
      <c r="C400" s="47">
        <f t="shared" si="187"/>
        <v>2053</v>
      </c>
      <c r="D400" s="48">
        <f t="shared" si="206"/>
        <v>61.583333333334146</v>
      </c>
      <c r="E400" s="54">
        <f t="shared" si="188"/>
        <v>56036</v>
      </c>
      <c r="F400" s="49">
        <f t="shared" si="189"/>
        <v>56065</v>
      </c>
      <c r="G400" s="50">
        <f>IF(F400&lt;&gt;"",
IF($F$6=Robocze!$B$3,$F$5/12,
IF(AND($F$6=Robocze!$B$4,MOD(A400,3)=1),$F$5/4,
IF(AND($F$6=Robocze!$B$5,MOD(A400,12)=1),$F$5,0))),
"")</f>
        <v>0</v>
      </c>
      <c r="H400" s="50">
        <f t="shared" si="190"/>
        <v>201945.59999999992</v>
      </c>
      <c r="I400" s="51">
        <f t="shared" si="175"/>
        <v>0.05</v>
      </c>
      <c r="J400" s="50">
        <f t="shared" si="191"/>
        <v>0</v>
      </c>
      <c r="K400" s="50">
        <f t="shared" si="192"/>
        <v>0</v>
      </c>
      <c r="L400" s="52" t="str">
        <f t="shared" si="207"/>
        <v/>
      </c>
      <c r="M400" s="111">
        <f t="shared" si="176"/>
        <v>201945.59999999992</v>
      </c>
      <c r="N400" s="114">
        <f t="shared" si="193"/>
        <v>409461.68669183971</v>
      </c>
      <c r="O400" s="115"/>
      <c r="P400" s="114">
        <f t="shared" si="177"/>
        <v>499918.27834987844</v>
      </c>
      <c r="Q400" s="115"/>
      <c r="R400" s="112">
        <f t="shared" si="178"/>
        <v>414473.54210587591</v>
      </c>
      <c r="S400" s="50"/>
      <c r="T400" s="53">
        <f t="shared" si="179"/>
        <v>0.17</v>
      </c>
      <c r="U400" s="50">
        <f t="shared" si="180"/>
        <v>2074.3497026965911</v>
      </c>
      <c r="V400" s="50">
        <f t="shared" si="181"/>
        <v>499918.27834987844</v>
      </c>
      <c r="W400" s="53">
        <f t="shared" si="182"/>
        <v>0.32</v>
      </c>
      <c r="X400" s="50">
        <f t="shared" si="194"/>
        <v>0</v>
      </c>
      <c r="Y400" s="50">
        <f>IF(B400&lt;&gt;"",IF(MONTH(E400)=MONTH($F$14),SUMIF($C$22:C849,"="&amp;(C400-1),$G$22:G849),0)*T400,"")</f>
        <v>0</v>
      </c>
      <c r="Z400" s="50">
        <f>IF(B400&lt;&gt;"",SUM($Y$22:Y400),"")</f>
        <v>34330.751999999993</v>
      </c>
      <c r="AA400" s="51">
        <f t="shared" si="195"/>
        <v>0.05</v>
      </c>
      <c r="AB400" s="50">
        <f t="shared" si="196"/>
        <v>288.68094104863786</v>
      </c>
      <c r="AC400" s="50">
        <f t="shared" si="197"/>
        <v>54.849378799241194</v>
      </c>
      <c r="AD400" s="50">
        <f t="shared" si="198"/>
        <v>35186.505413922408</v>
      </c>
      <c r="AE400" s="50">
        <f t="shared" si="199"/>
        <v>69517.25741392246</v>
      </c>
      <c r="AF400" s="50">
        <f>IFERROR($V400*(1-$W400)+SUM($X$22:$X400)+$AD400,"")</f>
        <v>409461.68669183971</v>
      </c>
      <c r="AG400" s="50" t="b">
        <f t="shared" si="200"/>
        <v>0</v>
      </c>
      <c r="AH400" s="50">
        <f>IF(B400&lt;&gt;"",
IF(AND(AG400=TRUE,D400&gt;=65),$V400*(1-10%)+SUM($X$22:$X400)+$AD400,AF400),
"")</f>
        <v>409461.68669183971</v>
      </c>
      <c r="AI400" s="50">
        <f t="shared" si="183"/>
        <v>2074.3497026965911</v>
      </c>
      <c r="AJ400" s="50">
        <f t="shared" si="184"/>
        <v>499918.27834987844</v>
      </c>
      <c r="AK400" s="50">
        <f t="shared" si="185"/>
        <v>443303.46946340153</v>
      </c>
      <c r="AL400" s="50" t="b">
        <f t="shared" si="201"/>
        <v>1</v>
      </c>
      <c r="AM400" s="50">
        <f t="shared" si="186"/>
        <v>499918.27834987844</v>
      </c>
      <c r="AN400" s="50">
        <f t="shared" si="202"/>
        <v>1721.164163057497</v>
      </c>
      <c r="AO400" s="50">
        <f t="shared" si="203"/>
        <v>327.02119098092442</v>
      </c>
      <c r="AP400" s="50">
        <f t="shared" si="204"/>
        <v>212527.94210587599</v>
      </c>
      <c r="AQ400" s="50">
        <f t="shared" si="205"/>
        <v>414473.54210587591</v>
      </c>
    </row>
    <row r="401" spans="1:43" s="27" customFormat="1" x14ac:dyDescent="0.2">
      <c r="A401" s="47">
        <f t="shared" si="174"/>
        <v>380</v>
      </c>
      <c r="B401" s="47" t="str">
        <f>IF(E401&lt;=$F$10,VLOOKUP('KALKULATOR 2021'!A401,Robocze!$B$23:$C$102,2),"")</f>
        <v>32 rok</v>
      </c>
      <c r="C401" s="47">
        <f t="shared" si="187"/>
        <v>2053</v>
      </c>
      <c r="D401" s="48">
        <f t="shared" si="206"/>
        <v>61.666666666667481</v>
      </c>
      <c r="E401" s="54">
        <f t="shared" si="188"/>
        <v>56066</v>
      </c>
      <c r="F401" s="49">
        <f t="shared" si="189"/>
        <v>56096</v>
      </c>
      <c r="G401" s="50">
        <f>IF(F401&lt;&gt;"",
IF($F$6=Robocze!$B$3,$F$5/12,
IF(AND($F$6=Robocze!$B$4,MOD(A401,3)=1),$F$5/4,
IF(AND($F$6=Robocze!$B$5,MOD(A401,12)=1),$F$5,0))),
"")</f>
        <v>0</v>
      </c>
      <c r="H401" s="50">
        <f t="shared" si="190"/>
        <v>201945.59999999992</v>
      </c>
      <c r="I401" s="51">
        <f t="shared" si="175"/>
        <v>0.05</v>
      </c>
      <c r="J401" s="50">
        <f t="shared" si="191"/>
        <v>0</v>
      </c>
      <c r="K401" s="50">
        <f t="shared" si="192"/>
        <v>0</v>
      </c>
      <c r="L401" s="52" t="str">
        <f t="shared" si="207"/>
        <v/>
      </c>
      <c r="M401" s="111">
        <f t="shared" si="176"/>
        <v>201945.59999999992</v>
      </c>
      <c r="N401" s="114">
        <f t="shared" si="193"/>
        <v>411112.74255760299</v>
      </c>
      <c r="O401" s="115"/>
      <c r="P401" s="114">
        <f t="shared" si="177"/>
        <v>502001.27117633627</v>
      </c>
      <c r="Q401" s="115"/>
      <c r="R401" s="112">
        <f t="shared" si="178"/>
        <v>415872.39031048323</v>
      </c>
      <c r="S401" s="50"/>
      <c r="T401" s="53">
        <f t="shared" si="179"/>
        <v>0.17</v>
      </c>
      <c r="U401" s="50">
        <f t="shared" si="180"/>
        <v>2082.9928264578266</v>
      </c>
      <c r="V401" s="50">
        <f t="shared" si="181"/>
        <v>502001.27117633627</v>
      </c>
      <c r="W401" s="53">
        <f t="shared" si="182"/>
        <v>0.32</v>
      </c>
      <c r="X401" s="50">
        <f t="shared" si="194"/>
        <v>0</v>
      </c>
      <c r="Y401" s="50">
        <f>IF(B401&lt;&gt;"",IF(MONTH(E401)=MONTH($F$14),SUMIF($C$22:C849,"="&amp;(C401-1),$G$22:G849),0)*T401,"")</f>
        <v>0</v>
      </c>
      <c r="Z401" s="50">
        <f>IF(B401&lt;&gt;"",SUM($Y$22:Y401),"")</f>
        <v>34330.751999999993</v>
      </c>
      <c r="AA401" s="51">
        <f t="shared" si="195"/>
        <v>0.05</v>
      </c>
      <c r="AB401" s="50">
        <f t="shared" si="196"/>
        <v>289.6552392246769</v>
      </c>
      <c r="AC401" s="50">
        <f t="shared" si="197"/>
        <v>55.03449545268861</v>
      </c>
      <c r="AD401" s="50">
        <f t="shared" si="198"/>
        <v>35421.126157694394</v>
      </c>
      <c r="AE401" s="50">
        <f t="shared" si="199"/>
        <v>69751.878157694446</v>
      </c>
      <c r="AF401" s="50">
        <f>IFERROR($V401*(1-$W401)+SUM($X$22:$X401)+$AD401,"")</f>
        <v>411112.74255760299</v>
      </c>
      <c r="AG401" s="50" t="b">
        <f t="shared" si="200"/>
        <v>0</v>
      </c>
      <c r="AH401" s="50">
        <f>IF(B401&lt;&gt;"",
IF(AND(AG401=TRUE,D401&gt;=65),$V401*(1-10%)+SUM($X$22:$X401)+$AD401,AF401),
"")</f>
        <v>411112.74255760299</v>
      </c>
      <c r="AI401" s="50">
        <f t="shared" si="183"/>
        <v>2082.9928264578266</v>
      </c>
      <c r="AJ401" s="50">
        <f t="shared" si="184"/>
        <v>502001.27117633627</v>
      </c>
      <c r="AK401" s="50">
        <f t="shared" si="185"/>
        <v>444990.69365283236</v>
      </c>
      <c r="AL401" s="50" t="b">
        <f t="shared" si="201"/>
        <v>1</v>
      </c>
      <c r="AM401" s="50">
        <f t="shared" si="186"/>
        <v>502001.27117633627</v>
      </c>
      <c r="AN401" s="50">
        <f t="shared" si="202"/>
        <v>1726.9730921078165</v>
      </c>
      <c r="AO401" s="50">
        <f t="shared" si="203"/>
        <v>328.12488750048516</v>
      </c>
      <c r="AP401" s="50">
        <f t="shared" si="204"/>
        <v>213926.79031048331</v>
      </c>
      <c r="AQ401" s="50">
        <f t="shared" si="205"/>
        <v>415872.39031048323</v>
      </c>
    </row>
    <row r="402" spans="1:43" s="27" customFormat="1" x14ac:dyDescent="0.2">
      <c r="A402" s="47">
        <f t="shared" si="174"/>
        <v>381</v>
      </c>
      <c r="B402" s="47" t="str">
        <f>IF(E402&lt;=$F$10,VLOOKUP('KALKULATOR 2021'!A402,Robocze!$B$23:$C$102,2),"")</f>
        <v>32 rok</v>
      </c>
      <c r="C402" s="47">
        <f t="shared" si="187"/>
        <v>2053</v>
      </c>
      <c r="D402" s="48">
        <f t="shared" si="206"/>
        <v>61.750000000000817</v>
      </c>
      <c r="E402" s="54">
        <f t="shared" si="188"/>
        <v>56097</v>
      </c>
      <c r="F402" s="49">
        <f t="shared" si="189"/>
        <v>56127</v>
      </c>
      <c r="G402" s="50">
        <f>IF(F402&lt;&gt;"",
IF($F$6=Robocze!$B$3,$F$5/12,
IF(AND($F$6=Robocze!$B$4,MOD(A402,3)=1),$F$5/4,
IF(AND($F$6=Robocze!$B$5,MOD(A402,12)=1),$F$5,0))),
"")</f>
        <v>0</v>
      </c>
      <c r="H402" s="50">
        <f t="shared" si="190"/>
        <v>201945.59999999992</v>
      </c>
      <c r="I402" s="51">
        <f t="shared" si="175"/>
        <v>0.05</v>
      </c>
      <c r="J402" s="50">
        <f t="shared" si="191"/>
        <v>0</v>
      </c>
      <c r="K402" s="50">
        <f t="shared" si="192"/>
        <v>0</v>
      </c>
      <c r="L402" s="52" t="str">
        <f t="shared" si="207"/>
        <v/>
      </c>
      <c r="M402" s="111">
        <f t="shared" si="176"/>
        <v>201945.59999999992</v>
      </c>
      <c r="N402" s="114">
        <f t="shared" si="193"/>
        <v>412770.49208138487</v>
      </c>
      <c r="O402" s="115"/>
      <c r="P402" s="114">
        <f t="shared" si="177"/>
        <v>504092.943139571</v>
      </c>
      <c r="Q402" s="115"/>
      <c r="R402" s="112">
        <f t="shared" si="178"/>
        <v>417275.95962778112</v>
      </c>
      <c r="S402" s="50"/>
      <c r="T402" s="53">
        <f t="shared" si="179"/>
        <v>0.17</v>
      </c>
      <c r="U402" s="50">
        <f t="shared" si="180"/>
        <v>2091.6719632347344</v>
      </c>
      <c r="V402" s="50">
        <f t="shared" si="181"/>
        <v>504092.943139571</v>
      </c>
      <c r="W402" s="53">
        <f t="shared" si="182"/>
        <v>0.32</v>
      </c>
      <c r="X402" s="50">
        <f t="shared" si="194"/>
        <v>0</v>
      </c>
      <c r="Y402" s="50">
        <f>IF(B402&lt;&gt;"",IF(MONTH(E402)=MONTH($F$14),SUMIF($C$22:C849,"="&amp;(C402-1),$G$22:G849),0)*T402,"")</f>
        <v>0</v>
      </c>
      <c r="Z402" s="50">
        <f>IF(B402&lt;&gt;"",SUM($Y$22:Y402),"")</f>
        <v>34330.751999999993</v>
      </c>
      <c r="AA402" s="51">
        <f t="shared" si="195"/>
        <v>0.05</v>
      </c>
      <c r="AB402" s="50">
        <f t="shared" si="196"/>
        <v>290.63282565706021</v>
      </c>
      <c r="AC402" s="50">
        <f t="shared" si="197"/>
        <v>55.22023687484144</v>
      </c>
      <c r="AD402" s="50">
        <f t="shared" si="198"/>
        <v>35656.538746476617</v>
      </c>
      <c r="AE402" s="50">
        <f t="shared" si="199"/>
        <v>69987.290746476661</v>
      </c>
      <c r="AF402" s="50">
        <f>IFERROR($V402*(1-$W402)+SUM($X$22:$X402)+$AD402,"")</f>
        <v>412770.49208138487</v>
      </c>
      <c r="AG402" s="50" t="b">
        <f t="shared" si="200"/>
        <v>0</v>
      </c>
      <c r="AH402" s="50">
        <f>IF(B402&lt;&gt;"",
IF(AND(AG402=TRUE,D402&gt;=65),$V402*(1-10%)+SUM($X$22:$X402)+$AD402,AF402),
"")</f>
        <v>412770.49208138487</v>
      </c>
      <c r="AI402" s="50">
        <f t="shared" si="183"/>
        <v>2091.6719632347344</v>
      </c>
      <c r="AJ402" s="50">
        <f t="shared" si="184"/>
        <v>504092.943139571</v>
      </c>
      <c r="AK402" s="50">
        <f t="shared" si="185"/>
        <v>446684.94794305251</v>
      </c>
      <c r="AL402" s="50" t="b">
        <f t="shared" si="201"/>
        <v>1</v>
      </c>
      <c r="AM402" s="50">
        <f t="shared" si="186"/>
        <v>504092.943139571</v>
      </c>
      <c r="AN402" s="50">
        <f t="shared" si="202"/>
        <v>1732.8016262936801</v>
      </c>
      <c r="AO402" s="50">
        <f t="shared" si="203"/>
        <v>329.2323089957992</v>
      </c>
      <c r="AP402" s="50">
        <f t="shared" si="204"/>
        <v>215330.3596277812</v>
      </c>
      <c r="AQ402" s="50">
        <f t="shared" si="205"/>
        <v>417275.95962778112</v>
      </c>
    </row>
    <row r="403" spans="1:43" s="27" customFormat="1" x14ac:dyDescent="0.2">
      <c r="A403" s="47">
        <f t="shared" si="174"/>
        <v>382</v>
      </c>
      <c r="B403" s="47" t="str">
        <f>IF(E403&lt;=$F$10,VLOOKUP('KALKULATOR 2021'!A403,Robocze!$B$23:$C$102,2),"")</f>
        <v>32 rok</v>
      </c>
      <c r="C403" s="47">
        <f t="shared" si="187"/>
        <v>2053</v>
      </c>
      <c r="D403" s="48">
        <f t="shared" si="206"/>
        <v>61.833333333334153</v>
      </c>
      <c r="E403" s="54">
        <f t="shared" si="188"/>
        <v>56128</v>
      </c>
      <c r="F403" s="49">
        <f t="shared" si="189"/>
        <v>56157</v>
      </c>
      <c r="G403" s="50">
        <f>IF(F403&lt;&gt;"",
IF($F$6=Robocze!$B$3,$F$5/12,
IF(AND($F$6=Robocze!$B$4,MOD(A403,3)=1),$F$5/4,
IF(AND($F$6=Robocze!$B$5,MOD(A403,12)=1),$F$5,0))),
"")</f>
        <v>0</v>
      </c>
      <c r="H403" s="50">
        <f t="shared" si="190"/>
        <v>201945.59999999992</v>
      </c>
      <c r="I403" s="51">
        <f t="shared" si="175"/>
        <v>0.05</v>
      </c>
      <c r="J403" s="50">
        <f t="shared" si="191"/>
        <v>0</v>
      </c>
      <c r="K403" s="50">
        <f t="shared" si="192"/>
        <v>0</v>
      </c>
      <c r="L403" s="52" t="str">
        <f t="shared" si="207"/>
        <v/>
      </c>
      <c r="M403" s="111">
        <f t="shared" si="176"/>
        <v>201945.59999999992</v>
      </c>
      <c r="N403" s="114">
        <f t="shared" si="193"/>
        <v>414434.96252654964</v>
      </c>
      <c r="O403" s="115"/>
      <c r="P403" s="114">
        <f t="shared" si="177"/>
        <v>506193.33040265256</v>
      </c>
      <c r="Q403" s="115"/>
      <c r="R403" s="112">
        <f t="shared" si="178"/>
        <v>418684.26599152491</v>
      </c>
      <c r="S403" s="50"/>
      <c r="T403" s="53">
        <f t="shared" si="179"/>
        <v>0.17</v>
      </c>
      <c r="U403" s="50">
        <f t="shared" si="180"/>
        <v>2100.3872630815458</v>
      </c>
      <c r="V403" s="50">
        <f t="shared" si="181"/>
        <v>506193.33040265256</v>
      </c>
      <c r="W403" s="53">
        <f t="shared" si="182"/>
        <v>0.32</v>
      </c>
      <c r="X403" s="50">
        <f t="shared" si="194"/>
        <v>0</v>
      </c>
      <c r="Y403" s="50">
        <f>IF(B403&lt;&gt;"",IF(MONTH(E403)=MONTH($F$14),SUMIF($C$22:C849,"="&amp;(C403-1),$G$22:G849),0)*T403,"")</f>
        <v>0</v>
      </c>
      <c r="Z403" s="50">
        <f>IF(B403&lt;&gt;"",SUM($Y$22:Y403),"")</f>
        <v>34330.751999999993</v>
      </c>
      <c r="AA403" s="51">
        <f t="shared" si="195"/>
        <v>0.05</v>
      </c>
      <c r="AB403" s="50">
        <f t="shared" si="196"/>
        <v>291.61371144365279</v>
      </c>
      <c r="AC403" s="50">
        <f t="shared" si="197"/>
        <v>55.406605174294029</v>
      </c>
      <c r="AD403" s="50">
        <f t="shared" si="198"/>
        <v>35892.745852745975</v>
      </c>
      <c r="AE403" s="50">
        <f t="shared" si="199"/>
        <v>70223.497852746019</v>
      </c>
      <c r="AF403" s="50">
        <f>IFERROR($V403*(1-$W403)+SUM($X$22:$X403)+$AD403,"")</f>
        <v>414434.96252654964</v>
      </c>
      <c r="AG403" s="50" t="b">
        <f t="shared" si="200"/>
        <v>0</v>
      </c>
      <c r="AH403" s="50">
        <f>IF(B403&lt;&gt;"",
IF(AND(AG403=TRUE,D403&gt;=65),$V403*(1-10%)+SUM($X$22:$X403)+$AD403,AF403),
"")</f>
        <v>414434.96252654964</v>
      </c>
      <c r="AI403" s="50">
        <f t="shared" si="183"/>
        <v>2100.3872630815458</v>
      </c>
      <c r="AJ403" s="50">
        <f t="shared" si="184"/>
        <v>506193.33040265256</v>
      </c>
      <c r="AK403" s="50">
        <f t="shared" si="185"/>
        <v>448386.26162614854</v>
      </c>
      <c r="AL403" s="50" t="b">
        <f t="shared" si="201"/>
        <v>1</v>
      </c>
      <c r="AM403" s="50">
        <f t="shared" si="186"/>
        <v>506193.33040265256</v>
      </c>
      <c r="AN403" s="50">
        <f t="shared" si="202"/>
        <v>1738.6498317824214</v>
      </c>
      <c r="AO403" s="50">
        <f t="shared" si="203"/>
        <v>330.34346803866009</v>
      </c>
      <c r="AP403" s="50">
        <f t="shared" si="204"/>
        <v>216738.66599152499</v>
      </c>
      <c r="AQ403" s="50">
        <f t="shared" si="205"/>
        <v>418684.26599152491</v>
      </c>
    </row>
    <row r="404" spans="1:43" s="27" customFormat="1" x14ac:dyDescent="0.2">
      <c r="A404" s="47">
        <f t="shared" si="174"/>
        <v>383</v>
      </c>
      <c r="B404" s="47" t="str">
        <f>IF(E404&lt;=$F$10,VLOOKUP('KALKULATOR 2021'!A404,Robocze!$B$23:$C$102,2),"")</f>
        <v>32 rok</v>
      </c>
      <c r="C404" s="47">
        <f t="shared" si="187"/>
        <v>2053</v>
      </c>
      <c r="D404" s="48">
        <f t="shared" si="206"/>
        <v>61.916666666667489</v>
      </c>
      <c r="E404" s="54">
        <f t="shared" si="188"/>
        <v>56158</v>
      </c>
      <c r="F404" s="49">
        <f t="shared" si="189"/>
        <v>56188</v>
      </c>
      <c r="G404" s="50">
        <f>IF(F404&lt;&gt;"",
IF($F$6=Robocze!$B$3,$F$5/12,
IF(AND($F$6=Robocze!$B$4,MOD(A404,3)=1),$F$5/4,
IF(AND($F$6=Robocze!$B$5,MOD(A404,12)=1),$F$5,0))),
"")</f>
        <v>0</v>
      </c>
      <c r="H404" s="50">
        <f t="shared" si="190"/>
        <v>201945.59999999992</v>
      </c>
      <c r="I404" s="51">
        <f t="shared" si="175"/>
        <v>0.05</v>
      </c>
      <c r="J404" s="50">
        <f t="shared" si="191"/>
        <v>0</v>
      </c>
      <c r="K404" s="50">
        <f t="shared" si="192"/>
        <v>0</v>
      </c>
      <c r="L404" s="52" t="str">
        <f t="shared" si="207"/>
        <v/>
      </c>
      <c r="M404" s="111">
        <f t="shared" si="176"/>
        <v>201945.59999999992</v>
      </c>
      <c r="N404" s="114">
        <f t="shared" si="193"/>
        <v>416106.18126794352</v>
      </c>
      <c r="O404" s="115"/>
      <c r="P404" s="114">
        <f t="shared" si="177"/>
        <v>508302.46927933028</v>
      </c>
      <c r="Q404" s="115"/>
      <c r="R404" s="112">
        <f t="shared" si="178"/>
        <v>420097.32538924628</v>
      </c>
      <c r="S404" s="50"/>
      <c r="T404" s="53">
        <f t="shared" si="179"/>
        <v>0.17</v>
      </c>
      <c r="U404" s="50">
        <f t="shared" si="180"/>
        <v>2109.1388766777191</v>
      </c>
      <c r="V404" s="50">
        <f t="shared" si="181"/>
        <v>508302.46927933028</v>
      </c>
      <c r="W404" s="53">
        <f t="shared" si="182"/>
        <v>0.32</v>
      </c>
      <c r="X404" s="50">
        <f t="shared" si="194"/>
        <v>0</v>
      </c>
      <c r="Y404" s="50">
        <f>IF(B404&lt;&gt;"",IF(MONTH(E404)=MONTH($F$14),SUMIF($C$22:C849,"="&amp;(C404-1),$G$22:G849),0)*T404,"")</f>
        <v>0</v>
      </c>
      <c r="Z404" s="50">
        <f>IF(B404&lt;&gt;"",SUM($Y$22:Y404),"")</f>
        <v>34330.751999999993</v>
      </c>
      <c r="AA404" s="51">
        <f t="shared" si="195"/>
        <v>0.05</v>
      </c>
      <c r="AB404" s="50">
        <f t="shared" si="196"/>
        <v>292.59790771977509</v>
      </c>
      <c r="AC404" s="50">
        <f t="shared" si="197"/>
        <v>55.593602466757268</v>
      </c>
      <c r="AD404" s="50">
        <f t="shared" si="198"/>
        <v>36129.750157998991</v>
      </c>
      <c r="AE404" s="50">
        <f t="shared" si="199"/>
        <v>70460.502157999028</v>
      </c>
      <c r="AF404" s="50">
        <f>IFERROR($V404*(1-$W404)+SUM($X$22:$X404)+$AD404,"")</f>
        <v>416106.18126794352</v>
      </c>
      <c r="AG404" s="50" t="b">
        <f t="shared" si="200"/>
        <v>0</v>
      </c>
      <c r="AH404" s="50">
        <f>IF(B404&lt;&gt;"",
IF(AND(AG404=TRUE,D404&gt;=65),$V404*(1-10%)+SUM($X$22:$X404)+$AD404,AF404),
"")</f>
        <v>416106.18126794352</v>
      </c>
      <c r="AI404" s="50">
        <f t="shared" si="183"/>
        <v>2109.1388766777191</v>
      </c>
      <c r="AJ404" s="50">
        <f t="shared" si="184"/>
        <v>508302.46927933028</v>
      </c>
      <c r="AK404" s="50">
        <f t="shared" si="185"/>
        <v>450094.66411625751</v>
      </c>
      <c r="AL404" s="50" t="b">
        <f t="shared" si="201"/>
        <v>1</v>
      </c>
      <c r="AM404" s="50">
        <f t="shared" si="186"/>
        <v>508302.46927933028</v>
      </c>
      <c r="AN404" s="50">
        <f t="shared" si="202"/>
        <v>1744.5177749646873</v>
      </c>
      <c r="AO404" s="50">
        <f t="shared" si="203"/>
        <v>331.45837724329061</v>
      </c>
      <c r="AP404" s="50">
        <f t="shared" si="204"/>
        <v>218151.72538924636</v>
      </c>
      <c r="AQ404" s="50">
        <f t="shared" si="205"/>
        <v>420097.32538924628</v>
      </c>
    </row>
    <row r="405" spans="1:43" s="46" customFormat="1" x14ac:dyDescent="0.2">
      <c r="A405" s="55">
        <f t="shared" si="174"/>
        <v>384</v>
      </c>
      <c r="B405" s="55" t="str">
        <f>IF(E405&lt;=$F$10,VLOOKUP('KALKULATOR 2021'!A405,Robocze!$B$23:$C$102,2),"")</f>
        <v>32 rok</v>
      </c>
      <c r="C405" s="55">
        <f t="shared" si="187"/>
        <v>2053</v>
      </c>
      <c r="D405" s="56">
        <f t="shared" si="206"/>
        <v>62.000000000000824</v>
      </c>
      <c r="E405" s="57">
        <f t="shared" si="188"/>
        <v>56189</v>
      </c>
      <c r="F405" s="58">
        <f t="shared" si="189"/>
        <v>56218</v>
      </c>
      <c r="G405" s="59">
        <f>IF(F405&lt;&gt;"",
IF($F$6=Robocze!$B$3,$F$5/12,
IF(AND($F$6=Robocze!$B$4,MOD(A405,3)=1),$F$5/4,
IF(AND($F$6=Robocze!$B$5,MOD(A405,12)=1),$F$5,0))),
"")</f>
        <v>0</v>
      </c>
      <c r="H405" s="59">
        <f t="shared" si="190"/>
        <v>201945.59999999992</v>
      </c>
      <c r="I405" s="60">
        <f t="shared" si="175"/>
        <v>0.05</v>
      </c>
      <c r="J405" s="59">
        <f t="shared" si="191"/>
        <v>0</v>
      </c>
      <c r="K405" s="59">
        <f t="shared" si="192"/>
        <v>0</v>
      </c>
      <c r="L405" s="61">
        <f t="shared" si="207"/>
        <v>32</v>
      </c>
      <c r="M405" s="113">
        <f t="shared" si="176"/>
        <v>201945.59999999992</v>
      </c>
      <c r="N405" s="114">
        <f t="shared" si="193"/>
        <v>417784.17579235154</v>
      </c>
      <c r="O405" s="115"/>
      <c r="P405" s="114">
        <f t="shared" si="177"/>
        <v>510420.39623466082</v>
      </c>
      <c r="Q405" s="115"/>
      <c r="R405" s="112">
        <f t="shared" si="178"/>
        <v>421515.15386243496</v>
      </c>
      <c r="S405" s="59"/>
      <c r="T405" s="62">
        <f t="shared" si="179"/>
        <v>0.17</v>
      </c>
      <c r="U405" s="59">
        <f t="shared" si="180"/>
        <v>2117.926955330543</v>
      </c>
      <c r="V405" s="59">
        <f t="shared" si="181"/>
        <v>510420.39623466082</v>
      </c>
      <c r="W405" s="62">
        <f t="shared" si="182"/>
        <v>0.32</v>
      </c>
      <c r="X405" s="59">
        <f t="shared" si="194"/>
        <v>0</v>
      </c>
      <c r="Y405" s="59">
        <f>IF(B405&lt;&gt;"",IF(MONTH(E405)=MONTH($F$14),SUMIF($C$22:C873,"="&amp;(C405-1),$G$22:G873),0)*T405,"")</f>
        <v>0</v>
      </c>
      <c r="Z405" s="59">
        <f>IF(B405&lt;&gt;"",SUM($Y$22:Y405),"")</f>
        <v>34330.751999999993</v>
      </c>
      <c r="AA405" s="60">
        <f t="shared" si="195"/>
        <v>0.05</v>
      </c>
      <c r="AB405" s="59">
        <f t="shared" si="196"/>
        <v>293.58542565832931</v>
      </c>
      <c r="AC405" s="59">
        <f t="shared" si="197"/>
        <v>55.781230875082571</v>
      </c>
      <c r="AD405" s="59">
        <f t="shared" si="198"/>
        <v>36367.554352782237</v>
      </c>
      <c r="AE405" s="59">
        <f t="shared" si="199"/>
        <v>70698.306352782267</v>
      </c>
      <c r="AF405" s="59">
        <f>IFERROR($V405*(1-$W405)+SUM($X$22:$X405)+$AD405,"")</f>
        <v>417784.17579235154</v>
      </c>
      <c r="AG405" s="59" t="b">
        <f t="shared" si="200"/>
        <v>0</v>
      </c>
      <c r="AH405" s="59">
        <f>IF(B405&lt;&gt;"",
IF(AND(AG405=TRUE,D405&gt;=65),$V405*(1-10%)+SUM($X$22:$X405)+$AD405,AF405),
"")</f>
        <v>417784.17579235154</v>
      </c>
      <c r="AI405" s="59">
        <f t="shared" si="183"/>
        <v>2117.926955330543</v>
      </c>
      <c r="AJ405" s="59">
        <f t="shared" si="184"/>
        <v>510420.39623466082</v>
      </c>
      <c r="AK405" s="59">
        <f t="shared" si="185"/>
        <v>451810.18495007523</v>
      </c>
      <c r="AL405" s="59" t="b">
        <f t="shared" si="201"/>
        <v>1</v>
      </c>
      <c r="AM405" s="59">
        <f t="shared" si="186"/>
        <v>510420.39623466082</v>
      </c>
      <c r="AN405" s="59">
        <f t="shared" si="202"/>
        <v>1750.405522455193</v>
      </c>
      <c r="AO405" s="59">
        <f t="shared" si="203"/>
        <v>332.57704926648665</v>
      </c>
      <c r="AP405" s="59">
        <f t="shared" si="204"/>
        <v>219569.55386243504</v>
      </c>
      <c r="AQ405" s="59">
        <f t="shared" si="205"/>
        <v>421515.15386243496</v>
      </c>
    </row>
    <row r="406" spans="1:43" s="27" customFormat="1" x14ac:dyDescent="0.2">
      <c r="A406" s="47">
        <f t="shared" ref="A406:A469" si="208">IFERROR(IF((A405+1)&lt;=$F$8*12,A405+1,""),"")</f>
        <v>385</v>
      </c>
      <c r="B406" s="47" t="str">
        <f>IF(E406&lt;=$F$10,VLOOKUP('KALKULATOR 2021'!A406,Robocze!$B$23:$C$102,2),"")</f>
        <v>33 rok</v>
      </c>
      <c r="C406" s="47">
        <f t="shared" si="187"/>
        <v>2053</v>
      </c>
      <c r="D406" s="48">
        <f t="shared" si="206"/>
        <v>62.08333333333416</v>
      </c>
      <c r="E406" s="49">
        <f t="shared" si="188"/>
        <v>56219</v>
      </c>
      <c r="F406" s="49">
        <f t="shared" si="189"/>
        <v>56249</v>
      </c>
      <c r="G406" s="50">
        <f>IF(F406&lt;&gt;"",
IF($F$6=Robocze!$B$3,$F$5/12,
IF(AND($F$6=Robocze!$B$4,MOD(A406,3)=1),$F$5/4,
IF(AND($F$6=Robocze!$B$5,MOD(A406,12)=1),$F$5,0))),
"")</f>
        <v>6310.8</v>
      </c>
      <c r="H406" s="50">
        <f t="shared" si="190"/>
        <v>208256.39999999991</v>
      </c>
      <c r="I406" s="51">
        <f t="shared" ref="I406:I469" si="209">IF(E406&lt;=$F$10,$F$2,"")</f>
        <v>0.05</v>
      </c>
      <c r="J406" s="50">
        <f t="shared" si="191"/>
        <v>2E-3</v>
      </c>
      <c r="K406" s="50">
        <f t="shared" si="192"/>
        <v>6310.7979999999998</v>
      </c>
      <c r="L406" s="52" t="str">
        <f t="shared" si="207"/>
        <v/>
      </c>
      <c r="M406" s="111">
        <f t="shared" ref="M406:M469" si="210">H406</f>
        <v>208256.39999999991</v>
      </c>
      <c r="N406" s="114">
        <f t="shared" si="193"/>
        <v>424851.03293329041</v>
      </c>
      <c r="O406" s="115"/>
      <c r="P406" s="114">
        <f t="shared" ref="P406:P469" si="211">IF(AL406=FALSE,AK406,AM406)</f>
        <v>518884.24087730527</v>
      </c>
      <c r="Q406" s="115"/>
      <c r="R406" s="112">
        <f t="shared" ref="R406:R469" si="212">AQ406</f>
        <v>429269.86645672063</v>
      </c>
      <c r="S406" s="50"/>
      <c r="T406" s="53">
        <f t="shared" ref="T406:T469" si="213">IF(B406&lt;&gt;"",$F$12,"")</f>
        <v>0.17</v>
      </c>
      <c r="U406" s="50">
        <f t="shared" ref="U406:U469" si="214">IF(B406&lt;&gt;"",(K406+V405)*(I406/12),"")</f>
        <v>2153.04664264442</v>
      </c>
      <c r="V406" s="50">
        <f t="shared" ref="V406:V469" si="215">IF(B406&lt;&gt;"",V405+U406+K406,"")</f>
        <v>518884.24087730527</v>
      </c>
      <c r="W406" s="53">
        <f t="shared" ref="W406:W469" si="216">IF(B406&lt;&gt;"",$F$13,"")</f>
        <v>0.32</v>
      </c>
      <c r="X406" s="50">
        <f t="shared" si="194"/>
        <v>1072.836</v>
      </c>
      <c r="Y406" s="50">
        <f>IF(B406&lt;&gt;"",IF(MONTH(E406)=MONTH($F$14),SUMIF($C$22:C861,"="&amp;(C406-1),$G$22:G861),0)*T406,"")</f>
        <v>0</v>
      </c>
      <c r="Z406" s="50">
        <f>IF(B406&lt;&gt;"",SUM($Y$22:Y406),"")</f>
        <v>34330.751999999993</v>
      </c>
      <c r="AA406" s="51">
        <f t="shared" si="195"/>
        <v>0.05</v>
      </c>
      <c r="AB406" s="50">
        <f t="shared" si="196"/>
        <v>294.57627646992614</v>
      </c>
      <c r="AC406" s="50">
        <f t="shared" si="197"/>
        <v>55.969492529285965</v>
      </c>
      <c r="AD406" s="50">
        <f t="shared" si="198"/>
        <v>36606.161136722876</v>
      </c>
      <c r="AE406" s="50">
        <f t="shared" si="199"/>
        <v>70936.913136722913</v>
      </c>
      <c r="AF406" s="50">
        <f>IFERROR($V406*(1-$W406)+SUM($X$22:$X406)+$AD406,"")</f>
        <v>424851.03293329041</v>
      </c>
      <c r="AG406" s="50" t="b">
        <f t="shared" si="200"/>
        <v>0</v>
      </c>
      <c r="AH406" s="50">
        <f>IF(B406&lt;&gt;"",
IF(AND(AG406=TRUE,D406&gt;=65),$V406*(1-10%)+SUM($X$22:$X406)+$AD406,AF406),
"")</f>
        <v>424851.03293329041</v>
      </c>
      <c r="AI406" s="50">
        <f t="shared" ref="AI406:AI469" si="217">IF(B406&lt;&gt;"",(K406+AJ405)*(I406/12),"")</f>
        <v>2153.04664264442</v>
      </c>
      <c r="AJ406" s="50">
        <f t="shared" ref="AJ406:AJ469" si="218">IF(B406&lt;&gt;"",AJ405+AI406+K406,"")</f>
        <v>518884.24087730527</v>
      </c>
      <c r="AK406" s="50">
        <f t="shared" ref="AK406:AK469" si="219">IF(B406&lt;&gt;"",IF(AJ406&gt;H406,AJ406-(AJ406-H406)*$F$15,AJ406),"")</f>
        <v>459864.95111061726</v>
      </c>
      <c r="AL406" s="50" t="b">
        <f t="shared" si="201"/>
        <v>1</v>
      </c>
      <c r="AM406" s="50">
        <f t="shared" ref="AM406:AM469" si="220">IF(AL406=TRUE,AJ406,AK406)</f>
        <v>518884.24087730527</v>
      </c>
      <c r="AN406" s="50">
        <f t="shared" si="202"/>
        <v>1782.6081410934792</v>
      </c>
      <c r="AO406" s="50">
        <f t="shared" si="203"/>
        <v>338.69554680776105</v>
      </c>
      <c r="AP406" s="50">
        <f t="shared" si="204"/>
        <v>221013.46645672072</v>
      </c>
      <c r="AQ406" s="50">
        <f t="shared" si="205"/>
        <v>429269.86645672063</v>
      </c>
    </row>
    <row r="407" spans="1:43" s="27" customFormat="1" x14ac:dyDescent="0.2">
      <c r="A407" s="47">
        <f t="shared" si="208"/>
        <v>386</v>
      </c>
      <c r="B407" s="47" t="str">
        <f>IF(E407&lt;=$F$10,VLOOKUP('KALKULATOR 2021'!A407,Robocze!$B$23:$C$102,2),"")</f>
        <v>33 rok</v>
      </c>
      <c r="C407" s="47">
        <f t="shared" ref="C407:C470" si="221">IF(B407="","",YEAR(E407))</f>
        <v>2054</v>
      </c>
      <c r="D407" s="48">
        <f t="shared" si="206"/>
        <v>62.166666666667496</v>
      </c>
      <c r="E407" s="54">
        <f t="shared" ref="E407:E470" si="222">IF(OR(B406="",E406&gt;$F$10,A407=""),"",EDATE(E406,1))</f>
        <v>56250</v>
      </c>
      <c r="F407" s="49">
        <f t="shared" ref="F407:F470" si="223">IFERROR(EOMONTH(E407,0),"")</f>
        <v>56280</v>
      </c>
      <c r="G407" s="50">
        <f>IF(F407&lt;&gt;"",
IF($F$6=Robocze!$B$3,$F$5/12,
IF(AND($F$6=Robocze!$B$4,MOD(A407,3)=1),$F$5/4,
IF(AND($F$6=Robocze!$B$5,MOD(A407,12)=1),$F$5,0))),
"")</f>
        <v>0</v>
      </c>
      <c r="H407" s="50">
        <f t="shared" ref="H407:H470" si="224">IFERROR(H406+G407,"")</f>
        <v>208256.39999999991</v>
      </c>
      <c r="I407" s="51">
        <f t="shared" si="209"/>
        <v>0.05</v>
      </c>
      <c r="J407" s="50">
        <f t="shared" ref="J407:J470" si="225">IF(I407&lt;&gt;"",
IFERROR(IF(MONTH($F$9)=MONTH(E407),$F$16,0),"")+ IF(A407=1,$F$17,0),
"")</f>
        <v>0</v>
      </c>
      <c r="K407" s="50">
        <f t="shared" ref="K407:K470" si="226">IF(I407&lt;&gt;"",
G407-J407,
"")</f>
        <v>0</v>
      </c>
      <c r="L407" s="52" t="str">
        <f t="shared" si="207"/>
        <v/>
      </c>
      <c r="M407" s="111">
        <f t="shared" si="210"/>
        <v>208256.39999999991</v>
      </c>
      <c r="N407" s="114">
        <f t="shared" ref="N407:N470" si="227">IF(AG407=FALSE,AF407,AH407)</f>
        <v>426560.6170309459</v>
      </c>
      <c r="O407" s="115"/>
      <c r="P407" s="114">
        <f t="shared" si="211"/>
        <v>521046.25854762737</v>
      </c>
      <c r="Q407" s="115"/>
      <c r="R407" s="112">
        <f t="shared" si="212"/>
        <v>430718.65225601208</v>
      </c>
      <c r="S407" s="50"/>
      <c r="T407" s="53">
        <f t="shared" si="213"/>
        <v>0.17</v>
      </c>
      <c r="U407" s="50">
        <f t="shared" si="214"/>
        <v>2162.0176703221055</v>
      </c>
      <c r="V407" s="50">
        <f t="shared" si="215"/>
        <v>521046.25854762737</v>
      </c>
      <c r="W407" s="53">
        <f t="shared" si="216"/>
        <v>0.32</v>
      </c>
      <c r="X407" s="50">
        <f t="shared" ref="X407:X470" si="228">IF(B407&lt;&gt;"",G407*T407,"")</f>
        <v>0</v>
      </c>
      <c r="Y407" s="50">
        <f>IF(B407&lt;&gt;"",IF(MONTH(E407)=MONTH($F$14),SUMIF($C$22:C861,"="&amp;(C407-1),$G$22:G861),0)*T407,"")</f>
        <v>0</v>
      </c>
      <c r="Z407" s="50">
        <f>IF(B407&lt;&gt;"",SUM($Y$22:Y407),"")</f>
        <v>34330.751999999993</v>
      </c>
      <c r="AA407" s="51">
        <f t="shared" ref="AA407:AA470" si="229">IF(W407&lt;=$F$10,$F$3,"")</f>
        <v>0.05</v>
      </c>
      <c r="AB407" s="50">
        <f t="shared" ref="AB407:AB470" si="230">IF(AA407&lt;&gt;"",
(AE406+Y407)*AA407/12,
"")</f>
        <v>295.57047140301216</v>
      </c>
      <c r="AC407" s="50">
        <f t="shared" ref="AC407:AC470" si="231">IF(B407&lt;&gt;"",MAX(0,AB407*$F$15),"")</f>
        <v>56.158389566572311</v>
      </c>
      <c r="AD407" s="50">
        <f t="shared" ref="AD407:AD470" si="232">IF(B407&lt;&gt;"",AD406+AB407-AC407,"")</f>
        <v>36845.573218559315</v>
      </c>
      <c r="AE407" s="50">
        <f t="shared" ref="AE407:AE470" si="233">IF(B407&lt;&gt;"",AE406+AB407-AC407+Y407,"")</f>
        <v>71176.325218559359</v>
      </c>
      <c r="AF407" s="50">
        <f>IFERROR($V407*(1-$W407)+SUM($X$22:$X407)+$AD407,"")</f>
        <v>426560.6170309459</v>
      </c>
      <c r="AG407" s="50" t="b">
        <f t="shared" ref="AG407:AG470" si="234">IF(B407&lt;&gt;"",
IFERROR(IF(AG406=TRUE,AG406,AND(YEAR(E407)-YEAR($F$9)&gt;=5,D407&gt;=65)),""),
"")</f>
        <v>0</v>
      </c>
      <c r="AH407" s="50">
        <f>IF(B407&lt;&gt;"",
IF(AND(AG407=TRUE,D407&gt;=65),$V407*(1-10%)+SUM($X$22:$X407)+$AD407,AF407),
"")</f>
        <v>426560.6170309459</v>
      </c>
      <c r="AI407" s="50">
        <f t="shared" si="217"/>
        <v>2162.0176703221055</v>
      </c>
      <c r="AJ407" s="50">
        <f t="shared" si="218"/>
        <v>521046.25854762737</v>
      </c>
      <c r="AK407" s="50">
        <f t="shared" si="219"/>
        <v>461616.18542357814</v>
      </c>
      <c r="AL407" s="50" t="b">
        <f t="shared" ref="AL407:AL470" si="235">IF(B407&lt;&gt;"",
IFERROR(IF(AL406=TRUE,AL406,AND(YEAR(E407)-YEAR($F$9)&gt;=5,D407&gt;=55,OR(D407&gt;=60,D407&gt;=$F$11))),""),
"")</f>
        <v>1</v>
      </c>
      <c r="AM407" s="50">
        <f t="shared" si="220"/>
        <v>521046.25854762737</v>
      </c>
      <c r="AN407" s="50">
        <f t="shared" ref="AN407:AN470" si="236">IF(B407&lt;&gt;"",(AQ406+G407)*I407/12,"")</f>
        <v>1788.6244435696692</v>
      </c>
      <c r="AO407" s="50">
        <f t="shared" ref="AO407:AO470" si="237">IF(B407&lt;&gt;"",MAX(0,AN407*$F$15),"")</f>
        <v>339.83864427823715</v>
      </c>
      <c r="AP407" s="50">
        <f t="shared" ref="AP407:AP470" si="238">IF(B407&lt;&gt;"",AQ407-H407,"")</f>
        <v>222462.25225601217</v>
      </c>
      <c r="AQ407" s="50">
        <f t="shared" ref="AQ407:AQ470" si="239">IF(B407&lt;&gt;"",AQ406+G407+AN407-AO407,"")</f>
        <v>430718.65225601208</v>
      </c>
    </row>
    <row r="408" spans="1:43" s="27" customFormat="1" x14ac:dyDescent="0.2">
      <c r="A408" s="47">
        <f t="shared" si="208"/>
        <v>387</v>
      </c>
      <c r="B408" s="47" t="str">
        <f>IF(E408&lt;=$F$10,VLOOKUP('KALKULATOR 2021'!A408,Robocze!$B$23:$C$102,2),"")</f>
        <v>33 rok</v>
      </c>
      <c r="C408" s="47">
        <f t="shared" si="221"/>
        <v>2054</v>
      </c>
      <c r="D408" s="48">
        <f t="shared" ref="D408:D471" si="240">IF(B408="","",D407+1/12)</f>
        <v>62.250000000000831</v>
      </c>
      <c r="E408" s="54">
        <f t="shared" si="222"/>
        <v>56281</v>
      </c>
      <c r="F408" s="49">
        <f t="shared" si="223"/>
        <v>56308</v>
      </c>
      <c r="G408" s="50">
        <f>IF(F408&lt;&gt;"",
IF($F$6=Robocze!$B$3,$F$5/12,
IF(AND($F$6=Robocze!$B$4,MOD(A408,3)=1),$F$5/4,
IF(AND($F$6=Robocze!$B$5,MOD(A408,12)=1),$F$5,0))),
"")</f>
        <v>0</v>
      </c>
      <c r="H408" s="50">
        <f t="shared" si="224"/>
        <v>208256.39999999991</v>
      </c>
      <c r="I408" s="51">
        <f t="shared" si="209"/>
        <v>0.05</v>
      </c>
      <c r="J408" s="50">
        <f t="shared" si="225"/>
        <v>0</v>
      </c>
      <c r="K408" s="50">
        <f t="shared" si="226"/>
        <v>0</v>
      </c>
      <c r="L408" s="52" t="str">
        <f t="shared" si="207"/>
        <v/>
      </c>
      <c r="M408" s="111">
        <f t="shared" si="210"/>
        <v>208256.39999999991</v>
      </c>
      <c r="N408" s="114">
        <f t="shared" si="227"/>
        <v>428277.13486111019</v>
      </c>
      <c r="O408" s="115"/>
      <c r="P408" s="114">
        <f t="shared" si="211"/>
        <v>523217.28462490917</v>
      </c>
      <c r="Q408" s="115"/>
      <c r="R408" s="112">
        <f t="shared" si="212"/>
        <v>432172.3277073761</v>
      </c>
      <c r="S408" s="50"/>
      <c r="T408" s="53">
        <f t="shared" si="213"/>
        <v>0.17</v>
      </c>
      <c r="U408" s="50">
        <f t="shared" si="214"/>
        <v>2171.0260772817805</v>
      </c>
      <c r="V408" s="50">
        <f t="shared" si="215"/>
        <v>523217.28462490917</v>
      </c>
      <c r="W408" s="53">
        <f t="shared" si="216"/>
        <v>0.32</v>
      </c>
      <c r="X408" s="50">
        <f t="shared" si="228"/>
        <v>0</v>
      </c>
      <c r="Y408" s="50">
        <f>IF(B408&lt;&gt;"",IF(MONTH(E408)=MONTH($F$14),SUMIF($C$22:C861,"="&amp;(C408-1),$G$22:G861),0)*T408,"")</f>
        <v>0</v>
      </c>
      <c r="Z408" s="50">
        <f>IF(B408&lt;&gt;"",SUM($Y$22:Y408),"")</f>
        <v>34330.751999999993</v>
      </c>
      <c r="AA408" s="51">
        <f t="shared" si="229"/>
        <v>0.05</v>
      </c>
      <c r="AB408" s="50">
        <f t="shared" si="230"/>
        <v>296.56802174399735</v>
      </c>
      <c r="AC408" s="50">
        <f t="shared" si="231"/>
        <v>56.347924131359498</v>
      </c>
      <c r="AD408" s="50">
        <f t="shared" si="232"/>
        <v>37085.793316171948</v>
      </c>
      <c r="AE408" s="50">
        <f t="shared" si="233"/>
        <v>71416.545316171992</v>
      </c>
      <c r="AF408" s="50">
        <f>IFERROR($V408*(1-$W408)+SUM($X$22:$X408)+$AD408,"")</f>
        <v>428277.13486111019</v>
      </c>
      <c r="AG408" s="50" t="b">
        <f t="shared" si="234"/>
        <v>0</v>
      </c>
      <c r="AH408" s="50">
        <f>IF(B408&lt;&gt;"",
IF(AND(AG408=TRUE,D408&gt;=65),$V408*(1-10%)+SUM($X$22:$X408)+$AD408,AF408),
"")</f>
        <v>428277.13486111019</v>
      </c>
      <c r="AI408" s="50">
        <f t="shared" si="217"/>
        <v>2171.0260772817805</v>
      </c>
      <c r="AJ408" s="50">
        <f t="shared" si="218"/>
        <v>523217.28462490917</v>
      </c>
      <c r="AK408" s="50">
        <f t="shared" si="219"/>
        <v>463374.71654617641</v>
      </c>
      <c r="AL408" s="50" t="b">
        <f t="shared" si="235"/>
        <v>1</v>
      </c>
      <c r="AM408" s="50">
        <f t="shared" si="220"/>
        <v>523217.28462490917</v>
      </c>
      <c r="AN408" s="50">
        <f t="shared" si="236"/>
        <v>1794.6610510667172</v>
      </c>
      <c r="AO408" s="50">
        <f t="shared" si="237"/>
        <v>340.98559970267627</v>
      </c>
      <c r="AP408" s="50">
        <f t="shared" si="238"/>
        <v>223915.92770737619</v>
      </c>
      <c r="AQ408" s="50">
        <f t="shared" si="239"/>
        <v>432172.3277073761</v>
      </c>
    </row>
    <row r="409" spans="1:43" s="27" customFormat="1" x14ac:dyDescent="0.2">
      <c r="A409" s="47">
        <f t="shared" si="208"/>
        <v>388</v>
      </c>
      <c r="B409" s="47" t="str">
        <f>IF(E409&lt;=$F$10,VLOOKUP('KALKULATOR 2021'!A409,Robocze!$B$23:$C$102,2),"")</f>
        <v>33 rok</v>
      </c>
      <c r="C409" s="47">
        <f t="shared" si="221"/>
        <v>2054</v>
      </c>
      <c r="D409" s="48">
        <f t="shared" si="240"/>
        <v>62.333333333334167</v>
      </c>
      <c r="E409" s="54">
        <f t="shared" si="222"/>
        <v>56309</v>
      </c>
      <c r="F409" s="49">
        <f t="shared" si="223"/>
        <v>56339</v>
      </c>
      <c r="G409" s="50">
        <f>IF(F409&lt;&gt;"",
IF($F$6=Robocze!$B$3,$F$5/12,
IF(AND($F$6=Robocze!$B$4,MOD(A409,3)=1),$F$5/4,
IF(AND($F$6=Robocze!$B$5,MOD(A409,12)=1),$F$5,0))),
"")</f>
        <v>0</v>
      </c>
      <c r="H409" s="50">
        <f t="shared" si="224"/>
        <v>208256.39999999991</v>
      </c>
      <c r="I409" s="51">
        <f t="shared" si="209"/>
        <v>0.05</v>
      </c>
      <c r="J409" s="50">
        <f t="shared" si="225"/>
        <v>0</v>
      </c>
      <c r="K409" s="50">
        <f t="shared" si="226"/>
        <v>0</v>
      </c>
      <c r="L409" s="52" t="str">
        <f t="shared" ref="L409:L472" si="241">IFERROR(IF(AND(MOD(A409,12)=0,A409&lt;&gt;""),A409/12,""),"")</f>
        <v/>
      </c>
      <c r="M409" s="111">
        <f t="shared" si="210"/>
        <v>208256.39999999991</v>
      </c>
      <c r="N409" s="114">
        <f t="shared" si="227"/>
        <v>430000.61467465613</v>
      </c>
      <c r="O409" s="115"/>
      <c r="P409" s="114">
        <f t="shared" si="211"/>
        <v>525397.35664417967</v>
      </c>
      <c r="Q409" s="115"/>
      <c r="R409" s="112">
        <f t="shared" si="212"/>
        <v>433630.90931338852</v>
      </c>
      <c r="S409" s="50"/>
      <c r="T409" s="53">
        <f t="shared" si="213"/>
        <v>0.17</v>
      </c>
      <c r="U409" s="50">
        <f t="shared" si="214"/>
        <v>2180.0720192704548</v>
      </c>
      <c r="V409" s="50">
        <f t="shared" si="215"/>
        <v>525397.35664417967</v>
      </c>
      <c r="W409" s="53">
        <f t="shared" si="216"/>
        <v>0.32</v>
      </c>
      <c r="X409" s="50">
        <f t="shared" si="228"/>
        <v>0</v>
      </c>
      <c r="Y409" s="50">
        <f>IF(B409&lt;&gt;"",IF(MONTH(E409)=MONTH($F$14),SUMIF($C$22:C861,"="&amp;(C409-1),$G$22:G861),0)*T409,"")</f>
        <v>0</v>
      </c>
      <c r="Z409" s="50">
        <f>IF(B409&lt;&gt;"",SUM($Y$22:Y409),"")</f>
        <v>34330.751999999993</v>
      </c>
      <c r="AA409" s="51">
        <f t="shared" si="229"/>
        <v>0.05</v>
      </c>
      <c r="AB409" s="50">
        <f t="shared" si="230"/>
        <v>297.5689388173833</v>
      </c>
      <c r="AC409" s="50">
        <f t="shared" si="231"/>
        <v>56.53809837530283</v>
      </c>
      <c r="AD409" s="50">
        <f t="shared" si="232"/>
        <v>37326.824156614028</v>
      </c>
      <c r="AE409" s="50">
        <f t="shared" si="233"/>
        <v>71657.576156614072</v>
      </c>
      <c r="AF409" s="50">
        <f>IFERROR($V409*(1-$W409)+SUM($X$22:$X409)+$AD409,"")</f>
        <v>430000.61467465613</v>
      </c>
      <c r="AG409" s="50" t="b">
        <f t="shared" si="234"/>
        <v>0</v>
      </c>
      <c r="AH409" s="50">
        <f>IF(B409&lt;&gt;"",
IF(AND(AG409=TRUE,D409&gt;=65),$V409*(1-10%)+SUM($X$22:$X409)+$AD409,AF409),
"")</f>
        <v>430000.61467465613</v>
      </c>
      <c r="AI409" s="50">
        <f t="shared" si="217"/>
        <v>2180.0720192704548</v>
      </c>
      <c r="AJ409" s="50">
        <f t="shared" si="218"/>
        <v>525397.35664417967</v>
      </c>
      <c r="AK409" s="50">
        <f t="shared" si="219"/>
        <v>465140.57488178549</v>
      </c>
      <c r="AL409" s="50" t="b">
        <f t="shared" si="235"/>
        <v>1</v>
      </c>
      <c r="AM409" s="50">
        <f t="shared" si="220"/>
        <v>525397.35664417967</v>
      </c>
      <c r="AN409" s="50">
        <f t="shared" si="236"/>
        <v>1800.718032114067</v>
      </c>
      <c r="AO409" s="50">
        <f t="shared" si="237"/>
        <v>342.13642610167273</v>
      </c>
      <c r="AP409" s="50">
        <f t="shared" si="238"/>
        <v>225374.50931338861</v>
      </c>
      <c r="AQ409" s="50">
        <f t="shared" si="239"/>
        <v>433630.90931338852</v>
      </c>
    </row>
    <row r="410" spans="1:43" s="27" customFormat="1" x14ac:dyDescent="0.2">
      <c r="A410" s="47">
        <f t="shared" si="208"/>
        <v>389</v>
      </c>
      <c r="B410" s="47" t="str">
        <f>IF(E410&lt;=$F$10,VLOOKUP('KALKULATOR 2021'!A410,Robocze!$B$23:$C$102,2),"")</f>
        <v>33 rok</v>
      </c>
      <c r="C410" s="47">
        <f t="shared" si="221"/>
        <v>2054</v>
      </c>
      <c r="D410" s="48">
        <f t="shared" si="240"/>
        <v>62.416666666667503</v>
      </c>
      <c r="E410" s="54">
        <f t="shared" si="222"/>
        <v>56340</v>
      </c>
      <c r="F410" s="49">
        <f t="shared" si="223"/>
        <v>56369</v>
      </c>
      <c r="G410" s="50">
        <f>IF(F410&lt;&gt;"",
IF($F$6=Robocze!$B$3,$F$5/12,
IF(AND($F$6=Robocze!$B$4,MOD(A410,3)=1),$F$5/4,
IF(AND($F$6=Robocze!$B$5,MOD(A410,12)=1),$F$5,0))),
"")</f>
        <v>0</v>
      </c>
      <c r="H410" s="50">
        <f t="shared" si="224"/>
        <v>208256.39999999991</v>
      </c>
      <c r="I410" s="51">
        <f t="shared" si="209"/>
        <v>0.05</v>
      </c>
      <c r="J410" s="50">
        <f t="shared" si="225"/>
        <v>0</v>
      </c>
      <c r="K410" s="50">
        <f t="shared" si="226"/>
        <v>0</v>
      </c>
      <c r="L410" s="52" t="str">
        <f t="shared" si="241"/>
        <v/>
      </c>
      <c r="M410" s="111">
        <f t="shared" si="210"/>
        <v>208256.39999999991</v>
      </c>
      <c r="N410" s="114">
        <f t="shared" si="227"/>
        <v>431734.70565950987</v>
      </c>
      <c r="O410" s="115"/>
      <c r="P410" s="114">
        <f t="shared" si="211"/>
        <v>527586.51229686372</v>
      </c>
      <c r="Q410" s="115"/>
      <c r="R410" s="112">
        <f t="shared" si="212"/>
        <v>435094.41363232117</v>
      </c>
      <c r="S410" s="50"/>
      <c r="T410" s="53">
        <f t="shared" si="213"/>
        <v>0.17</v>
      </c>
      <c r="U410" s="50">
        <f t="shared" si="214"/>
        <v>2189.1556526840818</v>
      </c>
      <c r="V410" s="50">
        <f t="shared" si="215"/>
        <v>527586.51229686372</v>
      </c>
      <c r="W410" s="53">
        <f t="shared" si="216"/>
        <v>0.32</v>
      </c>
      <c r="X410" s="50">
        <f t="shared" si="228"/>
        <v>0</v>
      </c>
      <c r="Y410" s="50">
        <f>IF(B410&lt;&gt;"",IF(MONTH(E410)=MONTH($F$14),SUMIF($C$22:C861,"="&amp;(C410-1),$G$22:G861),0)*T410,"")</f>
        <v>1072.836</v>
      </c>
      <c r="Z410" s="50">
        <f>IF(B410&lt;&gt;"",SUM($Y$22:Y410),"")</f>
        <v>35403.587999999996</v>
      </c>
      <c r="AA410" s="51">
        <f t="shared" si="229"/>
        <v>0.05</v>
      </c>
      <c r="AB410" s="50">
        <f t="shared" si="230"/>
        <v>303.04338398589198</v>
      </c>
      <c r="AC410" s="50">
        <f t="shared" si="231"/>
        <v>57.578242957319475</v>
      </c>
      <c r="AD410" s="50">
        <f t="shared" si="232"/>
        <v>37572.289297642594</v>
      </c>
      <c r="AE410" s="50">
        <f t="shared" si="233"/>
        <v>72975.877297642641</v>
      </c>
      <c r="AF410" s="50">
        <f>IFERROR($V410*(1-$W410)+SUM($X$22:$X410)+$AD410,"")</f>
        <v>431734.70565950987</v>
      </c>
      <c r="AG410" s="50" t="b">
        <f t="shared" si="234"/>
        <v>0</v>
      </c>
      <c r="AH410" s="50">
        <f>IF(B410&lt;&gt;"",
IF(AND(AG410=TRUE,D410&gt;=65),$V410*(1-10%)+SUM($X$22:$X410)+$AD410,AF410),
"")</f>
        <v>431734.70565950987</v>
      </c>
      <c r="AI410" s="50">
        <f t="shared" si="217"/>
        <v>2189.1556526840818</v>
      </c>
      <c r="AJ410" s="50">
        <f t="shared" si="218"/>
        <v>527586.51229686372</v>
      </c>
      <c r="AK410" s="50">
        <f t="shared" si="219"/>
        <v>466913.79096045962</v>
      </c>
      <c r="AL410" s="50" t="b">
        <f t="shared" si="235"/>
        <v>1</v>
      </c>
      <c r="AM410" s="50">
        <f t="shared" si="220"/>
        <v>527586.51229686372</v>
      </c>
      <c r="AN410" s="50">
        <f t="shared" si="236"/>
        <v>1806.7954554724522</v>
      </c>
      <c r="AO410" s="50">
        <f t="shared" si="237"/>
        <v>343.29113653976594</v>
      </c>
      <c r="AP410" s="50">
        <f t="shared" si="238"/>
        <v>226838.01363232126</v>
      </c>
      <c r="AQ410" s="50">
        <f t="shared" si="239"/>
        <v>435094.41363232117</v>
      </c>
    </row>
    <row r="411" spans="1:43" s="27" customFormat="1" x14ac:dyDescent="0.2">
      <c r="A411" s="47">
        <f t="shared" si="208"/>
        <v>390</v>
      </c>
      <c r="B411" s="47" t="str">
        <f>IF(E411&lt;=$F$10,VLOOKUP('KALKULATOR 2021'!A411,Robocze!$B$23:$C$102,2),"")</f>
        <v>33 rok</v>
      </c>
      <c r="C411" s="47">
        <f t="shared" si="221"/>
        <v>2054</v>
      </c>
      <c r="D411" s="48">
        <f t="shared" si="240"/>
        <v>62.500000000000838</v>
      </c>
      <c r="E411" s="54">
        <f t="shared" si="222"/>
        <v>56370</v>
      </c>
      <c r="F411" s="49">
        <f t="shared" si="223"/>
        <v>56400</v>
      </c>
      <c r="G411" s="50">
        <f>IF(F411&lt;&gt;"",
IF($F$6=Robocze!$B$3,$F$5/12,
IF(AND($F$6=Robocze!$B$4,MOD(A411,3)=1),$F$5/4,
IF(AND($F$6=Robocze!$B$5,MOD(A411,12)=1),$F$5,0))),
"")</f>
        <v>0</v>
      </c>
      <c r="H411" s="50">
        <f t="shared" si="224"/>
        <v>208256.39999999991</v>
      </c>
      <c r="I411" s="51">
        <f t="shared" si="209"/>
        <v>0.05</v>
      </c>
      <c r="J411" s="50">
        <f t="shared" si="225"/>
        <v>0</v>
      </c>
      <c r="K411" s="50">
        <f t="shared" si="226"/>
        <v>0</v>
      </c>
      <c r="L411" s="52" t="str">
        <f t="shared" si="241"/>
        <v/>
      </c>
      <c r="M411" s="111">
        <f t="shared" si="210"/>
        <v>208256.39999999991</v>
      </c>
      <c r="N411" s="114">
        <f t="shared" si="227"/>
        <v>433475.82769689721</v>
      </c>
      <c r="O411" s="115"/>
      <c r="P411" s="114">
        <f t="shared" si="211"/>
        <v>529784.78943143401</v>
      </c>
      <c r="Q411" s="115"/>
      <c r="R411" s="112">
        <f t="shared" si="212"/>
        <v>436562.85727833025</v>
      </c>
      <c r="S411" s="50"/>
      <c r="T411" s="53">
        <f t="shared" si="213"/>
        <v>0.17</v>
      </c>
      <c r="U411" s="50">
        <f t="shared" si="214"/>
        <v>2198.2771345702654</v>
      </c>
      <c r="V411" s="50">
        <f t="shared" si="215"/>
        <v>529784.78943143401</v>
      </c>
      <c r="W411" s="53">
        <f t="shared" si="216"/>
        <v>0.32</v>
      </c>
      <c r="X411" s="50">
        <f t="shared" si="228"/>
        <v>0</v>
      </c>
      <c r="Y411" s="50">
        <f>IF(B411&lt;&gt;"",IF(MONTH(E411)=MONTH($F$14),SUMIF($C$22:C861,"="&amp;(C411-1),$G$22:G861),0)*T411,"")</f>
        <v>0</v>
      </c>
      <c r="Z411" s="50">
        <f>IF(B411&lt;&gt;"",SUM($Y$22:Y411),"")</f>
        <v>35403.587999999996</v>
      </c>
      <c r="AA411" s="51">
        <f t="shared" si="229"/>
        <v>0.05</v>
      </c>
      <c r="AB411" s="50">
        <f t="shared" si="230"/>
        <v>304.06615540684436</v>
      </c>
      <c r="AC411" s="50">
        <f t="shared" si="231"/>
        <v>57.772569527300426</v>
      </c>
      <c r="AD411" s="50">
        <f t="shared" si="232"/>
        <v>37818.582883522133</v>
      </c>
      <c r="AE411" s="50">
        <f t="shared" si="233"/>
        <v>73222.170883522194</v>
      </c>
      <c r="AF411" s="50">
        <f>IFERROR($V411*(1-$W411)+SUM($X$22:$X411)+$AD411,"")</f>
        <v>433475.82769689721</v>
      </c>
      <c r="AG411" s="50" t="b">
        <f t="shared" si="234"/>
        <v>0</v>
      </c>
      <c r="AH411" s="50">
        <f>IF(B411&lt;&gt;"",
IF(AND(AG411=TRUE,D411&gt;=65),$V411*(1-10%)+SUM($X$22:$X411)+$AD411,AF411),
"")</f>
        <v>433475.82769689721</v>
      </c>
      <c r="AI411" s="50">
        <f t="shared" si="217"/>
        <v>2198.2771345702654</v>
      </c>
      <c r="AJ411" s="50">
        <f t="shared" si="218"/>
        <v>529784.78943143401</v>
      </c>
      <c r="AK411" s="50">
        <f t="shared" si="219"/>
        <v>468694.39543946151</v>
      </c>
      <c r="AL411" s="50" t="b">
        <f t="shared" si="235"/>
        <v>1</v>
      </c>
      <c r="AM411" s="50">
        <f t="shared" si="220"/>
        <v>529784.78943143401</v>
      </c>
      <c r="AN411" s="50">
        <f t="shared" si="236"/>
        <v>1812.8933901346718</v>
      </c>
      <c r="AO411" s="50">
        <f t="shared" si="237"/>
        <v>344.44974412558764</v>
      </c>
      <c r="AP411" s="50">
        <f t="shared" si="238"/>
        <v>228306.45727833034</v>
      </c>
      <c r="AQ411" s="50">
        <f t="shared" si="239"/>
        <v>436562.85727833025</v>
      </c>
    </row>
    <row r="412" spans="1:43" s="27" customFormat="1" x14ac:dyDescent="0.2">
      <c r="A412" s="47">
        <f t="shared" si="208"/>
        <v>391</v>
      </c>
      <c r="B412" s="47" t="str">
        <f>IF(E412&lt;=$F$10,VLOOKUP('KALKULATOR 2021'!A412,Robocze!$B$23:$C$102,2),"")</f>
        <v>33 rok</v>
      </c>
      <c r="C412" s="47">
        <f t="shared" si="221"/>
        <v>2054</v>
      </c>
      <c r="D412" s="48">
        <f t="shared" si="240"/>
        <v>62.583333333334174</v>
      </c>
      <c r="E412" s="54">
        <f t="shared" si="222"/>
        <v>56401</v>
      </c>
      <c r="F412" s="49">
        <f t="shared" si="223"/>
        <v>56430</v>
      </c>
      <c r="G412" s="50">
        <f>IF(F412&lt;&gt;"",
IF($F$6=Robocze!$B$3,$F$5/12,
IF(AND($F$6=Robocze!$B$4,MOD(A412,3)=1),$F$5/4,
IF(AND($F$6=Robocze!$B$5,MOD(A412,12)=1),$F$5,0))),
"")</f>
        <v>0</v>
      </c>
      <c r="H412" s="50">
        <f t="shared" si="224"/>
        <v>208256.39999999991</v>
      </c>
      <c r="I412" s="51">
        <f t="shared" si="209"/>
        <v>0.05</v>
      </c>
      <c r="J412" s="50">
        <f t="shared" si="225"/>
        <v>0</v>
      </c>
      <c r="K412" s="50">
        <f t="shared" si="226"/>
        <v>0</v>
      </c>
      <c r="L412" s="52" t="str">
        <f t="shared" si="241"/>
        <v/>
      </c>
      <c r="M412" s="111">
        <f t="shared" si="210"/>
        <v>208256.39999999991</v>
      </c>
      <c r="N412" s="114">
        <f t="shared" si="227"/>
        <v>435224.00942701811</v>
      </c>
      <c r="O412" s="115"/>
      <c r="P412" s="114">
        <f t="shared" si="211"/>
        <v>531992.22605406493</v>
      </c>
      <c r="Q412" s="115"/>
      <c r="R412" s="112">
        <f t="shared" si="212"/>
        <v>438036.25692164461</v>
      </c>
      <c r="S412" s="50"/>
      <c r="T412" s="53">
        <f t="shared" si="213"/>
        <v>0.17</v>
      </c>
      <c r="U412" s="50">
        <f t="shared" si="214"/>
        <v>2207.4366226309749</v>
      </c>
      <c r="V412" s="50">
        <f t="shared" si="215"/>
        <v>531992.22605406493</v>
      </c>
      <c r="W412" s="53">
        <f t="shared" si="216"/>
        <v>0.32</v>
      </c>
      <c r="X412" s="50">
        <f t="shared" si="228"/>
        <v>0</v>
      </c>
      <c r="Y412" s="50">
        <f>IF(B412&lt;&gt;"",IF(MONTH(E412)=MONTH($F$14),SUMIF($C$22:C861,"="&amp;(C412-1),$G$22:G861),0)*T412,"")</f>
        <v>0</v>
      </c>
      <c r="Z412" s="50">
        <f>IF(B412&lt;&gt;"",SUM($Y$22:Y412),"")</f>
        <v>35403.587999999996</v>
      </c>
      <c r="AA412" s="51">
        <f t="shared" si="229"/>
        <v>0.05</v>
      </c>
      <c r="AB412" s="50">
        <f t="shared" si="230"/>
        <v>305.0923786813425</v>
      </c>
      <c r="AC412" s="50">
        <f t="shared" si="231"/>
        <v>57.967551949455071</v>
      </c>
      <c r="AD412" s="50">
        <f t="shared" si="232"/>
        <v>38065.707710254021</v>
      </c>
      <c r="AE412" s="50">
        <f t="shared" si="233"/>
        <v>73469.295710254082</v>
      </c>
      <c r="AF412" s="50">
        <f>IFERROR($V412*(1-$W412)+SUM($X$22:$X412)+$AD412,"")</f>
        <v>435224.00942701811</v>
      </c>
      <c r="AG412" s="50" t="b">
        <f t="shared" si="234"/>
        <v>0</v>
      </c>
      <c r="AH412" s="50">
        <f>IF(B412&lt;&gt;"",
IF(AND(AG412=TRUE,D412&gt;=65),$V412*(1-10%)+SUM($X$22:$X412)+$AD412,AF412),
"")</f>
        <v>435224.00942701811</v>
      </c>
      <c r="AI412" s="50">
        <f t="shared" si="217"/>
        <v>2207.4366226309749</v>
      </c>
      <c r="AJ412" s="50">
        <f t="shared" si="218"/>
        <v>531992.22605406493</v>
      </c>
      <c r="AK412" s="50">
        <f t="shared" si="219"/>
        <v>470482.41910379258</v>
      </c>
      <c r="AL412" s="50" t="b">
        <f t="shared" si="235"/>
        <v>1</v>
      </c>
      <c r="AM412" s="50">
        <f t="shared" si="220"/>
        <v>531992.22605406493</v>
      </c>
      <c r="AN412" s="50">
        <f t="shared" si="236"/>
        <v>1819.0119053263761</v>
      </c>
      <c r="AO412" s="50">
        <f t="shared" si="237"/>
        <v>345.61226201201146</v>
      </c>
      <c r="AP412" s="50">
        <f t="shared" si="238"/>
        <v>229779.85692164471</v>
      </c>
      <c r="AQ412" s="50">
        <f t="shared" si="239"/>
        <v>438036.25692164461</v>
      </c>
    </row>
    <row r="413" spans="1:43" s="27" customFormat="1" x14ac:dyDescent="0.2">
      <c r="A413" s="47">
        <f t="shared" si="208"/>
        <v>392</v>
      </c>
      <c r="B413" s="47" t="str">
        <f>IF(E413&lt;=$F$10,VLOOKUP('KALKULATOR 2021'!A413,Robocze!$B$23:$C$102,2),"")</f>
        <v>33 rok</v>
      </c>
      <c r="C413" s="47">
        <f t="shared" si="221"/>
        <v>2054</v>
      </c>
      <c r="D413" s="48">
        <f t="shared" si="240"/>
        <v>62.66666666666751</v>
      </c>
      <c r="E413" s="54">
        <f t="shared" si="222"/>
        <v>56431</v>
      </c>
      <c r="F413" s="49">
        <f t="shared" si="223"/>
        <v>56461</v>
      </c>
      <c r="G413" s="50">
        <f>IF(F413&lt;&gt;"",
IF($F$6=Robocze!$B$3,$F$5/12,
IF(AND($F$6=Robocze!$B$4,MOD(A413,3)=1),$F$5/4,
IF(AND($F$6=Robocze!$B$5,MOD(A413,12)=1),$F$5,0))),
"")</f>
        <v>0</v>
      </c>
      <c r="H413" s="50">
        <f t="shared" si="224"/>
        <v>208256.39999999991</v>
      </c>
      <c r="I413" s="51">
        <f t="shared" si="209"/>
        <v>0.05</v>
      </c>
      <c r="J413" s="50">
        <f t="shared" si="225"/>
        <v>0</v>
      </c>
      <c r="K413" s="50">
        <f t="shared" si="226"/>
        <v>0</v>
      </c>
      <c r="L413" s="52" t="str">
        <f t="shared" si="241"/>
        <v/>
      </c>
      <c r="M413" s="111">
        <f t="shared" si="210"/>
        <v>208256.39999999991</v>
      </c>
      <c r="N413" s="114">
        <f t="shared" si="227"/>
        <v>436979.27960719337</v>
      </c>
      <c r="O413" s="115"/>
      <c r="P413" s="114">
        <f t="shared" si="211"/>
        <v>534208.86032929015</v>
      </c>
      <c r="Q413" s="115"/>
      <c r="R413" s="112">
        <f t="shared" si="212"/>
        <v>439514.62928875512</v>
      </c>
      <c r="S413" s="50"/>
      <c r="T413" s="53">
        <f t="shared" si="213"/>
        <v>0.17</v>
      </c>
      <c r="U413" s="50">
        <f t="shared" si="214"/>
        <v>2216.6342752252704</v>
      </c>
      <c r="V413" s="50">
        <f t="shared" si="215"/>
        <v>534208.86032929015</v>
      </c>
      <c r="W413" s="53">
        <f t="shared" si="216"/>
        <v>0.32</v>
      </c>
      <c r="X413" s="50">
        <f t="shared" si="228"/>
        <v>0</v>
      </c>
      <c r="Y413" s="50">
        <f>IF(B413&lt;&gt;"",IF(MONTH(E413)=MONTH($F$14),SUMIF($C$22:C861,"="&amp;(C413-1),$G$22:G861),0)*T413,"")</f>
        <v>0</v>
      </c>
      <c r="Z413" s="50">
        <f>IF(B413&lt;&gt;"",SUM($Y$22:Y413),"")</f>
        <v>35403.587999999996</v>
      </c>
      <c r="AA413" s="51">
        <f t="shared" si="229"/>
        <v>0.05</v>
      </c>
      <c r="AB413" s="50">
        <f t="shared" si="230"/>
        <v>306.12206545939199</v>
      </c>
      <c r="AC413" s="50">
        <f t="shared" si="231"/>
        <v>58.163192437284479</v>
      </c>
      <c r="AD413" s="50">
        <f t="shared" si="232"/>
        <v>38313.666583276128</v>
      </c>
      <c r="AE413" s="50">
        <f t="shared" si="233"/>
        <v>73717.254583276197</v>
      </c>
      <c r="AF413" s="50">
        <f>IFERROR($V413*(1-$W413)+SUM($X$22:$X413)+$AD413,"")</f>
        <v>436979.27960719337</v>
      </c>
      <c r="AG413" s="50" t="b">
        <f t="shared" si="234"/>
        <v>0</v>
      </c>
      <c r="AH413" s="50">
        <f>IF(B413&lt;&gt;"",
IF(AND(AG413=TRUE,D413&gt;=65),$V413*(1-10%)+SUM($X$22:$X413)+$AD413,AF413),
"")</f>
        <v>436979.27960719337</v>
      </c>
      <c r="AI413" s="50">
        <f t="shared" si="217"/>
        <v>2216.6342752252704</v>
      </c>
      <c r="AJ413" s="50">
        <f t="shared" si="218"/>
        <v>534208.86032929015</v>
      </c>
      <c r="AK413" s="50">
        <f t="shared" si="219"/>
        <v>472277.89286672499</v>
      </c>
      <c r="AL413" s="50" t="b">
        <f t="shared" si="235"/>
        <v>1</v>
      </c>
      <c r="AM413" s="50">
        <f t="shared" si="220"/>
        <v>534208.86032929015</v>
      </c>
      <c r="AN413" s="50">
        <f t="shared" si="236"/>
        <v>1825.1510705068529</v>
      </c>
      <c r="AO413" s="50">
        <f t="shared" si="237"/>
        <v>346.77870339630203</v>
      </c>
      <c r="AP413" s="50">
        <f t="shared" si="238"/>
        <v>231258.22928875522</v>
      </c>
      <c r="AQ413" s="50">
        <f t="shared" si="239"/>
        <v>439514.62928875512</v>
      </c>
    </row>
    <row r="414" spans="1:43" s="27" customFormat="1" x14ac:dyDescent="0.2">
      <c r="A414" s="47">
        <f t="shared" si="208"/>
        <v>393</v>
      </c>
      <c r="B414" s="47" t="str">
        <f>IF(E414&lt;=$F$10,VLOOKUP('KALKULATOR 2021'!A414,Robocze!$B$23:$C$102,2),"")</f>
        <v>33 rok</v>
      </c>
      <c r="C414" s="47">
        <f t="shared" si="221"/>
        <v>2054</v>
      </c>
      <c r="D414" s="48">
        <f t="shared" si="240"/>
        <v>62.750000000000846</v>
      </c>
      <c r="E414" s="54">
        <f t="shared" si="222"/>
        <v>56462</v>
      </c>
      <c r="F414" s="49">
        <f t="shared" si="223"/>
        <v>56492</v>
      </c>
      <c r="G414" s="50">
        <f>IF(F414&lt;&gt;"",
IF($F$6=Robocze!$B$3,$F$5/12,
IF(AND($F$6=Robocze!$B$4,MOD(A414,3)=1),$F$5/4,
IF(AND($F$6=Robocze!$B$5,MOD(A414,12)=1),$F$5,0))),
"")</f>
        <v>0</v>
      </c>
      <c r="H414" s="50">
        <f t="shared" si="224"/>
        <v>208256.39999999991</v>
      </c>
      <c r="I414" s="51">
        <f t="shared" si="209"/>
        <v>0.05</v>
      </c>
      <c r="J414" s="50">
        <f t="shared" si="225"/>
        <v>0</v>
      </c>
      <c r="K414" s="50">
        <f t="shared" si="226"/>
        <v>0</v>
      </c>
      <c r="L414" s="52" t="str">
        <f t="shared" si="241"/>
        <v/>
      </c>
      <c r="M414" s="111">
        <f t="shared" si="210"/>
        <v>208256.39999999991</v>
      </c>
      <c r="N414" s="114">
        <f t="shared" si="227"/>
        <v>438741.66711234488</v>
      </c>
      <c r="O414" s="115"/>
      <c r="P414" s="114">
        <f t="shared" si="211"/>
        <v>536434.73058066214</v>
      </c>
      <c r="Q414" s="115"/>
      <c r="R414" s="112">
        <f t="shared" si="212"/>
        <v>440997.99116260465</v>
      </c>
      <c r="S414" s="50"/>
      <c r="T414" s="53">
        <f t="shared" si="213"/>
        <v>0.17</v>
      </c>
      <c r="U414" s="50">
        <f t="shared" si="214"/>
        <v>2225.8702513720423</v>
      </c>
      <c r="V414" s="50">
        <f t="shared" si="215"/>
        <v>536434.73058066214</v>
      </c>
      <c r="W414" s="53">
        <f t="shared" si="216"/>
        <v>0.32</v>
      </c>
      <c r="X414" s="50">
        <f t="shared" si="228"/>
        <v>0</v>
      </c>
      <c r="Y414" s="50">
        <f>IF(B414&lt;&gt;"",IF(MONTH(E414)=MONTH($F$14),SUMIF($C$22:C861,"="&amp;(C414-1),$G$22:G861),0)*T414,"")</f>
        <v>0</v>
      </c>
      <c r="Z414" s="50">
        <f>IF(B414&lt;&gt;"",SUM($Y$22:Y414),"")</f>
        <v>35403.587999999996</v>
      </c>
      <c r="AA414" s="51">
        <f t="shared" si="229"/>
        <v>0.05</v>
      </c>
      <c r="AB414" s="50">
        <f t="shared" si="230"/>
        <v>307.1552274303175</v>
      </c>
      <c r="AC414" s="50">
        <f t="shared" si="231"/>
        <v>58.359493211760324</v>
      </c>
      <c r="AD414" s="50">
        <f t="shared" si="232"/>
        <v>38562.462317494683</v>
      </c>
      <c r="AE414" s="50">
        <f t="shared" si="233"/>
        <v>73966.050317494752</v>
      </c>
      <c r="AF414" s="50">
        <f>IFERROR($V414*(1-$W414)+SUM($X$22:$X414)+$AD414,"")</f>
        <v>438741.66711234488</v>
      </c>
      <c r="AG414" s="50" t="b">
        <f t="shared" si="234"/>
        <v>0</v>
      </c>
      <c r="AH414" s="50">
        <f>IF(B414&lt;&gt;"",
IF(AND(AG414=TRUE,D414&gt;=65),$V414*(1-10%)+SUM($X$22:$X414)+$AD414,AF414),
"")</f>
        <v>438741.66711234488</v>
      </c>
      <c r="AI414" s="50">
        <f t="shared" si="217"/>
        <v>2225.8702513720423</v>
      </c>
      <c r="AJ414" s="50">
        <f t="shared" si="218"/>
        <v>536434.73058066214</v>
      </c>
      <c r="AK414" s="50">
        <f t="shared" si="219"/>
        <v>474080.84777033632</v>
      </c>
      <c r="AL414" s="50" t="b">
        <f t="shared" si="235"/>
        <v>1</v>
      </c>
      <c r="AM414" s="50">
        <f t="shared" si="220"/>
        <v>536434.73058066214</v>
      </c>
      <c r="AN414" s="50">
        <f t="shared" si="236"/>
        <v>1831.3109553698132</v>
      </c>
      <c r="AO414" s="50">
        <f t="shared" si="237"/>
        <v>347.94908152026449</v>
      </c>
      <c r="AP414" s="50">
        <f t="shared" si="238"/>
        <v>232741.59116260475</v>
      </c>
      <c r="AQ414" s="50">
        <f t="shared" si="239"/>
        <v>440997.99116260465</v>
      </c>
    </row>
    <row r="415" spans="1:43" s="27" customFormat="1" x14ac:dyDescent="0.2">
      <c r="A415" s="47">
        <f t="shared" si="208"/>
        <v>394</v>
      </c>
      <c r="B415" s="47" t="str">
        <f>IF(E415&lt;=$F$10,VLOOKUP('KALKULATOR 2021'!A415,Robocze!$B$23:$C$102,2),"")</f>
        <v>33 rok</v>
      </c>
      <c r="C415" s="47">
        <f t="shared" si="221"/>
        <v>2054</v>
      </c>
      <c r="D415" s="48">
        <f t="shared" si="240"/>
        <v>62.833333333334181</v>
      </c>
      <c r="E415" s="54">
        <f t="shared" si="222"/>
        <v>56493</v>
      </c>
      <c r="F415" s="49">
        <f t="shared" si="223"/>
        <v>56522</v>
      </c>
      <c r="G415" s="50">
        <f>IF(F415&lt;&gt;"",
IF($F$6=Robocze!$B$3,$F$5/12,
IF(AND($F$6=Robocze!$B$4,MOD(A415,3)=1),$F$5/4,
IF(AND($F$6=Robocze!$B$5,MOD(A415,12)=1),$F$5,0))),
"")</f>
        <v>0</v>
      </c>
      <c r="H415" s="50">
        <f t="shared" si="224"/>
        <v>208256.39999999991</v>
      </c>
      <c r="I415" s="51">
        <f t="shared" si="209"/>
        <v>0.05</v>
      </c>
      <c r="J415" s="50">
        <f t="shared" si="225"/>
        <v>0</v>
      </c>
      <c r="K415" s="50">
        <f t="shared" si="226"/>
        <v>0</v>
      </c>
      <c r="L415" s="52" t="str">
        <f t="shared" si="241"/>
        <v/>
      </c>
      <c r="M415" s="111">
        <f t="shared" si="210"/>
        <v>208256.39999999991</v>
      </c>
      <c r="N415" s="114">
        <f t="shared" si="227"/>
        <v>440511.20093547832</v>
      </c>
      <c r="O415" s="115"/>
      <c r="P415" s="114">
        <f t="shared" si="211"/>
        <v>538669.87529141491</v>
      </c>
      <c r="Q415" s="115"/>
      <c r="R415" s="112">
        <f t="shared" si="212"/>
        <v>442486.35938277846</v>
      </c>
      <c r="S415" s="50"/>
      <c r="T415" s="53">
        <f t="shared" si="213"/>
        <v>0.17</v>
      </c>
      <c r="U415" s="50">
        <f t="shared" si="214"/>
        <v>2235.1447107527588</v>
      </c>
      <c r="V415" s="50">
        <f t="shared" si="215"/>
        <v>538669.87529141491</v>
      </c>
      <c r="W415" s="53">
        <f t="shared" si="216"/>
        <v>0.32</v>
      </c>
      <c r="X415" s="50">
        <f t="shared" si="228"/>
        <v>0</v>
      </c>
      <c r="Y415" s="50">
        <f>IF(B415&lt;&gt;"",IF(MONTH(E415)=MONTH($F$14),SUMIF($C$22:C861,"="&amp;(C415-1),$G$22:G861),0)*T415,"")</f>
        <v>0</v>
      </c>
      <c r="Z415" s="50">
        <f>IF(B415&lt;&gt;"",SUM($Y$22:Y415),"")</f>
        <v>35403.587999999996</v>
      </c>
      <c r="AA415" s="51">
        <f t="shared" si="229"/>
        <v>0.05</v>
      </c>
      <c r="AB415" s="50">
        <f t="shared" si="230"/>
        <v>308.19187632289481</v>
      </c>
      <c r="AC415" s="50">
        <f t="shared" si="231"/>
        <v>58.556456501350013</v>
      </c>
      <c r="AD415" s="50">
        <f t="shared" si="232"/>
        <v>38812.097737316231</v>
      </c>
      <c r="AE415" s="50">
        <f t="shared" si="233"/>
        <v>74215.685737316293</v>
      </c>
      <c r="AF415" s="50">
        <f>IFERROR($V415*(1-$W415)+SUM($X$22:$X415)+$AD415,"")</f>
        <v>440511.20093547832</v>
      </c>
      <c r="AG415" s="50" t="b">
        <f t="shared" si="234"/>
        <v>0</v>
      </c>
      <c r="AH415" s="50">
        <f>IF(B415&lt;&gt;"",
IF(AND(AG415=TRUE,D415&gt;=65),$V415*(1-10%)+SUM($X$22:$X415)+$AD415,AF415),
"")</f>
        <v>440511.20093547832</v>
      </c>
      <c r="AI415" s="50">
        <f t="shared" si="217"/>
        <v>2235.1447107527588</v>
      </c>
      <c r="AJ415" s="50">
        <f t="shared" si="218"/>
        <v>538669.87529141491</v>
      </c>
      <c r="AK415" s="50">
        <f t="shared" si="219"/>
        <v>475891.31498604605</v>
      </c>
      <c r="AL415" s="50" t="b">
        <f t="shared" si="235"/>
        <v>1</v>
      </c>
      <c r="AM415" s="50">
        <f t="shared" si="220"/>
        <v>538669.87529141491</v>
      </c>
      <c r="AN415" s="50">
        <f t="shared" si="236"/>
        <v>1837.491629844186</v>
      </c>
      <c r="AO415" s="50">
        <f t="shared" si="237"/>
        <v>349.12340967039535</v>
      </c>
      <c r="AP415" s="50">
        <f t="shared" si="238"/>
        <v>234229.95938277856</v>
      </c>
      <c r="AQ415" s="50">
        <f t="shared" si="239"/>
        <v>442486.35938277846</v>
      </c>
    </row>
    <row r="416" spans="1:43" s="27" customFormat="1" x14ac:dyDescent="0.2">
      <c r="A416" s="47">
        <f t="shared" si="208"/>
        <v>395</v>
      </c>
      <c r="B416" s="47" t="str">
        <f>IF(E416&lt;=$F$10,VLOOKUP('KALKULATOR 2021'!A416,Robocze!$B$23:$C$102,2),"")</f>
        <v>33 rok</v>
      </c>
      <c r="C416" s="47">
        <f t="shared" si="221"/>
        <v>2054</v>
      </c>
      <c r="D416" s="48">
        <f t="shared" si="240"/>
        <v>62.916666666667517</v>
      </c>
      <c r="E416" s="54">
        <f t="shared" si="222"/>
        <v>56523</v>
      </c>
      <c r="F416" s="49">
        <f t="shared" si="223"/>
        <v>56553</v>
      </c>
      <c r="G416" s="50">
        <f>IF(F416&lt;&gt;"",
IF($F$6=Robocze!$B$3,$F$5/12,
IF(AND($F$6=Robocze!$B$4,MOD(A416,3)=1),$F$5/4,
IF(AND($F$6=Robocze!$B$5,MOD(A416,12)=1),$F$5,0))),
"")</f>
        <v>0</v>
      </c>
      <c r="H416" s="50">
        <f t="shared" si="224"/>
        <v>208256.39999999991</v>
      </c>
      <c r="I416" s="51">
        <f t="shared" si="209"/>
        <v>0.05</v>
      </c>
      <c r="J416" s="50">
        <f t="shared" si="225"/>
        <v>0</v>
      </c>
      <c r="K416" s="50">
        <f t="shared" si="226"/>
        <v>0</v>
      </c>
      <c r="L416" s="52" t="str">
        <f t="shared" si="241"/>
        <v/>
      </c>
      <c r="M416" s="111">
        <f t="shared" si="210"/>
        <v>208256.39999999991</v>
      </c>
      <c r="N416" s="114">
        <f t="shared" si="227"/>
        <v>442287.91018816747</v>
      </c>
      <c r="O416" s="115"/>
      <c r="P416" s="114">
        <f t="shared" si="211"/>
        <v>540914.33310512919</v>
      </c>
      <c r="Q416" s="115"/>
      <c r="R416" s="112">
        <f t="shared" si="212"/>
        <v>443979.75084569538</v>
      </c>
      <c r="S416" s="50"/>
      <c r="T416" s="53">
        <f t="shared" si="213"/>
        <v>0.17</v>
      </c>
      <c r="U416" s="50">
        <f t="shared" si="214"/>
        <v>2244.4578137142289</v>
      </c>
      <c r="V416" s="50">
        <f t="shared" si="215"/>
        <v>540914.33310512919</v>
      </c>
      <c r="W416" s="53">
        <f t="shared" si="216"/>
        <v>0.32</v>
      </c>
      <c r="X416" s="50">
        <f t="shared" si="228"/>
        <v>0</v>
      </c>
      <c r="Y416" s="50">
        <f>IF(B416&lt;&gt;"",IF(MONTH(E416)=MONTH($F$14),SUMIF($C$22:C861,"="&amp;(C416-1),$G$22:G861),0)*T416,"")</f>
        <v>0</v>
      </c>
      <c r="Z416" s="50">
        <f>IF(B416&lt;&gt;"",SUM($Y$22:Y416),"")</f>
        <v>35403.587999999996</v>
      </c>
      <c r="AA416" s="51">
        <f t="shared" si="229"/>
        <v>0.05</v>
      </c>
      <c r="AB416" s="50">
        <f t="shared" si="230"/>
        <v>309.2320239054846</v>
      </c>
      <c r="AC416" s="50">
        <f t="shared" si="231"/>
        <v>58.754084542042072</v>
      </c>
      <c r="AD416" s="50">
        <f t="shared" si="232"/>
        <v>39062.575676679669</v>
      </c>
      <c r="AE416" s="50">
        <f t="shared" si="233"/>
        <v>74466.163676679731</v>
      </c>
      <c r="AF416" s="50">
        <f>IFERROR($V416*(1-$W416)+SUM($X$22:$X416)+$AD416,"")</f>
        <v>442287.91018816747</v>
      </c>
      <c r="AG416" s="50" t="b">
        <f t="shared" si="234"/>
        <v>0</v>
      </c>
      <c r="AH416" s="50">
        <f>IF(B416&lt;&gt;"",
IF(AND(AG416=TRUE,D416&gt;=65),$V416*(1-10%)+SUM($X$22:$X416)+$AD416,AF416),
"")</f>
        <v>442287.91018816747</v>
      </c>
      <c r="AI416" s="50">
        <f t="shared" si="217"/>
        <v>2244.4578137142289</v>
      </c>
      <c r="AJ416" s="50">
        <f t="shared" si="218"/>
        <v>540914.33310512919</v>
      </c>
      <c r="AK416" s="50">
        <f t="shared" si="219"/>
        <v>477709.32581515465</v>
      </c>
      <c r="AL416" s="50" t="b">
        <f t="shared" si="235"/>
        <v>1</v>
      </c>
      <c r="AM416" s="50">
        <f t="shared" si="220"/>
        <v>540914.33310512919</v>
      </c>
      <c r="AN416" s="50">
        <f t="shared" si="236"/>
        <v>1843.6931640949103</v>
      </c>
      <c r="AO416" s="50">
        <f t="shared" si="237"/>
        <v>350.30170117803294</v>
      </c>
      <c r="AP416" s="50">
        <f t="shared" si="238"/>
        <v>235723.35084569547</v>
      </c>
      <c r="AQ416" s="50">
        <f t="shared" si="239"/>
        <v>443979.75084569538</v>
      </c>
    </row>
    <row r="417" spans="1:43" s="46" customFormat="1" x14ac:dyDescent="0.2">
      <c r="A417" s="55">
        <f t="shared" si="208"/>
        <v>396</v>
      </c>
      <c r="B417" s="55" t="str">
        <f>IF(E417&lt;=$F$10,VLOOKUP('KALKULATOR 2021'!A417,Robocze!$B$23:$C$102,2),"")</f>
        <v>33 rok</v>
      </c>
      <c r="C417" s="55">
        <f t="shared" si="221"/>
        <v>2054</v>
      </c>
      <c r="D417" s="56">
        <f t="shared" si="240"/>
        <v>63.000000000000853</v>
      </c>
      <c r="E417" s="57">
        <f t="shared" si="222"/>
        <v>56554</v>
      </c>
      <c r="F417" s="58">
        <f t="shared" si="223"/>
        <v>56583</v>
      </c>
      <c r="G417" s="59">
        <f>IF(F417&lt;&gt;"",
IF($F$6=Robocze!$B$3,$F$5/12,
IF(AND($F$6=Robocze!$B$4,MOD(A417,3)=1),$F$5/4,
IF(AND($F$6=Robocze!$B$5,MOD(A417,12)=1),$F$5,0))),
"")</f>
        <v>0</v>
      </c>
      <c r="H417" s="59">
        <f t="shared" si="224"/>
        <v>208256.39999999991</v>
      </c>
      <c r="I417" s="60">
        <f t="shared" si="209"/>
        <v>0.05</v>
      </c>
      <c r="J417" s="59">
        <f t="shared" si="225"/>
        <v>0</v>
      </c>
      <c r="K417" s="59">
        <f t="shared" si="226"/>
        <v>0</v>
      </c>
      <c r="L417" s="61">
        <f t="shared" si="241"/>
        <v>33</v>
      </c>
      <c r="M417" s="113">
        <f t="shared" si="210"/>
        <v>208256.39999999991</v>
      </c>
      <c r="N417" s="114">
        <f t="shared" si="227"/>
        <v>444071.82410104084</v>
      </c>
      <c r="O417" s="115"/>
      <c r="P417" s="114">
        <f t="shared" si="211"/>
        <v>543168.14282640058</v>
      </c>
      <c r="Q417" s="115"/>
      <c r="R417" s="112">
        <f t="shared" si="212"/>
        <v>445478.18250479962</v>
      </c>
      <c r="S417" s="59"/>
      <c r="T417" s="62">
        <f t="shared" si="213"/>
        <v>0.17</v>
      </c>
      <c r="U417" s="59">
        <f t="shared" si="214"/>
        <v>2253.8097212713715</v>
      </c>
      <c r="V417" s="59">
        <f t="shared" si="215"/>
        <v>543168.14282640058</v>
      </c>
      <c r="W417" s="62">
        <f t="shared" si="216"/>
        <v>0.32</v>
      </c>
      <c r="X417" s="59">
        <f t="shared" si="228"/>
        <v>0</v>
      </c>
      <c r="Y417" s="59">
        <f>IF(B417&lt;&gt;"",IF(MONTH(E417)=MONTH($F$14),SUMIF($C$22:C885,"="&amp;(C417-1),$G$22:G885),0)*T417,"")</f>
        <v>0</v>
      </c>
      <c r="Z417" s="59">
        <f>IF(B417&lt;&gt;"",SUM($Y$22:Y417),"")</f>
        <v>35403.587999999996</v>
      </c>
      <c r="AA417" s="60">
        <f t="shared" si="229"/>
        <v>0.05</v>
      </c>
      <c r="AB417" s="59">
        <f t="shared" si="230"/>
        <v>310.27568198616558</v>
      </c>
      <c r="AC417" s="59">
        <f t="shared" si="231"/>
        <v>58.95237957737146</v>
      </c>
      <c r="AD417" s="59">
        <f t="shared" si="232"/>
        <v>39313.898979088466</v>
      </c>
      <c r="AE417" s="59">
        <f t="shared" si="233"/>
        <v>74717.486979088528</v>
      </c>
      <c r="AF417" s="59">
        <f>IFERROR($V417*(1-$W417)+SUM($X$22:$X417)+$AD417,"")</f>
        <v>444071.82410104084</v>
      </c>
      <c r="AG417" s="59" t="b">
        <f t="shared" si="234"/>
        <v>0</v>
      </c>
      <c r="AH417" s="59">
        <f>IF(B417&lt;&gt;"",
IF(AND(AG417=TRUE,D417&gt;=65),$V417*(1-10%)+SUM($X$22:$X417)+$AD417,AF417),
"")</f>
        <v>444071.82410104084</v>
      </c>
      <c r="AI417" s="59">
        <f t="shared" si="217"/>
        <v>2253.8097212713715</v>
      </c>
      <c r="AJ417" s="59">
        <f t="shared" si="218"/>
        <v>543168.14282640058</v>
      </c>
      <c r="AK417" s="59">
        <f t="shared" si="219"/>
        <v>479534.91168938443</v>
      </c>
      <c r="AL417" s="59" t="b">
        <f t="shared" si="235"/>
        <v>1</v>
      </c>
      <c r="AM417" s="59">
        <f t="shared" si="220"/>
        <v>543168.14282640058</v>
      </c>
      <c r="AN417" s="59">
        <f t="shared" si="236"/>
        <v>1849.9156285237307</v>
      </c>
      <c r="AO417" s="59">
        <f t="shared" si="237"/>
        <v>351.48396941950881</v>
      </c>
      <c r="AP417" s="59">
        <f t="shared" si="238"/>
        <v>237221.78250479972</v>
      </c>
      <c r="AQ417" s="59">
        <f t="shared" si="239"/>
        <v>445478.18250479962</v>
      </c>
    </row>
    <row r="418" spans="1:43" s="46" customFormat="1" x14ac:dyDescent="0.2">
      <c r="A418" s="47">
        <f t="shared" si="208"/>
        <v>397</v>
      </c>
      <c r="B418" s="47" t="str">
        <f>IF(E418&lt;=$F$10,VLOOKUP('KALKULATOR 2021'!A418,Robocze!$B$23:$C$102,2),"")</f>
        <v>34 rok</v>
      </c>
      <c r="C418" s="47">
        <f t="shared" si="221"/>
        <v>2054</v>
      </c>
      <c r="D418" s="48">
        <f t="shared" si="240"/>
        <v>63.083333333334188</v>
      </c>
      <c r="E418" s="49">
        <f t="shared" si="222"/>
        <v>56584</v>
      </c>
      <c r="F418" s="49">
        <f t="shared" si="223"/>
        <v>56614</v>
      </c>
      <c r="G418" s="50">
        <f>IF(F418&lt;&gt;"",
IF($F$6=Robocze!$B$3,$F$5/12,
IF(AND($F$6=Robocze!$B$4,MOD(A418,3)=1),$F$5/4,
IF(AND($F$6=Robocze!$B$5,MOD(A418,12)=1),$F$5,0))),
"")</f>
        <v>6310.8</v>
      </c>
      <c r="H418" s="50">
        <f t="shared" si="224"/>
        <v>214567.1999999999</v>
      </c>
      <c r="I418" s="51">
        <f t="shared" si="209"/>
        <v>0.05</v>
      </c>
      <c r="J418" s="50">
        <f t="shared" si="225"/>
        <v>2E-3</v>
      </c>
      <c r="K418" s="50">
        <f t="shared" si="226"/>
        <v>6310.7979999999998</v>
      </c>
      <c r="L418" s="52" t="str">
        <f t="shared" si="241"/>
        <v/>
      </c>
      <c r="M418" s="111">
        <f t="shared" si="210"/>
        <v>214567.1999999999</v>
      </c>
      <c r="N418" s="114">
        <f t="shared" si="227"/>
        <v>451245.03125860333</v>
      </c>
      <c r="O418" s="115"/>
      <c r="P418" s="114">
        <f t="shared" si="211"/>
        <v>551768.43641317717</v>
      </c>
      <c r="Q418" s="115"/>
      <c r="R418" s="112">
        <f t="shared" si="212"/>
        <v>453313.77032075333</v>
      </c>
      <c r="S418" s="50"/>
      <c r="T418" s="53">
        <f t="shared" si="213"/>
        <v>0.17</v>
      </c>
      <c r="U418" s="50">
        <f t="shared" si="214"/>
        <v>2289.4955867766689</v>
      </c>
      <c r="V418" s="50">
        <f t="shared" si="215"/>
        <v>551768.43641317717</v>
      </c>
      <c r="W418" s="53">
        <f t="shared" si="216"/>
        <v>0.32</v>
      </c>
      <c r="X418" s="50">
        <f t="shared" si="228"/>
        <v>1072.836</v>
      </c>
      <c r="Y418" s="50">
        <f>IF(B418&lt;&gt;"",IF(MONTH(E418)=MONTH($F$14),SUMIF($C$22:C873,"="&amp;(C418-1),$G$22:G873),0)*T418,"")</f>
        <v>0</v>
      </c>
      <c r="Z418" s="50">
        <f>IF(B418&lt;&gt;"",SUM($Y$22:Y418),"")</f>
        <v>35403.587999999996</v>
      </c>
      <c r="AA418" s="51">
        <f t="shared" si="229"/>
        <v>0.05</v>
      </c>
      <c r="AB418" s="50">
        <f t="shared" si="230"/>
        <v>311.32286241286891</v>
      </c>
      <c r="AC418" s="50">
        <f t="shared" si="231"/>
        <v>59.151343858445095</v>
      </c>
      <c r="AD418" s="50">
        <f t="shared" si="232"/>
        <v>39566.07049764289</v>
      </c>
      <c r="AE418" s="50">
        <f t="shared" si="233"/>
        <v>74969.658497642944</v>
      </c>
      <c r="AF418" s="50">
        <f>IFERROR($V418*(1-$W418)+SUM($X$22:$X418)+$AD418,"")</f>
        <v>451245.03125860333</v>
      </c>
      <c r="AG418" s="50" t="b">
        <f t="shared" si="234"/>
        <v>0</v>
      </c>
      <c r="AH418" s="50">
        <f>IF(B418&lt;&gt;"",
IF(AND(AG418=TRUE,D418&gt;=65),$V418*(1-10%)+SUM($X$22:$X418)+$AD418,AF418),
"")</f>
        <v>451245.03125860333</v>
      </c>
      <c r="AI418" s="50">
        <f t="shared" si="217"/>
        <v>2289.4955867766689</v>
      </c>
      <c r="AJ418" s="50">
        <f t="shared" si="218"/>
        <v>551768.43641317717</v>
      </c>
      <c r="AK418" s="50">
        <f t="shared" si="219"/>
        <v>487700.2014946735</v>
      </c>
      <c r="AL418" s="50" t="b">
        <f t="shared" si="235"/>
        <v>1</v>
      </c>
      <c r="AM418" s="50">
        <f t="shared" si="220"/>
        <v>551768.43641317717</v>
      </c>
      <c r="AN418" s="50">
        <f t="shared" si="236"/>
        <v>1882.4540937699985</v>
      </c>
      <c r="AO418" s="50">
        <f t="shared" si="237"/>
        <v>357.66627781629973</v>
      </c>
      <c r="AP418" s="50">
        <f t="shared" si="238"/>
        <v>238746.57032075344</v>
      </c>
      <c r="AQ418" s="50">
        <f t="shared" si="239"/>
        <v>453313.77032075333</v>
      </c>
    </row>
    <row r="419" spans="1:43" s="27" customFormat="1" x14ac:dyDescent="0.2">
      <c r="A419" s="47">
        <f t="shared" si="208"/>
        <v>398</v>
      </c>
      <c r="B419" s="47" t="str">
        <f>IF(E419&lt;=$F$10,VLOOKUP('KALKULATOR 2021'!A419,Robocze!$B$23:$C$102,2),"")</f>
        <v>34 rok</v>
      </c>
      <c r="C419" s="47">
        <f t="shared" si="221"/>
        <v>2055</v>
      </c>
      <c r="D419" s="48">
        <f t="shared" si="240"/>
        <v>63.166666666667524</v>
      </c>
      <c r="E419" s="54">
        <f t="shared" si="222"/>
        <v>56615</v>
      </c>
      <c r="F419" s="49">
        <f t="shared" si="223"/>
        <v>56645</v>
      </c>
      <c r="G419" s="50">
        <f>IF(F419&lt;&gt;"",
IF($F$6=Robocze!$B$3,$F$5/12,
IF(AND($F$6=Robocze!$B$4,MOD(A419,3)=1),$F$5/4,
IF(AND($F$6=Robocze!$B$5,MOD(A419,12)=1),$F$5,0))),
"")</f>
        <v>0</v>
      </c>
      <c r="H419" s="50">
        <f t="shared" si="224"/>
        <v>214567.1999999999</v>
      </c>
      <c r="I419" s="51">
        <f t="shared" si="209"/>
        <v>0.05</v>
      </c>
      <c r="J419" s="50">
        <f t="shared" si="225"/>
        <v>0</v>
      </c>
      <c r="K419" s="50">
        <f t="shared" si="226"/>
        <v>0</v>
      </c>
      <c r="L419" s="52" t="str">
        <f t="shared" si="241"/>
        <v/>
      </c>
      <c r="M419" s="111">
        <f t="shared" si="210"/>
        <v>214567.1999999999</v>
      </c>
      <c r="N419" s="114">
        <f t="shared" si="227"/>
        <v>453061.39775920351</v>
      </c>
      <c r="O419" s="115"/>
      <c r="P419" s="114">
        <f t="shared" si="211"/>
        <v>554067.47156489873</v>
      </c>
      <c r="Q419" s="115"/>
      <c r="R419" s="112">
        <f t="shared" si="212"/>
        <v>454843.70429558586</v>
      </c>
      <c r="S419" s="50"/>
      <c r="T419" s="53">
        <f t="shared" si="213"/>
        <v>0.17</v>
      </c>
      <c r="U419" s="50">
        <f t="shared" si="214"/>
        <v>2299.0351517215713</v>
      </c>
      <c r="V419" s="50">
        <f t="shared" si="215"/>
        <v>554067.47156489873</v>
      </c>
      <c r="W419" s="53">
        <f t="shared" si="216"/>
        <v>0.32</v>
      </c>
      <c r="X419" s="50">
        <f t="shared" si="228"/>
        <v>0</v>
      </c>
      <c r="Y419" s="50">
        <f>IF(B419&lt;&gt;"",IF(MONTH(E419)=MONTH($F$14),SUMIF($C$22:C873,"="&amp;(C419-1),$G$22:G873),0)*T419,"")</f>
        <v>0</v>
      </c>
      <c r="Z419" s="50">
        <f>IF(B419&lt;&gt;"",SUM($Y$22:Y419),"")</f>
        <v>35403.587999999996</v>
      </c>
      <c r="AA419" s="51">
        <f t="shared" si="229"/>
        <v>0.05</v>
      </c>
      <c r="AB419" s="50">
        <f t="shared" si="230"/>
        <v>312.37357707351231</v>
      </c>
      <c r="AC419" s="50">
        <f t="shared" si="231"/>
        <v>59.350979643967342</v>
      </c>
      <c r="AD419" s="50">
        <f t="shared" si="232"/>
        <v>39819.093095072436</v>
      </c>
      <c r="AE419" s="50">
        <f t="shared" si="233"/>
        <v>75222.68109507249</v>
      </c>
      <c r="AF419" s="50">
        <f>IFERROR($V419*(1-$W419)+SUM($X$22:$X419)+$AD419,"")</f>
        <v>453061.39775920351</v>
      </c>
      <c r="AG419" s="50" t="b">
        <f t="shared" si="234"/>
        <v>0</v>
      </c>
      <c r="AH419" s="50">
        <f>IF(B419&lt;&gt;"",
IF(AND(AG419=TRUE,D419&gt;=65),$V419*(1-10%)+SUM($X$22:$X419)+$AD419,AF419),
"")</f>
        <v>453061.39775920351</v>
      </c>
      <c r="AI419" s="50">
        <f t="shared" si="217"/>
        <v>2299.0351517215713</v>
      </c>
      <c r="AJ419" s="50">
        <f t="shared" si="218"/>
        <v>554067.47156489873</v>
      </c>
      <c r="AK419" s="50">
        <f t="shared" si="219"/>
        <v>489562.41996756796</v>
      </c>
      <c r="AL419" s="50" t="b">
        <f t="shared" si="235"/>
        <v>1</v>
      </c>
      <c r="AM419" s="50">
        <f t="shared" si="220"/>
        <v>554067.47156489873</v>
      </c>
      <c r="AN419" s="50">
        <f t="shared" si="236"/>
        <v>1888.8073763364725</v>
      </c>
      <c r="AO419" s="50">
        <f t="shared" si="237"/>
        <v>358.87340150392981</v>
      </c>
      <c r="AP419" s="50">
        <f t="shared" si="238"/>
        <v>240276.50429558597</v>
      </c>
      <c r="AQ419" s="50">
        <f t="shared" si="239"/>
        <v>454843.70429558586</v>
      </c>
    </row>
    <row r="420" spans="1:43" s="27" customFormat="1" x14ac:dyDescent="0.2">
      <c r="A420" s="47">
        <f t="shared" si="208"/>
        <v>399</v>
      </c>
      <c r="B420" s="47" t="str">
        <f>IF(E420&lt;=$F$10,VLOOKUP('KALKULATOR 2021'!A420,Robocze!$B$23:$C$102,2),"")</f>
        <v>34 rok</v>
      </c>
      <c r="C420" s="47">
        <f t="shared" si="221"/>
        <v>2055</v>
      </c>
      <c r="D420" s="48">
        <f t="shared" si="240"/>
        <v>63.25000000000086</v>
      </c>
      <c r="E420" s="54">
        <f t="shared" si="222"/>
        <v>56646</v>
      </c>
      <c r="F420" s="49">
        <f t="shared" si="223"/>
        <v>56673</v>
      </c>
      <c r="G420" s="50">
        <f>IF(F420&lt;&gt;"",
IF($F$6=Robocze!$B$3,$F$5/12,
IF(AND($F$6=Robocze!$B$4,MOD(A420,3)=1),$F$5/4,
IF(AND($F$6=Robocze!$B$5,MOD(A420,12)=1),$F$5,0))),
"")</f>
        <v>0</v>
      </c>
      <c r="H420" s="50">
        <f t="shared" si="224"/>
        <v>214567.1999999999</v>
      </c>
      <c r="I420" s="51">
        <f t="shared" si="209"/>
        <v>0.05</v>
      </c>
      <c r="J420" s="50">
        <f t="shared" si="225"/>
        <v>0</v>
      </c>
      <c r="K420" s="50">
        <f t="shared" si="226"/>
        <v>0</v>
      </c>
      <c r="L420" s="52" t="str">
        <f t="shared" si="241"/>
        <v/>
      </c>
      <c r="M420" s="111">
        <f t="shared" si="210"/>
        <v>214567.1999999999</v>
      </c>
      <c r="N420" s="114">
        <f t="shared" si="227"/>
        <v>454885.13214399997</v>
      </c>
      <c r="O420" s="115"/>
      <c r="P420" s="114">
        <f t="shared" si="211"/>
        <v>556376.08602975251</v>
      </c>
      <c r="Q420" s="115"/>
      <c r="R420" s="112">
        <f t="shared" si="212"/>
        <v>456378.80179758347</v>
      </c>
      <c r="S420" s="50"/>
      <c r="T420" s="53">
        <f t="shared" si="213"/>
        <v>0.17</v>
      </c>
      <c r="U420" s="50">
        <f t="shared" si="214"/>
        <v>2308.6144648537447</v>
      </c>
      <c r="V420" s="50">
        <f t="shared" si="215"/>
        <v>556376.08602975251</v>
      </c>
      <c r="W420" s="53">
        <f t="shared" si="216"/>
        <v>0.32</v>
      </c>
      <c r="X420" s="50">
        <f t="shared" si="228"/>
        <v>0</v>
      </c>
      <c r="Y420" s="50">
        <f>IF(B420&lt;&gt;"",IF(MONTH(E420)=MONTH($F$14),SUMIF($C$22:C873,"="&amp;(C420-1),$G$22:G873),0)*T420,"")</f>
        <v>0</v>
      </c>
      <c r="Z420" s="50">
        <f>IF(B420&lt;&gt;"",SUM($Y$22:Y420),"")</f>
        <v>35403.587999999996</v>
      </c>
      <c r="AA420" s="51">
        <f t="shared" si="229"/>
        <v>0.05</v>
      </c>
      <c r="AB420" s="50">
        <f t="shared" si="230"/>
        <v>313.42783789613537</v>
      </c>
      <c r="AC420" s="50">
        <f t="shared" si="231"/>
        <v>59.551289200265721</v>
      </c>
      <c r="AD420" s="50">
        <f t="shared" si="232"/>
        <v>40072.969643768309</v>
      </c>
      <c r="AE420" s="50">
        <f t="shared" si="233"/>
        <v>75476.557643768363</v>
      </c>
      <c r="AF420" s="50">
        <f>IFERROR($V420*(1-$W420)+SUM($X$22:$X420)+$AD420,"")</f>
        <v>454885.13214399997</v>
      </c>
      <c r="AG420" s="50" t="b">
        <f t="shared" si="234"/>
        <v>0</v>
      </c>
      <c r="AH420" s="50">
        <f>IF(B420&lt;&gt;"",
IF(AND(AG420=TRUE,D420&gt;=65),$V420*(1-10%)+SUM($X$22:$X420)+$AD420,AF420),
"")</f>
        <v>454885.13214399997</v>
      </c>
      <c r="AI420" s="50">
        <f t="shared" si="217"/>
        <v>2308.6144648537447</v>
      </c>
      <c r="AJ420" s="50">
        <f t="shared" si="218"/>
        <v>556376.08602975251</v>
      </c>
      <c r="AK420" s="50">
        <f t="shared" si="219"/>
        <v>491432.3976840995</v>
      </c>
      <c r="AL420" s="50" t="b">
        <f t="shared" si="235"/>
        <v>1</v>
      </c>
      <c r="AM420" s="50">
        <f t="shared" si="220"/>
        <v>556376.08602975251</v>
      </c>
      <c r="AN420" s="50">
        <f t="shared" si="236"/>
        <v>1895.1821012316079</v>
      </c>
      <c r="AO420" s="50">
        <f t="shared" si="237"/>
        <v>360.08459923400551</v>
      </c>
      <c r="AP420" s="50">
        <f t="shared" si="238"/>
        <v>241811.60179758357</v>
      </c>
      <c r="AQ420" s="50">
        <f t="shared" si="239"/>
        <v>456378.80179758347</v>
      </c>
    </row>
    <row r="421" spans="1:43" s="27" customFormat="1" x14ac:dyDescent="0.2">
      <c r="A421" s="47">
        <f t="shared" si="208"/>
        <v>400</v>
      </c>
      <c r="B421" s="47" t="str">
        <f>IF(E421&lt;=$F$10,VLOOKUP('KALKULATOR 2021'!A421,Robocze!$B$23:$C$102,2),"")</f>
        <v>34 rok</v>
      </c>
      <c r="C421" s="47">
        <f t="shared" si="221"/>
        <v>2055</v>
      </c>
      <c r="D421" s="48">
        <f t="shared" si="240"/>
        <v>63.333333333334195</v>
      </c>
      <c r="E421" s="54">
        <f t="shared" si="222"/>
        <v>56674</v>
      </c>
      <c r="F421" s="49">
        <f t="shared" si="223"/>
        <v>56704</v>
      </c>
      <c r="G421" s="50">
        <f>IF(F421&lt;&gt;"",
IF($F$6=Robocze!$B$3,$F$5/12,
IF(AND($F$6=Robocze!$B$4,MOD(A421,3)=1),$F$5/4,
IF(AND($F$6=Robocze!$B$5,MOD(A421,12)=1),$F$5,0))),
"")</f>
        <v>0</v>
      </c>
      <c r="H421" s="50">
        <f t="shared" si="224"/>
        <v>214567.1999999999</v>
      </c>
      <c r="I421" s="51">
        <f t="shared" si="209"/>
        <v>0.05</v>
      </c>
      <c r="J421" s="50">
        <f t="shared" si="225"/>
        <v>0</v>
      </c>
      <c r="K421" s="50">
        <f t="shared" si="226"/>
        <v>0</v>
      </c>
      <c r="L421" s="52" t="str">
        <f t="shared" si="241"/>
        <v/>
      </c>
      <c r="M421" s="111">
        <f t="shared" si="210"/>
        <v>214567.1999999999</v>
      </c>
      <c r="N421" s="114">
        <f t="shared" si="227"/>
        <v>456716.26443646528</v>
      </c>
      <c r="O421" s="115"/>
      <c r="P421" s="114">
        <f t="shared" si="211"/>
        <v>558694.31972154311</v>
      </c>
      <c r="Q421" s="115"/>
      <c r="R421" s="112">
        <f t="shared" si="212"/>
        <v>457919.08025365026</v>
      </c>
      <c r="S421" s="50"/>
      <c r="T421" s="53">
        <f t="shared" si="213"/>
        <v>0.17</v>
      </c>
      <c r="U421" s="50">
        <f t="shared" si="214"/>
        <v>2318.2336917906355</v>
      </c>
      <c r="V421" s="50">
        <f t="shared" si="215"/>
        <v>558694.31972154311</v>
      </c>
      <c r="W421" s="53">
        <f t="shared" si="216"/>
        <v>0.32</v>
      </c>
      <c r="X421" s="50">
        <f t="shared" si="228"/>
        <v>0</v>
      </c>
      <c r="Y421" s="50">
        <f>IF(B421&lt;&gt;"",IF(MONTH(E421)=MONTH($F$14),SUMIF($C$22:C873,"="&amp;(C421-1),$G$22:G873),0)*T421,"")</f>
        <v>0</v>
      </c>
      <c r="Z421" s="50">
        <f>IF(B421&lt;&gt;"",SUM($Y$22:Y421),"")</f>
        <v>35403.587999999996</v>
      </c>
      <c r="AA421" s="51">
        <f t="shared" si="229"/>
        <v>0.05</v>
      </c>
      <c r="AB421" s="50">
        <f t="shared" si="230"/>
        <v>314.48565684903485</v>
      </c>
      <c r="AC421" s="50">
        <f t="shared" si="231"/>
        <v>59.752274801316624</v>
      </c>
      <c r="AD421" s="50">
        <f t="shared" si="232"/>
        <v>40327.70302581603</v>
      </c>
      <c r="AE421" s="50">
        <f t="shared" si="233"/>
        <v>75731.291025816085</v>
      </c>
      <c r="AF421" s="50">
        <f>IFERROR($V421*(1-$W421)+SUM($X$22:$X421)+$AD421,"")</f>
        <v>456716.26443646528</v>
      </c>
      <c r="AG421" s="50" t="b">
        <f t="shared" si="234"/>
        <v>0</v>
      </c>
      <c r="AH421" s="50">
        <f>IF(B421&lt;&gt;"",
IF(AND(AG421=TRUE,D421&gt;=65),$V421*(1-10%)+SUM($X$22:$X421)+$AD421,AF421),
"")</f>
        <v>456716.26443646528</v>
      </c>
      <c r="AI421" s="50">
        <f t="shared" si="217"/>
        <v>2318.2336917906355</v>
      </c>
      <c r="AJ421" s="50">
        <f t="shared" si="218"/>
        <v>558694.31972154311</v>
      </c>
      <c r="AK421" s="50">
        <f t="shared" si="219"/>
        <v>493310.16697444988</v>
      </c>
      <c r="AL421" s="50" t="b">
        <f t="shared" si="235"/>
        <v>1</v>
      </c>
      <c r="AM421" s="50">
        <f t="shared" si="220"/>
        <v>558694.31972154311</v>
      </c>
      <c r="AN421" s="50">
        <f t="shared" si="236"/>
        <v>1901.5783408232646</v>
      </c>
      <c r="AO421" s="50">
        <f t="shared" si="237"/>
        <v>361.29988475642028</v>
      </c>
      <c r="AP421" s="50">
        <f t="shared" si="238"/>
        <v>243351.88025365036</v>
      </c>
      <c r="AQ421" s="50">
        <f t="shared" si="239"/>
        <v>457919.08025365026</v>
      </c>
    </row>
    <row r="422" spans="1:43" s="27" customFormat="1" x14ac:dyDescent="0.2">
      <c r="A422" s="47">
        <f t="shared" si="208"/>
        <v>401</v>
      </c>
      <c r="B422" s="47" t="str">
        <f>IF(E422&lt;=$F$10,VLOOKUP('KALKULATOR 2021'!A422,Robocze!$B$23:$C$102,2),"")</f>
        <v>34 rok</v>
      </c>
      <c r="C422" s="47">
        <f t="shared" si="221"/>
        <v>2055</v>
      </c>
      <c r="D422" s="48">
        <f t="shared" si="240"/>
        <v>63.416666666667531</v>
      </c>
      <c r="E422" s="54">
        <f t="shared" si="222"/>
        <v>56705</v>
      </c>
      <c r="F422" s="49">
        <f t="shared" si="223"/>
        <v>56734</v>
      </c>
      <c r="G422" s="50">
        <f>IF(F422&lt;&gt;"",
IF($F$6=Robocze!$B$3,$F$5/12,
IF(AND($F$6=Robocze!$B$4,MOD(A422,3)=1),$F$5/4,
IF(AND($F$6=Robocze!$B$5,MOD(A422,12)=1),$F$5,0))),
"")</f>
        <v>0</v>
      </c>
      <c r="H422" s="50">
        <f t="shared" si="224"/>
        <v>214567.1999999999</v>
      </c>
      <c r="I422" s="51">
        <f t="shared" si="209"/>
        <v>0.05</v>
      </c>
      <c r="J422" s="50">
        <f t="shared" si="225"/>
        <v>0</v>
      </c>
      <c r="K422" s="50">
        <f t="shared" si="226"/>
        <v>0</v>
      </c>
      <c r="L422" s="52" t="str">
        <f t="shared" si="241"/>
        <v/>
      </c>
      <c r="M422" s="111">
        <f t="shared" si="210"/>
        <v>214567.1999999999</v>
      </c>
      <c r="N422" s="114">
        <f t="shared" si="227"/>
        <v>458558.44560438843</v>
      </c>
      <c r="O422" s="115"/>
      <c r="P422" s="114">
        <f t="shared" si="211"/>
        <v>561022.21272038284</v>
      </c>
      <c r="Q422" s="115"/>
      <c r="R422" s="112">
        <f t="shared" si="212"/>
        <v>459464.55714950635</v>
      </c>
      <c r="S422" s="50"/>
      <c r="T422" s="53">
        <f t="shared" si="213"/>
        <v>0.17</v>
      </c>
      <c r="U422" s="50">
        <f t="shared" si="214"/>
        <v>2327.8929988397631</v>
      </c>
      <c r="V422" s="50">
        <f t="shared" si="215"/>
        <v>561022.21272038284</v>
      </c>
      <c r="W422" s="53">
        <f t="shared" si="216"/>
        <v>0.32</v>
      </c>
      <c r="X422" s="50">
        <f t="shared" si="228"/>
        <v>0</v>
      </c>
      <c r="Y422" s="50">
        <f>IF(B422&lt;&gt;"",IF(MONTH(E422)=MONTH($F$14),SUMIF($C$22:C873,"="&amp;(C422-1),$G$22:G873),0)*T422,"")</f>
        <v>1072.836</v>
      </c>
      <c r="Z422" s="50">
        <f>IF(B422&lt;&gt;"",SUM($Y$22:Y422),"")</f>
        <v>36476.423999999999</v>
      </c>
      <c r="AA422" s="51">
        <f t="shared" si="229"/>
        <v>0.05</v>
      </c>
      <c r="AB422" s="50">
        <f t="shared" si="230"/>
        <v>320.01719594090036</v>
      </c>
      <c r="AC422" s="50">
        <f t="shared" si="231"/>
        <v>60.80326722877107</v>
      </c>
      <c r="AD422" s="50">
        <f t="shared" si="232"/>
        <v>40586.916954528155</v>
      </c>
      <c r="AE422" s="50">
        <f t="shared" si="233"/>
        <v>77063.340954528219</v>
      </c>
      <c r="AF422" s="50">
        <f>IFERROR($V422*(1-$W422)+SUM($X$22:$X422)+$AD422,"")</f>
        <v>458558.44560438843</v>
      </c>
      <c r="AG422" s="50" t="b">
        <f t="shared" si="234"/>
        <v>0</v>
      </c>
      <c r="AH422" s="50">
        <f>IF(B422&lt;&gt;"",
IF(AND(AG422=TRUE,D422&gt;=65),$V422*(1-10%)+SUM($X$22:$X422)+$AD422,AF422),
"")</f>
        <v>458558.44560438843</v>
      </c>
      <c r="AI422" s="50">
        <f t="shared" si="217"/>
        <v>2327.8929988397631</v>
      </c>
      <c r="AJ422" s="50">
        <f t="shared" si="218"/>
        <v>561022.21272038284</v>
      </c>
      <c r="AK422" s="50">
        <f t="shared" si="219"/>
        <v>495195.76030351006</v>
      </c>
      <c r="AL422" s="50" t="b">
        <f t="shared" si="235"/>
        <v>1</v>
      </c>
      <c r="AM422" s="50">
        <f t="shared" si="220"/>
        <v>561022.21272038284</v>
      </c>
      <c r="AN422" s="50">
        <f t="shared" si="236"/>
        <v>1907.9961677235431</v>
      </c>
      <c r="AO422" s="50">
        <f t="shared" si="237"/>
        <v>362.51927186747321</v>
      </c>
      <c r="AP422" s="50">
        <f t="shared" si="238"/>
        <v>244897.35714950645</v>
      </c>
      <c r="AQ422" s="50">
        <f t="shared" si="239"/>
        <v>459464.55714950635</v>
      </c>
    </row>
    <row r="423" spans="1:43" s="27" customFormat="1" x14ac:dyDescent="0.2">
      <c r="A423" s="47">
        <f t="shared" si="208"/>
        <v>402</v>
      </c>
      <c r="B423" s="47" t="str">
        <f>IF(E423&lt;=$F$10,VLOOKUP('KALKULATOR 2021'!A423,Robocze!$B$23:$C$102,2),"")</f>
        <v>34 rok</v>
      </c>
      <c r="C423" s="47">
        <f t="shared" si="221"/>
        <v>2055</v>
      </c>
      <c r="D423" s="48">
        <f t="shared" si="240"/>
        <v>63.500000000000867</v>
      </c>
      <c r="E423" s="54">
        <f t="shared" si="222"/>
        <v>56735</v>
      </c>
      <c r="F423" s="49">
        <f t="shared" si="223"/>
        <v>56765</v>
      </c>
      <c r="G423" s="50">
        <f>IF(F423&lt;&gt;"",
IF($F$6=Robocze!$B$3,$F$5/12,
IF(AND($F$6=Robocze!$B$4,MOD(A423,3)=1),$F$5/4,
IF(AND($F$6=Robocze!$B$5,MOD(A423,12)=1),$F$5,0))),
"")</f>
        <v>0</v>
      </c>
      <c r="H423" s="50">
        <f t="shared" si="224"/>
        <v>214567.1999999999</v>
      </c>
      <c r="I423" s="51">
        <f t="shared" si="209"/>
        <v>0.05</v>
      </c>
      <c r="J423" s="50">
        <f t="shared" si="225"/>
        <v>0</v>
      </c>
      <c r="K423" s="50">
        <f t="shared" si="226"/>
        <v>0</v>
      </c>
      <c r="L423" s="52" t="str">
        <f t="shared" si="241"/>
        <v/>
      </c>
      <c r="M423" s="111">
        <f t="shared" si="210"/>
        <v>214567.1999999999</v>
      </c>
      <c r="N423" s="114">
        <f t="shared" si="227"/>
        <v>460408.09731615108</v>
      </c>
      <c r="O423" s="115"/>
      <c r="P423" s="114">
        <f t="shared" si="211"/>
        <v>563359.80527338444</v>
      </c>
      <c r="Q423" s="115"/>
      <c r="R423" s="112">
        <f t="shared" si="212"/>
        <v>461015.25002988597</v>
      </c>
      <c r="S423" s="50"/>
      <c r="T423" s="53">
        <f t="shared" si="213"/>
        <v>0.17</v>
      </c>
      <c r="U423" s="50">
        <f t="shared" si="214"/>
        <v>2337.5925530015952</v>
      </c>
      <c r="V423" s="50">
        <f t="shared" si="215"/>
        <v>563359.80527338444</v>
      </c>
      <c r="W423" s="53">
        <f t="shared" si="216"/>
        <v>0.32</v>
      </c>
      <c r="X423" s="50">
        <f t="shared" si="228"/>
        <v>0</v>
      </c>
      <c r="Y423" s="50">
        <f>IF(B423&lt;&gt;"",IF(MONTH(E423)=MONTH($F$14),SUMIF($C$22:C873,"="&amp;(C423-1),$G$22:G873),0)*T423,"")</f>
        <v>0</v>
      </c>
      <c r="Z423" s="50">
        <f>IF(B423&lt;&gt;"",SUM($Y$22:Y423),"")</f>
        <v>36476.423999999999</v>
      </c>
      <c r="AA423" s="51">
        <f t="shared" si="229"/>
        <v>0.05</v>
      </c>
      <c r="AB423" s="50">
        <f t="shared" si="230"/>
        <v>321.09725397720092</v>
      </c>
      <c r="AC423" s="50">
        <f t="shared" si="231"/>
        <v>61.008478255668173</v>
      </c>
      <c r="AD423" s="50">
        <f t="shared" si="232"/>
        <v>40847.005730249686</v>
      </c>
      <c r="AE423" s="50">
        <f t="shared" si="233"/>
        <v>77323.429730249758</v>
      </c>
      <c r="AF423" s="50">
        <f>IFERROR($V423*(1-$W423)+SUM($X$22:$X423)+$AD423,"")</f>
        <v>460408.09731615108</v>
      </c>
      <c r="AG423" s="50" t="b">
        <f t="shared" si="234"/>
        <v>0</v>
      </c>
      <c r="AH423" s="50">
        <f>IF(B423&lt;&gt;"",
IF(AND(AG423=TRUE,D423&gt;=65),$V423*(1-10%)+SUM($X$22:$X423)+$AD423,AF423),
"")</f>
        <v>460408.09731615108</v>
      </c>
      <c r="AI423" s="50">
        <f t="shared" si="217"/>
        <v>2337.5925530015952</v>
      </c>
      <c r="AJ423" s="50">
        <f t="shared" si="218"/>
        <v>563359.80527338444</v>
      </c>
      <c r="AK423" s="50">
        <f t="shared" si="219"/>
        <v>497089.21027144138</v>
      </c>
      <c r="AL423" s="50" t="b">
        <f t="shared" si="235"/>
        <v>1</v>
      </c>
      <c r="AM423" s="50">
        <f t="shared" si="220"/>
        <v>563359.80527338444</v>
      </c>
      <c r="AN423" s="50">
        <f t="shared" si="236"/>
        <v>1914.4356547896098</v>
      </c>
      <c r="AO423" s="50">
        <f t="shared" si="237"/>
        <v>363.74277441002585</v>
      </c>
      <c r="AP423" s="50">
        <f t="shared" si="238"/>
        <v>246448.05002988607</v>
      </c>
      <c r="AQ423" s="50">
        <f t="shared" si="239"/>
        <v>461015.25002988597</v>
      </c>
    </row>
    <row r="424" spans="1:43" s="27" customFormat="1" x14ac:dyDescent="0.2">
      <c r="A424" s="47">
        <f t="shared" si="208"/>
        <v>403</v>
      </c>
      <c r="B424" s="47" t="str">
        <f>IF(E424&lt;=$F$10,VLOOKUP('KALKULATOR 2021'!A424,Robocze!$B$23:$C$102,2),"")</f>
        <v>34 rok</v>
      </c>
      <c r="C424" s="47">
        <f t="shared" si="221"/>
        <v>2055</v>
      </c>
      <c r="D424" s="48">
        <f t="shared" si="240"/>
        <v>63.583333333334203</v>
      </c>
      <c r="E424" s="54">
        <f t="shared" si="222"/>
        <v>56766</v>
      </c>
      <c r="F424" s="49">
        <f t="shared" si="223"/>
        <v>56795</v>
      </c>
      <c r="G424" s="50">
        <f>IF(F424&lt;&gt;"",
IF($F$6=Robocze!$B$3,$F$5/12,
IF(AND($F$6=Robocze!$B$4,MOD(A424,3)=1),$F$5/4,
IF(AND($F$6=Robocze!$B$5,MOD(A424,12)=1),$F$5,0))),
"")</f>
        <v>0</v>
      </c>
      <c r="H424" s="50">
        <f t="shared" si="224"/>
        <v>214567.1999999999</v>
      </c>
      <c r="I424" s="51">
        <f t="shared" si="209"/>
        <v>0.05</v>
      </c>
      <c r="J424" s="50">
        <f t="shared" si="225"/>
        <v>0</v>
      </c>
      <c r="K424" s="50">
        <f t="shared" si="226"/>
        <v>0</v>
      </c>
      <c r="L424" s="52" t="str">
        <f t="shared" si="241"/>
        <v/>
      </c>
      <c r="M424" s="111">
        <f t="shared" si="210"/>
        <v>214567.1999999999</v>
      </c>
      <c r="N424" s="114">
        <f t="shared" si="227"/>
        <v>462265.25000643195</v>
      </c>
      <c r="O424" s="115"/>
      <c r="P424" s="114">
        <f t="shared" si="211"/>
        <v>565707.13779535692</v>
      </c>
      <c r="Q424" s="115"/>
      <c r="R424" s="112">
        <f t="shared" si="212"/>
        <v>462571.17649873684</v>
      </c>
      <c r="S424" s="50"/>
      <c r="T424" s="53">
        <f t="shared" si="213"/>
        <v>0.17</v>
      </c>
      <c r="U424" s="50">
        <f t="shared" si="214"/>
        <v>2347.3325219724352</v>
      </c>
      <c r="V424" s="50">
        <f t="shared" si="215"/>
        <v>565707.13779535692</v>
      </c>
      <c r="W424" s="53">
        <f t="shared" si="216"/>
        <v>0.32</v>
      </c>
      <c r="X424" s="50">
        <f t="shared" si="228"/>
        <v>0</v>
      </c>
      <c r="Y424" s="50">
        <f>IF(B424&lt;&gt;"",IF(MONTH(E424)=MONTH($F$14),SUMIF($C$22:C873,"="&amp;(C424-1),$G$22:G873),0)*T424,"")</f>
        <v>0</v>
      </c>
      <c r="Z424" s="50">
        <f>IF(B424&lt;&gt;"",SUM($Y$22:Y424),"")</f>
        <v>36476.423999999999</v>
      </c>
      <c r="AA424" s="51">
        <f t="shared" si="229"/>
        <v>0.05</v>
      </c>
      <c r="AB424" s="50">
        <f t="shared" si="230"/>
        <v>322.18095720937401</v>
      </c>
      <c r="AC424" s="50">
        <f t="shared" si="231"/>
        <v>61.214381869781064</v>
      </c>
      <c r="AD424" s="50">
        <f t="shared" si="232"/>
        <v>41107.972305589283</v>
      </c>
      <c r="AE424" s="50">
        <f t="shared" si="233"/>
        <v>77584.396305589355</v>
      </c>
      <c r="AF424" s="50">
        <f>IFERROR($V424*(1-$W424)+SUM($X$22:$X424)+$AD424,"")</f>
        <v>462265.25000643195</v>
      </c>
      <c r="AG424" s="50" t="b">
        <f t="shared" si="234"/>
        <v>0</v>
      </c>
      <c r="AH424" s="50">
        <f>IF(B424&lt;&gt;"",
IF(AND(AG424=TRUE,D424&gt;=65),$V424*(1-10%)+SUM($X$22:$X424)+$AD424,AF424),
"")</f>
        <v>462265.25000643195</v>
      </c>
      <c r="AI424" s="50">
        <f t="shared" si="217"/>
        <v>2347.3325219724352</v>
      </c>
      <c r="AJ424" s="50">
        <f t="shared" si="218"/>
        <v>565707.13779535692</v>
      </c>
      <c r="AK424" s="50">
        <f t="shared" si="219"/>
        <v>498990.54961423908</v>
      </c>
      <c r="AL424" s="50" t="b">
        <f t="shared" si="235"/>
        <v>1</v>
      </c>
      <c r="AM424" s="50">
        <f t="shared" si="220"/>
        <v>565707.13779535692</v>
      </c>
      <c r="AN424" s="50">
        <f t="shared" si="236"/>
        <v>1920.896875124525</v>
      </c>
      <c r="AO424" s="50">
        <f t="shared" si="237"/>
        <v>364.97040627365976</v>
      </c>
      <c r="AP424" s="50">
        <f t="shared" si="238"/>
        <v>248003.97649873694</v>
      </c>
      <c r="AQ424" s="50">
        <f t="shared" si="239"/>
        <v>462571.17649873684</v>
      </c>
    </row>
    <row r="425" spans="1:43" s="27" customFormat="1" x14ac:dyDescent="0.2">
      <c r="A425" s="47">
        <f t="shared" si="208"/>
        <v>404</v>
      </c>
      <c r="B425" s="47" t="str">
        <f>IF(E425&lt;=$F$10,VLOOKUP('KALKULATOR 2021'!A425,Robocze!$B$23:$C$102,2),"")</f>
        <v>34 rok</v>
      </c>
      <c r="C425" s="47">
        <f t="shared" si="221"/>
        <v>2055</v>
      </c>
      <c r="D425" s="48">
        <f t="shared" si="240"/>
        <v>63.666666666667538</v>
      </c>
      <c r="E425" s="54">
        <f t="shared" si="222"/>
        <v>56796</v>
      </c>
      <c r="F425" s="49">
        <f t="shared" si="223"/>
        <v>56826</v>
      </c>
      <c r="G425" s="50">
        <f>IF(F425&lt;&gt;"",
IF($F$6=Robocze!$B$3,$F$5/12,
IF(AND($F$6=Robocze!$B$4,MOD(A425,3)=1),$F$5/4,
IF(AND($F$6=Robocze!$B$5,MOD(A425,12)=1),$F$5,0))),
"")</f>
        <v>0</v>
      </c>
      <c r="H425" s="50">
        <f t="shared" si="224"/>
        <v>214567.1999999999</v>
      </c>
      <c r="I425" s="51">
        <f t="shared" si="209"/>
        <v>0.05</v>
      </c>
      <c r="J425" s="50">
        <f t="shared" si="225"/>
        <v>0</v>
      </c>
      <c r="K425" s="50">
        <f t="shared" si="226"/>
        <v>0</v>
      </c>
      <c r="L425" s="52" t="str">
        <f t="shared" si="241"/>
        <v/>
      </c>
      <c r="M425" s="111">
        <f t="shared" si="210"/>
        <v>214567.1999999999</v>
      </c>
      <c r="N425" s="114">
        <f t="shared" si="227"/>
        <v>464129.93423438352</v>
      </c>
      <c r="O425" s="115"/>
      <c r="P425" s="114">
        <f t="shared" si="211"/>
        <v>568064.25086950429</v>
      </c>
      <c r="Q425" s="115"/>
      <c r="R425" s="112">
        <f t="shared" si="212"/>
        <v>464132.35421942006</v>
      </c>
      <c r="S425" s="50"/>
      <c r="T425" s="53">
        <f t="shared" si="213"/>
        <v>0.17</v>
      </c>
      <c r="U425" s="50">
        <f t="shared" si="214"/>
        <v>2357.1130741473203</v>
      </c>
      <c r="V425" s="50">
        <f t="shared" si="215"/>
        <v>568064.25086950429</v>
      </c>
      <c r="W425" s="53">
        <f t="shared" si="216"/>
        <v>0.32</v>
      </c>
      <c r="X425" s="50">
        <f t="shared" si="228"/>
        <v>0</v>
      </c>
      <c r="Y425" s="50">
        <f>IF(B425&lt;&gt;"",IF(MONTH(E425)=MONTH($F$14),SUMIF($C$22:C873,"="&amp;(C425-1),$G$22:G873),0)*T425,"")</f>
        <v>0</v>
      </c>
      <c r="Z425" s="50">
        <f>IF(B425&lt;&gt;"",SUM($Y$22:Y425),"")</f>
        <v>36476.423999999999</v>
      </c>
      <c r="AA425" s="51">
        <f t="shared" si="229"/>
        <v>0.05</v>
      </c>
      <c r="AB425" s="50">
        <f t="shared" si="230"/>
        <v>323.26831793995569</v>
      </c>
      <c r="AC425" s="50">
        <f t="shared" si="231"/>
        <v>61.420980408591582</v>
      </c>
      <c r="AD425" s="50">
        <f t="shared" si="232"/>
        <v>41369.819643120645</v>
      </c>
      <c r="AE425" s="50">
        <f t="shared" si="233"/>
        <v>77846.243643120717</v>
      </c>
      <c r="AF425" s="50">
        <f>IFERROR($V425*(1-$W425)+SUM($X$22:$X425)+$AD425,"")</f>
        <v>464129.93423438352</v>
      </c>
      <c r="AG425" s="50" t="b">
        <f t="shared" si="234"/>
        <v>0</v>
      </c>
      <c r="AH425" s="50">
        <f>IF(B425&lt;&gt;"",
IF(AND(AG425=TRUE,D425&gt;=65),$V425*(1-10%)+SUM($X$22:$X425)+$AD425,AF425),
"")</f>
        <v>464129.93423438352</v>
      </c>
      <c r="AI425" s="50">
        <f t="shared" si="217"/>
        <v>2357.1130741473203</v>
      </c>
      <c r="AJ425" s="50">
        <f t="shared" si="218"/>
        <v>568064.25086950429</v>
      </c>
      <c r="AK425" s="50">
        <f t="shared" si="219"/>
        <v>500899.81120429846</v>
      </c>
      <c r="AL425" s="50" t="b">
        <f t="shared" si="235"/>
        <v>1</v>
      </c>
      <c r="AM425" s="50">
        <f t="shared" si="220"/>
        <v>568064.25086950429</v>
      </c>
      <c r="AN425" s="50">
        <f t="shared" si="236"/>
        <v>1927.3799020780705</v>
      </c>
      <c r="AO425" s="50">
        <f t="shared" si="237"/>
        <v>366.20218139483342</v>
      </c>
      <c r="AP425" s="50">
        <f t="shared" si="238"/>
        <v>249565.15421942016</v>
      </c>
      <c r="AQ425" s="50">
        <f t="shared" si="239"/>
        <v>464132.35421942006</v>
      </c>
    </row>
    <row r="426" spans="1:43" s="27" customFormat="1" x14ac:dyDescent="0.2">
      <c r="A426" s="47">
        <f t="shared" si="208"/>
        <v>405</v>
      </c>
      <c r="B426" s="47" t="str">
        <f>IF(E426&lt;=$F$10,VLOOKUP('KALKULATOR 2021'!A426,Robocze!$B$23:$C$102,2),"")</f>
        <v>34 rok</v>
      </c>
      <c r="C426" s="47">
        <f t="shared" si="221"/>
        <v>2055</v>
      </c>
      <c r="D426" s="48">
        <f t="shared" si="240"/>
        <v>63.750000000000874</v>
      </c>
      <c r="E426" s="54">
        <f t="shared" si="222"/>
        <v>56827</v>
      </c>
      <c r="F426" s="49">
        <f t="shared" si="223"/>
        <v>56857</v>
      </c>
      <c r="G426" s="50">
        <f>IF(F426&lt;&gt;"",
IF($F$6=Robocze!$B$3,$F$5/12,
IF(AND($F$6=Robocze!$B$4,MOD(A426,3)=1),$F$5/4,
IF(AND($F$6=Robocze!$B$5,MOD(A426,12)=1),$F$5,0))),
"")</f>
        <v>0</v>
      </c>
      <c r="H426" s="50">
        <f t="shared" si="224"/>
        <v>214567.1999999999</v>
      </c>
      <c r="I426" s="51">
        <f t="shared" si="209"/>
        <v>0.05</v>
      </c>
      <c r="J426" s="50">
        <f t="shared" si="225"/>
        <v>0</v>
      </c>
      <c r="K426" s="50">
        <f t="shared" si="226"/>
        <v>0</v>
      </c>
      <c r="L426" s="52" t="str">
        <f t="shared" si="241"/>
        <v/>
      </c>
      <c r="M426" s="111">
        <f t="shared" si="210"/>
        <v>214567.1999999999</v>
      </c>
      <c r="N426" s="114">
        <f t="shared" si="227"/>
        <v>466002.18068414263</v>
      </c>
      <c r="O426" s="115"/>
      <c r="P426" s="114">
        <f t="shared" si="211"/>
        <v>570431.18524812721</v>
      </c>
      <c r="Q426" s="115"/>
      <c r="R426" s="112">
        <f t="shared" si="212"/>
        <v>465698.80091491056</v>
      </c>
      <c r="S426" s="50"/>
      <c r="T426" s="53">
        <f t="shared" si="213"/>
        <v>0.17</v>
      </c>
      <c r="U426" s="50">
        <f t="shared" si="214"/>
        <v>2366.9343786229347</v>
      </c>
      <c r="V426" s="50">
        <f t="shared" si="215"/>
        <v>570431.18524812721</v>
      </c>
      <c r="W426" s="53">
        <f t="shared" si="216"/>
        <v>0.32</v>
      </c>
      <c r="X426" s="50">
        <f t="shared" si="228"/>
        <v>0</v>
      </c>
      <c r="Y426" s="50">
        <f>IF(B426&lt;&gt;"",IF(MONTH(E426)=MONTH($F$14),SUMIF($C$22:C873,"="&amp;(C426-1),$G$22:G873),0)*T426,"")</f>
        <v>0</v>
      </c>
      <c r="Z426" s="50">
        <f>IF(B426&lt;&gt;"",SUM($Y$22:Y426),"")</f>
        <v>36476.423999999999</v>
      </c>
      <c r="AA426" s="51">
        <f t="shared" si="229"/>
        <v>0.05</v>
      </c>
      <c r="AB426" s="50">
        <f t="shared" si="230"/>
        <v>324.359348513003</v>
      </c>
      <c r="AC426" s="50">
        <f t="shared" si="231"/>
        <v>61.628276217470571</v>
      </c>
      <c r="AD426" s="50">
        <f t="shared" si="232"/>
        <v>41632.550715416175</v>
      </c>
      <c r="AE426" s="50">
        <f t="shared" si="233"/>
        <v>78108.974715416247</v>
      </c>
      <c r="AF426" s="50">
        <f>IFERROR($V426*(1-$W426)+SUM($X$22:$X426)+$AD426,"")</f>
        <v>466002.18068414263</v>
      </c>
      <c r="AG426" s="50" t="b">
        <f t="shared" si="234"/>
        <v>0</v>
      </c>
      <c r="AH426" s="50">
        <f>IF(B426&lt;&gt;"",
IF(AND(AG426=TRUE,D426&gt;=65),$V426*(1-10%)+SUM($X$22:$X426)+$AD426,AF426),
"")</f>
        <v>466002.18068414263</v>
      </c>
      <c r="AI426" s="50">
        <f t="shared" si="217"/>
        <v>2366.9343786229347</v>
      </c>
      <c r="AJ426" s="50">
        <f t="shared" si="218"/>
        <v>570431.18524812721</v>
      </c>
      <c r="AK426" s="50">
        <f t="shared" si="219"/>
        <v>502817.02805098303</v>
      </c>
      <c r="AL426" s="50" t="b">
        <f t="shared" si="235"/>
        <v>1</v>
      </c>
      <c r="AM426" s="50">
        <f t="shared" si="220"/>
        <v>570431.18524812721</v>
      </c>
      <c r="AN426" s="50">
        <f t="shared" si="236"/>
        <v>1933.8848092475837</v>
      </c>
      <c r="AO426" s="50">
        <f t="shared" si="237"/>
        <v>367.43811375704092</v>
      </c>
      <c r="AP426" s="50">
        <f t="shared" si="238"/>
        <v>251131.60091491067</v>
      </c>
      <c r="AQ426" s="50">
        <f t="shared" si="239"/>
        <v>465698.80091491056</v>
      </c>
    </row>
    <row r="427" spans="1:43" s="27" customFormat="1" x14ac:dyDescent="0.2">
      <c r="A427" s="47">
        <f t="shared" si="208"/>
        <v>406</v>
      </c>
      <c r="B427" s="47" t="str">
        <f>IF(E427&lt;=$F$10,VLOOKUP('KALKULATOR 2021'!A427,Robocze!$B$23:$C$102,2),"")</f>
        <v>34 rok</v>
      </c>
      <c r="C427" s="47">
        <f t="shared" si="221"/>
        <v>2055</v>
      </c>
      <c r="D427" s="48">
        <f t="shared" si="240"/>
        <v>63.83333333333421</v>
      </c>
      <c r="E427" s="54">
        <f t="shared" si="222"/>
        <v>56858</v>
      </c>
      <c r="F427" s="49">
        <f t="shared" si="223"/>
        <v>56887</v>
      </c>
      <c r="G427" s="50">
        <f>IF(F427&lt;&gt;"",
IF($F$6=Robocze!$B$3,$F$5/12,
IF(AND($F$6=Robocze!$B$4,MOD(A427,3)=1),$F$5/4,
IF(AND($F$6=Robocze!$B$5,MOD(A427,12)=1),$F$5,0))),
"")</f>
        <v>0</v>
      </c>
      <c r="H427" s="50">
        <f t="shared" si="224"/>
        <v>214567.1999999999</v>
      </c>
      <c r="I427" s="51">
        <f t="shared" si="209"/>
        <v>0.05</v>
      </c>
      <c r="J427" s="50">
        <f t="shared" si="225"/>
        <v>0</v>
      </c>
      <c r="K427" s="50">
        <f t="shared" si="226"/>
        <v>0</v>
      </c>
      <c r="L427" s="52" t="str">
        <f t="shared" si="241"/>
        <v/>
      </c>
      <c r="M427" s="111">
        <f t="shared" si="210"/>
        <v>214567.1999999999</v>
      </c>
      <c r="N427" s="114">
        <f t="shared" si="227"/>
        <v>467882.02016534348</v>
      </c>
      <c r="O427" s="115"/>
      <c r="P427" s="114">
        <f t="shared" si="211"/>
        <v>572807.98185332771</v>
      </c>
      <c r="Q427" s="115"/>
      <c r="R427" s="112">
        <f t="shared" si="212"/>
        <v>467270.53436799842</v>
      </c>
      <c r="S427" s="50"/>
      <c r="T427" s="53">
        <f t="shared" si="213"/>
        <v>0.17</v>
      </c>
      <c r="U427" s="50">
        <f t="shared" si="214"/>
        <v>2376.7966052005299</v>
      </c>
      <c r="V427" s="50">
        <f t="shared" si="215"/>
        <v>572807.98185332771</v>
      </c>
      <c r="W427" s="53">
        <f t="shared" si="216"/>
        <v>0.32</v>
      </c>
      <c r="X427" s="50">
        <f t="shared" si="228"/>
        <v>0</v>
      </c>
      <c r="Y427" s="50">
        <f>IF(B427&lt;&gt;"",IF(MONTH(E427)=MONTH($F$14),SUMIF($C$22:C873,"="&amp;(C427-1),$G$22:G873),0)*T427,"")</f>
        <v>0</v>
      </c>
      <c r="Z427" s="50">
        <f>IF(B427&lt;&gt;"",SUM($Y$22:Y427),"")</f>
        <v>36476.423999999999</v>
      </c>
      <c r="AA427" s="51">
        <f t="shared" si="229"/>
        <v>0.05</v>
      </c>
      <c r="AB427" s="50">
        <f t="shared" si="230"/>
        <v>325.45406131423437</v>
      </c>
      <c r="AC427" s="50">
        <f t="shared" si="231"/>
        <v>61.836271649704528</v>
      </c>
      <c r="AD427" s="50">
        <f t="shared" si="232"/>
        <v>41896.168505080699</v>
      </c>
      <c r="AE427" s="50">
        <f t="shared" si="233"/>
        <v>78372.592505080771</v>
      </c>
      <c r="AF427" s="50">
        <f>IFERROR($V427*(1-$W427)+SUM($X$22:$X427)+$AD427,"")</f>
        <v>467882.02016534348</v>
      </c>
      <c r="AG427" s="50" t="b">
        <f t="shared" si="234"/>
        <v>0</v>
      </c>
      <c r="AH427" s="50">
        <f>IF(B427&lt;&gt;"",
IF(AND(AG427=TRUE,D427&gt;=65),$V427*(1-10%)+SUM($X$22:$X427)+$AD427,AF427),
"")</f>
        <v>467882.02016534348</v>
      </c>
      <c r="AI427" s="50">
        <f t="shared" si="217"/>
        <v>2376.7966052005299</v>
      </c>
      <c r="AJ427" s="50">
        <f t="shared" si="218"/>
        <v>572807.98185332771</v>
      </c>
      <c r="AK427" s="50">
        <f t="shared" si="219"/>
        <v>504742.23330119543</v>
      </c>
      <c r="AL427" s="50" t="b">
        <f t="shared" si="235"/>
        <v>1</v>
      </c>
      <c r="AM427" s="50">
        <f t="shared" si="220"/>
        <v>572807.98185332771</v>
      </c>
      <c r="AN427" s="50">
        <f t="shared" si="236"/>
        <v>1940.4116704787941</v>
      </c>
      <c r="AO427" s="50">
        <f t="shared" si="237"/>
        <v>368.67821739097087</v>
      </c>
      <c r="AP427" s="50">
        <f t="shared" si="238"/>
        <v>252703.33436799853</v>
      </c>
      <c r="AQ427" s="50">
        <f t="shared" si="239"/>
        <v>467270.53436799842</v>
      </c>
    </row>
    <row r="428" spans="1:43" s="27" customFormat="1" x14ac:dyDescent="0.2">
      <c r="A428" s="47">
        <f t="shared" si="208"/>
        <v>407</v>
      </c>
      <c r="B428" s="47" t="str">
        <f>IF(E428&lt;=$F$10,VLOOKUP('KALKULATOR 2021'!A428,Robocze!$B$23:$C$102,2),"")</f>
        <v>34 rok</v>
      </c>
      <c r="C428" s="47">
        <f t="shared" si="221"/>
        <v>2055</v>
      </c>
      <c r="D428" s="48">
        <f t="shared" si="240"/>
        <v>63.916666666667545</v>
      </c>
      <c r="E428" s="54">
        <f t="shared" si="222"/>
        <v>56888</v>
      </c>
      <c r="F428" s="49">
        <f t="shared" si="223"/>
        <v>56918</v>
      </c>
      <c r="G428" s="50">
        <f>IF(F428&lt;&gt;"",
IF($F$6=Robocze!$B$3,$F$5/12,
IF(AND($F$6=Robocze!$B$4,MOD(A428,3)=1),$F$5/4,
IF(AND($F$6=Robocze!$B$5,MOD(A428,12)=1),$F$5,0))),
"")</f>
        <v>0</v>
      </c>
      <c r="H428" s="50">
        <f t="shared" si="224"/>
        <v>214567.1999999999</v>
      </c>
      <c r="I428" s="51">
        <f t="shared" si="209"/>
        <v>0.05</v>
      </c>
      <c r="J428" s="50">
        <f t="shared" si="225"/>
        <v>0</v>
      </c>
      <c r="K428" s="50">
        <f t="shared" si="226"/>
        <v>0</v>
      </c>
      <c r="L428" s="52" t="str">
        <f t="shared" si="241"/>
        <v/>
      </c>
      <c r="M428" s="111">
        <f t="shared" si="210"/>
        <v>214567.1999999999</v>
      </c>
      <c r="N428" s="114">
        <f t="shared" si="227"/>
        <v>469769.48361363262</v>
      </c>
      <c r="O428" s="115"/>
      <c r="P428" s="114">
        <f t="shared" si="211"/>
        <v>575194.68177771661</v>
      </c>
      <c r="Q428" s="115"/>
      <c r="R428" s="112">
        <f t="shared" si="212"/>
        <v>468847.57242149045</v>
      </c>
      <c r="S428" s="50"/>
      <c r="T428" s="53">
        <f t="shared" si="213"/>
        <v>0.17</v>
      </c>
      <c r="U428" s="50">
        <f t="shared" si="214"/>
        <v>2386.6999243888654</v>
      </c>
      <c r="V428" s="50">
        <f t="shared" si="215"/>
        <v>575194.68177771661</v>
      </c>
      <c r="W428" s="53">
        <f t="shared" si="216"/>
        <v>0.32</v>
      </c>
      <c r="X428" s="50">
        <f t="shared" si="228"/>
        <v>0</v>
      </c>
      <c r="Y428" s="50">
        <f>IF(B428&lt;&gt;"",IF(MONTH(E428)=MONTH($F$14),SUMIF($C$22:C873,"="&amp;(C428-1),$G$22:G873),0)*T428,"")</f>
        <v>0</v>
      </c>
      <c r="Z428" s="50">
        <f>IF(B428&lt;&gt;"",SUM($Y$22:Y428),"")</f>
        <v>36476.423999999999</v>
      </c>
      <c r="AA428" s="51">
        <f t="shared" si="229"/>
        <v>0.05</v>
      </c>
      <c r="AB428" s="50">
        <f t="shared" si="230"/>
        <v>326.55246877116991</v>
      </c>
      <c r="AC428" s="50">
        <f t="shared" si="231"/>
        <v>62.044969066522285</v>
      </c>
      <c r="AD428" s="50">
        <f t="shared" si="232"/>
        <v>42160.676004785353</v>
      </c>
      <c r="AE428" s="50">
        <f t="shared" si="233"/>
        <v>78637.100004785418</v>
      </c>
      <c r="AF428" s="50">
        <f>IFERROR($V428*(1-$W428)+SUM($X$22:$X428)+$AD428,"")</f>
        <v>469769.48361363262</v>
      </c>
      <c r="AG428" s="50" t="b">
        <f t="shared" si="234"/>
        <v>0</v>
      </c>
      <c r="AH428" s="50">
        <f>IF(B428&lt;&gt;"",
IF(AND(AG428=TRUE,D428&gt;=65),$V428*(1-10%)+SUM($X$22:$X428)+$AD428,AF428),
"")</f>
        <v>469769.48361363262</v>
      </c>
      <c r="AI428" s="50">
        <f t="shared" si="217"/>
        <v>2386.6999243888654</v>
      </c>
      <c r="AJ428" s="50">
        <f t="shared" si="218"/>
        <v>575194.68177771661</v>
      </c>
      <c r="AK428" s="50">
        <f t="shared" si="219"/>
        <v>506675.46023995045</v>
      </c>
      <c r="AL428" s="50" t="b">
        <f t="shared" si="235"/>
        <v>1</v>
      </c>
      <c r="AM428" s="50">
        <f t="shared" si="220"/>
        <v>575194.68177771661</v>
      </c>
      <c r="AN428" s="50">
        <f t="shared" si="236"/>
        <v>1946.9605598666603</v>
      </c>
      <c r="AO428" s="50">
        <f t="shared" si="237"/>
        <v>369.92250637466549</v>
      </c>
      <c r="AP428" s="50">
        <f t="shared" si="238"/>
        <v>254280.37242149055</v>
      </c>
      <c r="AQ428" s="50">
        <f t="shared" si="239"/>
        <v>468847.57242149045</v>
      </c>
    </row>
    <row r="429" spans="1:43" s="27" customFormat="1" x14ac:dyDescent="0.2">
      <c r="A429" s="55">
        <f t="shared" si="208"/>
        <v>408</v>
      </c>
      <c r="B429" s="55" t="str">
        <f>IF(E429&lt;=$F$10,VLOOKUP('KALKULATOR 2021'!A429,Robocze!$B$23:$C$102,2),"")</f>
        <v>34 rok</v>
      </c>
      <c r="C429" s="55">
        <f t="shared" si="221"/>
        <v>2055</v>
      </c>
      <c r="D429" s="56">
        <f t="shared" si="240"/>
        <v>64.000000000000881</v>
      </c>
      <c r="E429" s="57">
        <f t="shared" si="222"/>
        <v>56919</v>
      </c>
      <c r="F429" s="58">
        <f t="shared" si="223"/>
        <v>56948</v>
      </c>
      <c r="G429" s="59">
        <f>IF(F429&lt;&gt;"",
IF($F$6=Robocze!$B$3,$F$5/12,
IF(AND($F$6=Robocze!$B$4,MOD(A429,3)=1),$F$5/4,
IF(AND($F$6=Robocze!$B$5,MOD(A429,12)=1),$F$5,0))),
"")</f>
        <v>0</v>
      </c>
      <c r="H429" s="59">
        <f t="shared" si="224"/>
        <v>214567.1999999999</v>
      </c>
      <c r="I429" s="60">
        <f t="shared" si="209"/>
        <v>0.05</v>
      </c>
      <c r="J429" s="59">
        <f t="shared" si="225"/>
        <v>0</v>
      </c>
      <c r="K429" s="59">
        <f t="shared" si="226"/>
        <v>0</v>
      </c>
      <c r="L429" s="61">
        <f t="shared" si="241"/>
        <v>34</v>
      </c>
      <c r="M429" s="113">
        <f t="shared" si="210"/>
        <v>214567.1999999999</v>
      </c>
      <c r="N429" s="114">
        <f t="shared" si="227"/>
        <v>471664.60209118563</v>
      </c>
      <c r="O429" s="115"/>
      <c r="P429" s="114">
        <f t="shared" si="211"/>
        <v>577591.32628512383</v>
      </c>
      <c r="Q429" s="115"/>
      <c r="R429" s="112">
        <f t="shared" si="212"/>
        <v>470429.93297841295</v>
      </c>
      <c r="S429" s="59"/>
      <c r="T429" s="62">
        <f t="shared" si="213"/>
        <v>0.17</v>
      </c>
      <c r="U429" s="59">
        <f t="shared" si="214"/>
        <v>2396.6445074071526</v>
      </c>
      <c r="V429" s="59">
        <f t="shared" si="215"/>
        <v>577591.32628512383</v>
      </c>
      <c r="W429" s="62">
        <f t="shared" si="216"/>
        <v>0.32</v>
      </c>
      <c r="X429" s="59">
        <f t="shared" si="228"/>
        <v>0</v>
      </c>
      <c r="Y429" s="59">
        <f>IF(B429&lt;&gt;"",IF(MONTH(E429)=MONTH($F$14),SUMIF($C$22:C897,"="&amp;(C429-1),$G$22:G897),0)*T429,"")</f>
        <v>0</v>
      </c>
      <c r="Z429" s="59">
        <f>IF(B429&lt;&gt;"",SUM($Y$22:Y429),"")</f>
        <v>36476.423999999999</v>
      </c>
      <c r="AA429" s="60">
        <f t="shared" si="229"/>
        <v>0.05</v>
      </c>
      <c r="AB429" s="59">
        <f t="shared" si="230"/>
        <v>327.65458335327259</v>
      </c>
      <c r="AC429" s="59">
        <f t="shared" si="231"/>
        <v>62.25437083712179</v>
      </c>
      <c r="AD429" s="59">
        <f t="shared" si="232"/>
        <v>42426.076217301503</v>
      </c>
      <c r="AE429" s="59">
        <f t="shared" si="233"/>
        <v>78902.500217301567</v>
      </c>
      <c r="AF429" s="59">
        <f>IFERROR($V429*(1-$W429)+SUM($X$22:$X429)+$AD429,"")</f>
        <v>471664.60209118563</v>
      </c>
      <c r="AG429" s="59" t="b">
        <f t="shared" si="234"/>
        <v>0</v>
      </c>
      <c r="AH429" s="59">
        <f>IF(B429&lt;&gt;"",
IF(AND(AG429=TRUE,D429&gt;=65),$V429*(1-10%)+SUM($X$22:$X429)+$AD429,AF429),
"")</f>
        <v>471664.60209118563</v>
      </c>
      <c r="AI429" s="59">
        <f t="shared" si="217"/>
        <v>2396.6445074071526</v>
      </c>
      <c r="AJ429" s="59">
        <f t="shared" si="218"/>
        <v>577591.32628512383</v>
      </c>
      <c r="AK429" s="59">
        <f t="shared" si="219"/>
        <v>508616.74229095026</v>
      </c>
      <c r="AL429" s="59" t="b">
        <f t="shared" si="235"/>
        <v>1</v>
      </c>
      <c r="AM429" s="59">
        <f t="shared" si="220"/>
        <v>577591.32628512383</v>
      </c>
      <c r="AN429" s="59">
        <f t="shared" si="236"/>
        <v>1953.5315517562103</v>
      </c>
      <c r="AO429" s="59">
        <f t="shared" si="237"/>
        <v>371.17099483367997</v>
      </c>
      <c r="AP429" s="59">
        <f t="shared" si="238"/>
        <v>255862.73297841306</v>
      </c>
      <c r="AQ429" s="59">
        <f t="shared" si="239"/>
        <v>470429.93297841295</v>
      </c>
    </row>
    <row r="430" spans="1:43" s="46" customFormat="1" x14ac:dyDescent="0.2">
      <c r="A430" s="47">
        <f t="shared" si="208"/>
        <v>409</v>
      </c>
      <c r="B430" s="47" t="str">
        <f>IF(E430&lt;=$F$10,VLOOKUP('KALKULATOR 2021'!A430,Robocze!$B$23:$C$102,2),"")</f>
        <v>35 rok</v>
      </c>
      <c r="C430" s="47">
        <f t="shared" si="221"/>
        <v>2055</v>
      </c>
      <c r="D430" s="48">
        <f t="shared" si="240"/>
        <v>64.08333333333421</v>
      </c>
      <c r="E430" s="49">
        <f t="shared" si="222"/>
        <v>56949</v>
      </c>
      <c r="F430" s="49">
        <f t="shared" si="223"/>
        <v>56979</v>
      </c>
      <c r="G430" s="50">
        <f>IF(F430&lt;&gt;"",
IF($F$6=Robocze!$B$3,$F$5/12,
IF(AND($F$6=Robocze!$B$4,MOD(A430,3)=1),$F$5/4,
IF(AND($F$6=Robocze!$B$5,MOD(A430,12)=1),$F$5,0))),
"")</f>
        <v>6310.8</v>
      </c>
      <c r="H430" s="50">
        <f t="shared" si="224"/>
        <v>220877.99999999988</v>
      </c>
      <c r="I430" s="51">
        <f t="shared" si="209"/>
        <v>0.05</v>
      </c>
      <c r="J430" s="50">
        <f t="shared" si="225"/>
        <v>2E-3</v>
      </c>
      <c r="K430" s="50">
        <f t="shared" si="226"/>
        <v>6310.7979999999998</v>
      </c>
      <c r="L430" s="52" t="str">
        <f t="shared" si="241"/>
        <v/>
      </c>
      <c r="M430" s="111">
        <f t="shared" si="210"/>
        <v>220877.99999999988</v>
      </c>
      <c r="N430" s="114">
        <f t="shared" si="227"/>
        <v>478949.46602156019</v>
      </c>
      <c r="O430" s="115"/>
      <c r="P430" s="114">
        <f t="shared" si="211"/>
        <v>586335.04980297841</v>
      </c>
      <c r="Q430" s="115"/>
      <c r="R430" s="112">
        <f t="shared" si="212"/>
        <v>478349.73295221507</v>
      </c>
      <c r="S430" s="50"/>
      <c r="T430" s="53">
        <f t="shared" si="213"/>
        <v>0.17</v>
      </c>
      <c r="U430" s="50">
        <f t="shared" si="214"/>
        <v>2432.9255178546823</v>
      </c>
      <c r="V430" s="50">
        <f t="shared" si="215"/>
        <v>586335.04980297841</v>
      </c>
      <c r="W430" s="53">
        <f t="shared" si="216"/>
        <v>0.32</v>
      </c>
      <c r="X430" s="50">
        <f t="shared" si="228"/>
        <v>1072.836</v>
      </c>
      <c r="Y430" s="50">
        <f>IF(B430&lt;&gt;"",IF(MONTH(E430)=MONTH($F$14),SUMIF($C$22:C885,"="&amp;(C430-1),$G$22:G885),0)*T430,"")</f>
        <v>0</v>
      </c>
      <c r="Z430" s="50">
        <f>IF(B430&lt;&gt;"",SUM($Y$22:Y430),"")</f>
        <v>36476.423999999999</v>
      </c>
      <c r="AA430" s="51">
        <f t="shared" si="229"/>
        <v>0.05</v>
      </c>
      <c r="AB430" s="50">
        <f t="shared" si="230"/>
        <v>328.76041757208986</v>
      </c>
      <c r="AC430" s="50">
        <f t="shared" si="231"/>
        <v>62.464479338697075</v>
      </c>
      <c r="AD430" s="50">
        <f t="shared" si="232"/>
        <v>42692.372155534897</v>
      </c>
      <c r="AE430" s="50">
        <f t="shared" si="233"/>
        <v>79168.796155534961</v>
      </c>
      <c r="AF430" s="50">
        <f>IFERROR($V430*(1-$W430)+SUM($X$22:$X430)+$AD430,"")</f>
        <v>478949.46602156019</v>
      </c>
      <c r="AG430" s="50" t="b">
        <f t="shared" si="234"/>
        <v>0</v>
      </c>
      <c r="AH430" s="50">
        <f>IF(B430&lt;&gt;"",
IF(AND(AG430=TRUE,D430&gt;=65),$V430*(1-10%)+SUM($X$22:$X430)+$AD430,AF430),
"")</f>
        <v>478949.46602156019</v>
      </c>
      <c r="AI430" s="50">
        <f t="shared" si="217"/>
        <v>2432.9255178546823</v>
      </c>
      <c r="AJ430" s="50">
        <f t="shared" si="218"/>
        <v>586335.04980297841</v>
      </c>
      <c r="AK430" s="50">
        <f t="shared" si="219"/>
        <v>516898.21034041251</v>
      </c>
      <c r="AL430" s="50" t="b">
        <f t="shared" si="235"/>
        <v>1</v>
      </c>
      <c r="AM430" s="50">
        <f t="shared" si="220"/>
        <v>586335.04980297841</v>
      </c>
      <c r="AN430" s="50">
        <f t="shared" si="236"/>
        <v>1986.4197207433874</v>
      </c>
      <c r="AO430" s="50">
        <f t="shared" si="237"/>
        <v>377.4197469412436</v>
      </c>
      <c r="AP430" s="50">
        <f t="shared" si="238"/>
        <v>257471.73295221518</v>
      </c>
      <c r="AQ430" s="50">
        <f t="shared" si="239"/>
        <v>478349.73295221507</v>
      </c>
    </row>
    <row r="431" spans="1:43" s="27" customFormat="1" x14ac:dyDescent="0.2">
      <c r="A431" s="47">
        <f t="shared" si="208"/>
        <v>410</v>
      </c>
      <c r="B431" s="47" t="str">
        <f>IF(E431&lt;=$F$10,VLOOKUP('KALKULATOR 2021'!A431,Robocze!$B$23:$C$102,2),"")</f>
        <v>35 rok</v>
      </c>
      <c r="C431" s="47">
        <f t="shared" si="221"/>
        <v>2056</v>
      </c>
      <c r="D431" s="48">
        <f t="shared" si="240"/>
        <v>64.166666666667538</v>
      </c>
      <c r="E431" s="54">
        <f t="shared" si="222"/>
        <v>56980</v>
      </c>
      <c r="F431" s="49">
        <f t="shared" si="223"/>
        <v>57010</v>
      </c>
      <c r="G431" s="50">
        <f>IF(F431&lt;&gt;"",
IF($F$6=Robocze!$B$3,$F$5/12,
IF(AND($F$6=Robocze!$B$4,MOD(A431,3)=1),$F$5/4,
IF(AND($F$6=Robocze!$B$5,MOD(A431,12)=1),$F$5,0))),
"")</f>
        <v>0</v>
      </c>
      <c r="H431" s="50">
        <f t="shared" si="224"/>
        <v>220877.99999999988</v>
      </c>
      <c r="I431" s="51">
        <f t="shared" si="209"/>
        <v>0.05</v>
      </c>
      <c r="J431" s="50">
        <f t="shared" si="225"/>
        <v>0</v>
      </c>
      <c r="K431" s="50">
        <f t="shared" si="226"/>
        <v>0</v>
      </c>
      <c r="L431" s="52" t="str">
        <f t="shared" si="241"/>
        <v/>
      </c>
      <c r="M431" s="111">
        <f t="shared" si="210"/>
        <v>220877.99999999988</v>
      </c>
      <c r="N431" s="114">
        <f t="shared" si="227"/>
        <v>480877.94334969355</v>
      </c>
      <c r="O431" s="115"/>
      <c r="P431" s="114">
        <f t="shared" si="211"/>
        <v>588778.11251049081</v>
      </c>
      <c r="Q431" s="115"/>
      <c r="R431" s="112">
        <f t="shared" si="212"/>
        <v>479964.16330092878</v>
      </c>
      <c r="S431" s="50"/>
      <c r="T431" s="53">
        <f t="shared" si="213"/>
        <v>0.17</v>
      </c>
      <c r="U431" s="50">
        <f t="shared" si="214"/>
        <v>2443.0627075124098</v>
      </c>
      <c r="V431" s="50">
        <f t="shared" si="215"/>
        <v>588778.11251049081</v>
      </c>
      <c r="W431" s="53">
        <f t="shared" si="216"/>
        <v>0.32</v>
      </c>
      <c r="X431" s="50">
        <f t="shared" si="228"/>
        <v>0</v>
      </c>
      <c r="Y431" s="50">
        <f>IF(B431&lt;&gt;"",IF(MONTH(E431)=MONTH($F$14),SUMIF($C$22:C885,"="&amp;(C431-1),$G$22:G885),0)*T431,"")</f>
        <v>0</v>
      </c>
      <c r="Z431" s="50">
        <f>IF(B431&lt;&gt;"",SUM($Y$22:Y431),"")</f>
        <v>36476.423999999999</v>
      </c>
      <c r="AA431" s="51">
        <f t="shared" si="229"/>
        <v>0.05</v>
      </c>
      <c r="AB431" s="50">
        <f t="shared" si="230"/>
        <v>329.86998398139571</v>
      </c>
      <c r="AC431" s="50">
        <f t="shared" si="231"/>
        <v>62.675296956465182</v>
      </c>
      <c r="AD431" s="50">
        <f t="shared" si="232"/>
        <v>42959.566842559827</v>
      </c>
      <c r="AE431" s="50">
        <f t="shared" si="233"/>
        <v>79435.990842559884</v>
      </c>
      <c r="AF431" s="50">
        <f>IFERROR($V431*(1-$W431)+SUM($X$22:$X431)+$AD431,"")</f>
        <v>480877.94334969355</v>
      </c>
      <c r="AG431" s="50" t="b">
        <f t="shared" si="234"/>
        <v>0</v>
      </c>
      <c r="AH431" s="50">
        <f>IF(B431&lt;&gt;"",
IF(AND(AG431=TRUE,D431&gt;=65),$V431*(1-10%)+SUM($X$22:$X431)+$AD431,AF431),
"")</f>
        <v>480877.94334969355</v>
      </c>
      <c r="AI431" s="50">
        <f t="shared" si="217"/>
        <v>2443.0627075124098</v>
      </c>
      <c r="AJ431" s="50">
        <f t="shared" si="218"/>
        <v>588778.11251049081</v>
      </c>
      <c r="AK431" s="50">
        <f t="shared" si="219"/>
        <v>518877.09113349754</v>
      </c>
      <c r="AL431" s="50" t="b">
        <f t="shared" si="235"/>
        <v>1</v>
      </c>
      <c r="AM431" s="50">
        <f t="shared" si="220"/>
        <v>588778.11251049081</v>
      </c>
      <c r="AN431" s="50">
        <f t="shared" si="236"/>
        <v>1993.1238873008963</v>
      </c>
      <c r="AO431" s="50">
        <f t="shared" si="237"/>
        <v>378.69353858717028</v>
      </c>
      <c r="AP431" s="50">
        <f t="shared" si="238"/>
        <v>259086.16330092889</v>
      </c>
      <c r="AQ431" s="50">
        <f t="shared" si="239"/>
        <v>479964.16330092878</v>
      </c>
    </row>
    <row r="432" spans="1:43" s="27" customFormat="1" x14ac:dyDescent="0.2">
      <c r="A432" s="47">
        <f t="shared" si="208"/>
        <v>411</v>
      </c>
      <c r="B432" s="47" t="str">
        <f>IF(E432&lt;=$F$10,VLOOKUP('KALKULATOR 2021'!A432,Robocze!$B$23:$C$102,2),"")</f>
        <v>35 rok</v>
      </c>
      <c r="C432" s="47">
        <f t="shared" si="221"/>
        <v>2056</v>
      </c>
      <c r="D432" s="48">
        <f t="shared" si="240"/>
        <v>64.250000000000867</v>
      </c>
      <c r="E432" s="54">
        <f t="shared" si="222"/>
        <v>57011</v>
      </c>
      <c r="F432" s="49">
        <f t="shared" si="223"/>
        <v>57039</v>
      </c>
      <c r="G432" s="50">
        <f>IF(F432&lt;&gt;"",
IF($F$6=Robocze!$B$3,$F$5/12,
IF(AND($F$6=Robocze!$B$4,MOD(A432,3)=1),$F$5/4,
IF(AND($F$6=Robocze!$B$5,MOD(A432,12)=1),$F$5,0))),
"")</f>
        <v>0</v>
      </c>
      <c r="H432" s="50">
        <f t="shared" si="224"/>
        <v>220877.99999999988</v>
      </c>
      <c r="I432" s="51">
        <f t="shared" si="209"/>
        <v>0.05</v>
      </c>
      <c r="J432" s="50">
        <f t="shared" si="225"/>
        <v>0</v>
      </c>
      <c r="K432" s="50">
        <f t="shared" si="226"/>
        <v>0</v>
      </c>
      <c r="L432" s="52" t="str">
        <f t="shared" si="241"/>
        <v/>
      </c>
      <c r="M432" s="111">
        <f t="shared" si="210"/>
        <v>220877.99999999988</v>
      </c>
      <c r="N432" s="114">
        <f t="shared" si="227"/>
        <v>482814.24447090027</v>
      </c>
      <c r="O432" s="115"/>
      <c r="P432" s="114">
        <f t="shared" si="211"/>
        <v>591231.35464595119</v>
      </c>
      <c r="Q432" s="115"/>
      <c r="R432" s="112">
        <f t="shared" si="212"/>
        <v>481584.0423520694</v>
      </c>
      <c r="S432" s="50"/>
      <c r="T432" s="53">
        <f t="shared" si="213"/>
        <v>0.17</v>
      </c>
      <c r="U432" s="50">
        <f t="shared" si="214"/>
        <v>2453.2421354603784</v>
      </c>
      <c r="V432" s="50">
        <f t="shared" si="215"/>
        <v>591231.35464595119</v>
      </c>
      <c r="W432" s="53">
        <f t="shared" si="216"/>
        <v>0.32</v>
      </c>
      <c r="X432" s="50">
        <f t="shared" si="228"/>
        <v>0</v>
      </c>
      <c r="Y432" s="50">
        <f>IF(B432&lt;&gt;"",IF(MONTH(E432)=MONTH($F$14),SUMIF($C$22:C885,"="&amp;(C432-1),$G$22:G885),0)*T432,"")</f>
        <v>0</v>
      </c>
      <c r="Z432" s="50">
        <f>IF(B432&lt;&gt;"",SUM($Y$22:Y432),"")</f>
        <v>36476.423999999999</v>
      </c>
      <c r="AA432" s="51">
        <f t="shared" si="229"/>
        <v>0.05</v>
      </c>
      <c r="AB432" s="50">
        <f t="shared" si="230"/>
        <v>330.98329517733288</v>
      </c>
      <c r="AC432" s="50">
        <f t="shared" si="231"/>
        <v>62.886826083693251</v>
      </c>
      <c r="AD432" s="50">
        <f t="shared" si="232"/>
        <v>43227.663311653472</v>
      </c>
      <c r="AE432" s="50">
        <f t="shared" si="233"/>
        <v>79704.087311653522</v>
      </c>
      <c r="AF432" s="50">
        <f>IFERROR($V432*(1-$W432)+SUM($X$22:$X432)+$AD432,"")</f>
        <v>482814.24447090027</v>
      </c>
      <c r="AG432" s="50" t="b">
        <f t="shared" si="234"/>
        <v>0</v>
      </c>
      <c r="AH432" s="50">
        <f>IF(B432&lt;&gt;"",
IF(AND(AG432=TRUE,D432&gt;=65),$V432*(1-10%)+SUM($X$22:$X432)+$AD432,AF432),
"")</f>
        <v>482814.24447090027</v>
      </c>
      <c r="AI432" s="50">
        <f t="shared" si="217"/>
        <v>2453.2421354603784</v>
      </c>
      <c r="AJ432" s="50">
        <f t="shared" si="218"/>
        <v>591231.35464595119</v>
      </c>
      <c r="AK432" s="50">
        <f t="shared" si="219"/>
        <v>520864.21726322046</v>
      </c>
      <c r="AL432" s="50" t="b">
        <f t="shared" si="235"/>
        <v>1</v>
      </c>
      <c r="AM432" s="50">
        <f t="shared" si="220"/>
        <v>591231.35464595119</v>
      </c>
      <c r="AN432" s="50">
        <f t="shared" si="236"/>
        <v>1999.8506804205365</v>
      </c>
      <c r="AO432" s="50">
        <f t="shared" si="237"/>
        <v>379.97162927990195</v>
      </c>
      <c r="AP432" s="50">
        <f t="shared" si="238"/>
        <v>260706.04235206952</v>
      </c>
      <c r="AQ432" s="50">
        <f t="shared" si="239"/>
        <v>481584.0423520694</v>
      </c>
    </row>
    <row r="433" spans="1:43" s="27" customFormat="1" x14ac:dyDescent="0.2">
      <c r="A433" s="47">
        <f t="shared" si="208"/>
        <v>412</v>
      </c>
      <c r="B433" s="47" t="str">
        <f>IF(E433&lt;=$F$10,VLOOKUP('KALKULATOR 2021'!A433,Robocze!$B$23:$C$102,2),"")</f>
        <v>35 rok</v>
      </c>
      <c r="C433" s="47">
        <f t="shared" si="221"/>
        <v>2056</v>
      </c>
      <c r="D433" s="48">
        <f t="shared" si="240"/>
        <v>64.333333333334195</v>
      </c>
      <c r="E433" s="54">
        <f t="shared" si="222"/>
        <v>57040</v>
      </c>
      <c r="F433" s="49">
        <f t="shared" si="223"/>
        <v>57070</v>
      </c>
      <c r="G433" s="50">
        <f>IF(F433&lt;&gt;"",
IF($F$6=Robocze!$B$3,$F$5/12,
IF(AND($F$6=Robocze!$B$4,MOD(A433,3)=1),$F$5/4,
IF(AND($F$6=Robocze!$B$5,MOD(A433,12)=1),$F$5,0))),
"")</f>
        <v>0</v>
      </c>
      <c r="H433" s="50">
        <f t="shared" si="224"/>
        <v>220877.99999999988</v>
      </c>
      <c r="I433" s="51">
        <f t="shared" si="209"/>
        <v>0.05</v>
      </c>
      <c r="J433" s="50">
        <f t="shared" si="225"/>
        <v>0</v>
      </c>
      <c r="K433" s="50">
        <f t="shared" si="226"/>
        <v>0</v>
      </c>
      <c r="L433" s="52" t="str">
        <f t="shared" si="241"/>
        <v/>
      </c>
      <c r="M433" s="111">
        <f t="shared" si="210"/>
        <v>220877.99999999988</v>
      </c>
      <c r="N433" s="114">
        <f t="shared" si="227"/>
        <v>484758.40127040725</v>
      </c>
      <c r="O433" s="115"/>
      <c r="P433" s="114">
        <f t="shared" si="211"/>
        <v>593694.81862364267</v>
      </c>
      <c r="Q433" s="115"/>
      <c r="R433" s="112">
        <f t="shared" si="212"/>
        <v>483209.38849500765</v>
      </c>
      <c r="S433" s="50"/>
      <c r="T433" s="53">
        <f t="shared" si="213"/>
        <v>0.17</v>
      </c>
      <c r="U433" s="50">
        <f t="shared" si="214"/>
        <v>2463.4639776914632</v>
      </c>
      <c r="V433" s="50">
        <f t="shared" si="215"/>
        <v>593694.81862364267</v>
      </c>
      <c r="W433" s="53">
        <f t="shared" si="216"/>
        <v>0.32</v>
      </c>
      <c r="X433" s="50">
        <f t="shared" si="228"/>
        <v>0</v>
      </c>
      <c r="Y433" s="50">
        <f>IF(B433&lt;&gt;"",IF(MONTH(E433)=MONTH($F$14),SUMIF($C$22:C885,"="&amp;(C433-1),$G$22:G885),0)*T433,"")</f>
        <v>0</v>
      </c>
      <c r="Z433" s="50">
        <f>IF(B433&lt;&gt;"",SUM($Y$22:Y433),"")</f>
        <v>36476.423999999999</v>
      </c>
      <c r="AA433" s="51">
        <f t="shared" si="229"/>
        <v>0.05</v>
      </c>
      <c r="AB433" s="50">
        <f t="shared" si="230"/>
        <v>332.10036379855637</v>
      </c>
      <c r="AC433" s="50">
        <f t="shared" si="231"/>
        <v>63.099069121725712</v>
      </c>
      <c r="AD433" s="50">
        <f t="shared" si="232"/>
        <v>43496.664606330305</v>
      </c>
      <c r="AE433" s="50">
        <f t="shared" si="233"/>
        <v>79973.088606330348</v>
      </c>
      <c r="AF433" s="50">
        <f>IFERROR($V433*(1-$W433)+SUM($X$22:$X433)+$AD433,"")</f>
        <v>484758.40127040725</v>
      </c>
      <c r="AG433" s="50" t="b">
        <f t="shared" si="234"/>
        <v>0</v>
      </c>
      <c r="AH433" s="50">
        <f>IF(B433&lt;&gt;"",
IF(AND(AG433=TRUE,D433&gt;=65),$V433*(1-10%)+SUM($X$22:$X433)+$AD433,AF433),
"")</f>
        <v>484758.40127040725</v>
      </c>
      <c r="AI433" s="50">
        <f t="shared" si="217"/>
        <v>2463.4639776914632</v>
      </c>
      <c r="AJ433" s="50">
        <f t="shared" si="218"/>
        <v>593694.81862364267</v>
      </c>
      <c r="AK433" s="50">
        <f t="shared" si="219"/>
        <v>522859.62308515055</v>
      </c>
      <c r="AL433" s="50" t="b">
        <f t="shared" si="235"/>
        <v>1</v>
      </c>
      <c r="AM433" s="50">
        <f t="shared" si="220"/>
        <v>593694.81862364267</v>
      </c>
      <c r="AN433" s="50">
        <f t="shared" si="236"/>
        <v>2006.6001764669561</v>
      </c>
      <c r="AO433" s="50">
        <f t="shared" si="237"/>
        <v>381.25403352872166</v>
      </c>
      <c r="AP433" s="50">
        <f t="shared" si="238"/>
        <v>262331.38849500776</v>
      </c>
      <c r="AQ433" s="50">
        <f t="shared" si="239"/>
        <v>483209.38849500765</v>
      </c>
    </row>
    <row r="434" spans="1:43" s="27" customFormat="1" x14ac:dyDescent="0.2">
      <c r="A434" s="47">
        <f t="shared" si="208"/>
        <v>413</v>
      </c>
      <c r="B434" s="47" t="str">
        <f>IF(E434&lt;=$F$10,VLOOKUP('KALKULATOR 2021'!A434,Robocze!$B$23:$C$102,2),"")</f>
        <v>35 rok</v>
      </c>
      <c r="C434" s="47">
        <f t="shared" si="221"/>
        <v>2056</v>
      </c>
      <c r="D434" s="48">
        <f t="shared" si="240"/>
        <v>64.416666666667524</v>
      </c>
      <c r="E434" s="54">
        <f t="shared" si="222"/>
        <v>57071</v>
      </c>
      <c r="F434" s="49">
        <f t="shared" si="223"/>
        <v>57100</v>
      </c>
      <c r="G434" s="50">
        <f>IF(F434&lt;&gt;"",
IF($F$6=Robocze!$B$3,$F$5/12,
IF(AND($F$6=Robocze!$B$4,MOD(A434,3)=1),$F$5/4,
IF(AND($F$6=Robocze!$B$5,MOD(A434,12)=1),$F$5,0))),
"")</f>
        <v>0</v>
      </c>
      <c r="H434" s="50">
        <f t="shared" si="224"/>
        <v>220877.99999999988</v>
      </c>
      <c r="I434" s="51">
        <f t="shared" si="209"/>
        <v>0.05</v>
      </c>
      <c r="J434" s="50">
        <f t="shared" si="225"/>
        <v>0</v>
      </c>
      <c r="K434" s="50">
        <f t="shared" si="226"/>
        <v>0</v>
      </c>
      <c r="L434" s="52" t="str">
        <f t="shared" si="241"/>
        <v/>
      </c>
      <c r="M434" s="111">
        <f t="shared" si="210"/>
        <v>220877.99999999988</v>
      </c>
      <c r="N434" s="114">
        <f t="shared" si="227"/>
        <v>486714.06658538734</v>
      </c>
      <c r="O434" s="115"/>
      <c r="P434" s="114">
        <f t="shared" si="211"/>
        <v>596168.54703457456</v>
      </c>
      <c r="Q434" s="115"/>
      <c r="R434" s="112">
        <f t="shared" si="212"/>
        <v>484840.2201811783</v>
      </c>
      <c r="S434" s="50"/>
      <c r="T434" s="53">
        <f t="shared" si="213"/>
        <v>0.17</v>
      </c>
      <c r="U434" s="50">
        <f t="shared" si="214"/>
        <v>2473.7284109318443</v>
      </c>
      <c r="V434" s="50">
        <f t="shared" si="215"/>
        <v>596168.54703457456</v>
      </c>
      <c r="W434" s="53">
        <f t="shared" si="216"/>
        <v>0.32</v>
      </c>
      <c r="X434" s="50">
        <f t="shared" si="228"/>
        <v>0</v>
      </c>
      <c r="Y434" s="50">
        <f>IF(B434&lt;&gt;"",IF(MONTH(E434)=MONTH($F$14),SUMIF($C$22:C885,"="&amp;(C434-1),$G$22:G885),0)*T434,"")</f>
        <v>1072.836</v>
      </c>
      <c r="Z434" s="50">
        <f>IF(B434&lt;&gt;"",SUM($Y$22:Y434),"")</f>
        <v>37549.26</v>
      </c>
      <c r="AA434" s="51">
        <f t="shared" si="229"/>
        <v>0.05</v>
      </c>
      <c r="AB434" s="50">
        <f t="shared" si="230"/>
        <v>337.69135252637642</v>
      </c>
      <c r="AC434" s="50">
        <f t="shared" si="231"/>
        <v>64.161356980011519</v>
      </c>
      <c r="AD434" s="50">
        <f t="shared" si="232"/>
        <v>43770.194601876668</v>
      </c>
      <c r="AE434" s="50">
        <f t="shared" si="233"/>
        <v>81319.454601876714</v>
      </c>
      <c r="AF434" s="50">
        <f>IFERROR($V434*(1-$W434)+SUM($X$22:$X434)+$AD434,"")</f>
        <v>486714.06658538734</v>
      </c>
      <c r="AG434" s="50" t="b">
        <f t="shared" si="234"/>
        <v>0</v>
      </c>
      <c r="AH434" s="50">
        <f>IF(B434&lt;&gt;"",
IF(AND(AG434=TRUE,D434&gt;=65),$V434*(1-10%)+SUM($X$22:$X434)+$AD434,AF434),
"")</f>
        <v>486714.06658538734</v>
      </c>
      <c r="AI434" s="50">
        <f t="shared" si="217"/>
        <v>2473.7284109318443</v>
      </c>
      <c r="AJ434" s="50">
        <f t="shared" si="218"/>
        <v>596168.54703457456</v>
      </c>
      <c r="AK434" s="50">
        <f t="shared" si="219"/>
        <v>524863.3430980054</v>
      </c>
      <c r="AL434" s="50" t="b">
        <f t="shared" si="235"/>
        <v>1</v>
      </c>
      <c r="AM434" s="50">
        <f t="shared" si="220"/>
        <v>596168.54703457456</v>
      </c>
      <c r="AN434" s="50">
        <f t="shared" si="236"/>
        <v>2013.3724520625319</v>
      </c>
      <c r="AO434" s="50">
        <f t="shared" si="237"/>
        <v>382.54076589188105</v>
      </c>
      <c r="AP434" s="50">
        <f t="shared" si="238"/>
        <v>263962.22018117842</v>
      </c>
      <c r="AQ434" s="50">
        <f t="shared" si="239"/>
        <v>484840.2201811783</v>
      </c>
    </row>
    <row r="435" spans="1:43" s="27" customFormat="1" x14ac:dyDescent="0.2">
      <c r="A435" s="47">
        <f t="shared" si="208"/>
        <v>414</v>
      </c>
      <c r="B435" s="47" t="str">
        <f>IF(E435&lt;=$F$10,VLOOKUP('KALKULATOR 2021'!A435,Robocze!$B$23:$C$102,2),"")</f>
        <v>35 rok</v>
      </c>
      <c r="C435" s="47">
        <f t="shared" si="221"/>
        <v>2056</v>
      </c>
      <c r="D435" s="48">
        <f t="shared" si="240"/>
        <v>64.500000000000853</v>
      </c>
      <c r="E435" s="54">
        <f t="shared" si="222"/>
        <v>57101</v>
      </c>
      <c r="F435" s="49">
        <f t="shared" si="223"/>
        <v>57131</v>
      </c>
      <c r="G435" s="50">
        <f>IF(F435&lt;&gt;"",
IF($F$6=Robocze!$B$3,$F$5/12,
IF(AND($F$6=Robocze!$B$4,MOD(A435,3)=1),$F$5/4,
IF(AND($F$6=Robocze!$B$5,MOD(A435,12)=1),$F$5,0))),
"")</f>
        <v>0</v>
      </c>
      <c r="H435" s="50">
        <f t="shared" si="224"/>
        <v>220877.99999999988</v>
      </c>
      <c r="I435" s="51">
        <f t="shared" si="209"/>
        <v>0.05</v>
      </c>
      <c r="J435" s="50">
        <f t="shared" si="225"/>
        <v>0</v>
      </c>
      <c r="K435" s="50">
        <f t="shared" si="226"/>
        <v>0</v>
      </c>
      <c r="L435" s="52" t="str">
        <f t="shared" si="241"/>
        <v/>
      </c>
      <c r="M435" s="111">
        <f t="shared" si="210"/>
        <v>220877.99999999988</v>
      </c>
      <c r="N435" s="114">
        <f t="shared" si="227"/>
        <v>488677.66396126663</v>
      </c>
      <c r="O435" s="115"/>
      <c r="P435" s="114">
        <f t="shared" si="211"/>
        <v>598652.5826472186</v>
      </c>
      <c r="Q435" s="115"/>
      <c r="R435" s="112">
        <f t="shared" si="212"/>
        <v>486476.55592428974</v>
      </c>
      <c r="S435" s="50"/>
      <c r="T435" s="53">
        <f t="shared" si="213"/>
        <v>0.17</v>
      </c>
      <c r="U435" s="50">
        <f t="shared" si="214"/>
        <v>2484.0356126440606</v>
      </c>
      <c r="V435" s="50">
        <f t="shared" si="215"/>
        <v>598652.5826472186</v>
      </c>
      <c r="W435" s="53">
        <f t="shared" si="216"/>
        <v>0.32</v>
      </c>
      <c r="X435" s="50">
        <f t="shared" si="228"/>
        <v>0</v>
      </c>
      <c r="Y435" s="50">
        <f>IF(B435&lt;&gt;"",IF(MONTH(E435)=MONTH($F$14),SUMIF($C$22:C885,"="&amp;(C435-1),$G$22:G885),0)*T435,"")</f>
        <v>0</v>
      </c>
      <c r="Z435" s="50">
        <f>IF(B435&lt;&gt;"",SUM($Y$22:Y435),"")</f>
        <v>37549.26</v>
      </c>
      <c r="AA435" s="51">
        <f t="shared" si="229"/>
        <v>0.05</v>
      </c>
      <c r="AB435" s="50">
        <f t="shared" si="230"/>
        <v>338.83106084115298</v>
      </c>
      <c r="AC435" s="50">
        <f t="shared" si="231"/>
        <v>64.377901559819065</v>
      </c>
      <c r="AD435" s="50">
        <f t="shared" si="232"/>
        <v>44044.647761158005</v>
      </c>
      <c r="AE435" s="50">
        <f t="shared" si="233"/>
        <v>81593.907761158058</v>
      </c>
      <c r="AF435" s="50">
        <f>IFERROR($V435*(1-$W435)+SUM($X$22:$X435)+$AD435,"")</f>
        <v>488677.66396126663</v>
      </c>
      <c r="AG435" s="50" t="b">
        <f t="shared" si="234"/>
        <v>0</v>
      </c>
      <c r="AH435" s="50">
        <f>IF(B435&lt;&gt;"",
IF(AND(AG435=TRUE,D435&gt;=65),$V435*(1-10%)+SUM($X$22:$X435)+$AD435,AF435),
"")</f>
        <v>488677.66396126663</v>
      </c>
      <c r="AI435" s="50">
        <f t="shared" si="217"/>
        <v>2484.0356126440606</v>
      </c>
      <c r="AJ435" s="50">
        <f t="shared" si="218"/>
        <v>598652.5826472186</v>
      </c>
      <c r="AK435" s="50">
        <f t="shared" si="219"/>
        <v>526875.41194424708</v>
      </c>
      <c r="AL435" s="50" t="b">
        <f t="shared" si="235"/>
        <v>1</v>
      </c>
      <c r="AM435" s="50">
        <f t="shared" si="220"/>
        <v>598652.5826472186</v>
      </c>
      <c r="AN435" s="50">
        <f t="shared" si="236"/>
        <v>2020.1675840882428</v>
      </c>
      <c r="AO435" s="50">
        <f t="shared" si="237"/>
        <v>383.83184097676616</v>
      </c>
      <c r="AP435" s="50">
        <f t="shared" si="238"/>
        <v>265598.55592428986</v>
      </c>
      <c r="AQ435" s="50">
        <f t="shared" si="239"/>
        <v>486476.55592428974</v>
      </c>
    </row>
    <row r="436" spans="1:43" s="27" customFormat="1" x14ac:dyDescent="0.2">
      <c r="A436" s="47">
        <f t="shared" si="208"/>
        <v>415</v>
      </c>
      <c r="B436" s="47" t="str">
        <f>IF(E436&lt;=$F$10,VLOOKUP('KALKULATOR 2021'!A436,Robocze!$B$23:$C$102,2),"")</f>
        <v>35 rok</v>
      </c>
      <c r="C436" s="47">
        <f t="shared" si="221"/>
        <v>2056</v>
      </c>
      <c r="D436" s="48">
        <f t="shared" si="240"/>
        <v>64.583333333334181</v>
      </c>
      <c r="E436" s="54">
        <f t="shared" si="222"/>
        <v>57132</v>
      </c>
      <c r="F436" s="49">
        <f t="shared" si="223"/>
        <v>57161</v>
      </c>
      <c r="G436" s="50">
        <f>IF(F436&lt;&gt;"",
IF($F$6=Robocze!$B$3,$F$5/12,
IF(AND($F$6=Robocze!$B$4,MOD(A436,3)=1),$F$5/4,
IF(AND($F$6=Robocze!$B$5,MOD(A436,12)=1),$F$5,0))),
"")</f>
        <v>0</v>
      </c>
      <c r="H436" s="50">
        <f t="shared" si="224"/>
        <v>220877.99999999988</v>
      </c>
      <c r="I436" s="51">
        <f t="shared" si="209"/>
        <v>0.05</v>
      </c>
      <c r="J436" s="50">
        <f t="shared" si="225"/>
        <v>0</v>
      </c>
      <c r="K436" s="50">
        <f t="shared" si="226"/>
        <v>0</v>
      </c>
      <c r="L436" s="52" t="str">
        <f t="shared" si="241"/>
        <v/>
      </c>
      <c r="M436" s="111">
        <f t="shared" si="210"/>
        <v>220877.99999999988</v>
      </c>
      <c r="N436" s="114">
        <f t="shared" si="227"/>
        <v>490649.22571746103</v>
      </c>
      <c r="O436" s="115"/>
      <c r="P436" s="114">
        <f t="shared" si="211"/>
        <v>601146.96840824874</v>
      </c>
      <c r="Q436" s="115"/>
      <c r="R436" s="112">
        <f t="shared" si="212"/>
        <v>488118.41430053423</v>
      </c>
      <c r="S436" s="50"/>
      <c r="T436" s="53">
        <f t="shared" si="213"/>
        <v>0.17</v>
      </c>
      <c r="U436" s="50">
        <f t="shared" si="214"/>
        <v>2494.3857610300774</v>
      </c>
      <c r="V436" s="50">
        <f t="shared" si="215"/>
        <v>601146.96840824874</v>
      </c>
      <c r="W436" s="53">
        <f t="shared" si="216"/>
        <v>0.32</v>
      </c>
      <c r="X436" s="50">
        <f t="shared" si="228"/>
        <v>0</v>
      </c>
      <c r="Y436" s="50">
        <f>IF(B436&lt;&gt;"",IF(MONTH(E436)=MONTH($F$14),SUMIF($C$22:C885,"="&amp;(C436-1),$G$22:G885),0)*T436,"")</f>
        <v>0</v>
      </c>
      <c r="Z436" s="50">
        <f>IF(B436&lt;&gt;"",SUM($Y$22:Y436),"")</f>
        <v>37549.26</v>
      </c>
      <c r="AA436" s="51">
        <f t="shared" si="229"/>
        <v>0.05</v>
      </c>
      <c r="AB436" s="50">
        <f t="shared" si="230"/>
        <v>339.9746156714919</v>
      </c>
      <c r="AC436" s="50">
        <f t="shared" si="231"/>
        <v>64.595176977583463</v>
      </c>
      <c r="AD436" s="50">
        <f t="shared" si="232"/>
        <v>44320.027199851909</v>
      </c>
      <c r="AE436" s="50">
        <f t="shared" si="233"/>
        <v>81869.287199851969</v>
      </c>
      <c r="AF436" s="50">
        <f>IFERROR($V436*(1-$W436)+SUM($X$22:$X436)+$AD436,"")</f>
        <v>490649.22571746103</v>
      </c>
      <c r="AG436" s="50" t="b">
        <f t="shared" si="234"/>
        <v>0</v>
      </c>
      <c r="AH436" s="50">
        <f>IF(B436&lt;&gt;"",
IF(AND(AG436=TRUE,D436&gt;=65),$V436*(1-10%)+SUM($X$22:$X436)+$AD436,AF436),
"")</f>
        <v>490649.22571746103</v>
      </c>
      <c r="AI436" s="50">
        <f t="shared" si="217"/>
        <v>2494.3857610300774</v>
      </c>
      <c r="AJ436" s="50">
        <f t="shared" si="218"/>
        <v>601146.96840824874</v>
      </c>
      <c r="AK436" s="50">
        <f t="shared" si="219"/>
        <v>528895.86441068142</v>
      </c>
      <c r="AL436" s="50" t="b">
        <f t="shared" si="235"/>
        <v>1</v>
      </c>
      <c r="AM436" s="50">
        <f t="shared" si="220"/>
        <v>601146.96840824874</v>
      </c>
      <c r="AN436" s="50">
        <f t="shared" si="236"/>
        <v>2026.9856496845407</v>
      </c>
      <c r="AO436" s="50">
        <f t="shared" si="237"/>
        <v>385.12727344006277</v>
      </c>
      <c r="AP436" s="50">
        <f t="shared" si="238"/>
        <v>267240.41430053435</v>
      </c>
      <c r="AQ436" s="50">
        <f t="shared" si="239"/>
        <v>488118.41430053423</v>
      </c>
    </row>
    <row r="437" spans="1:43" s="27" customFormat="1" x14ac:dyDescent="0.2">
      <c r="A437" s="47">
        <f t="shared" si="208"/>
        <v>416</v>
      </c>
      <c r="B437" s="47" t="str">
        <f>IF(E437&lt;=$F$10,VLOOKUP('KALKULATOR 2021'!A437,Robocze!$B$23:$C$102,2),"")</f>
        <v>35 rok</v>
      </c>
      <c r="C437" s="47">
        <f t="shared" si="221"/>
        <v>2056</v>
      </c>
      <c r="D437" s="48">
        <f t="shared" si="240"/>
        <v>64.66666666666751</v>
      </c>
      <c r="E437" s="54">
        <f t="shared" si="222"/>
        <v>57162</v>
      </c>
      <c r="F437" s="49">
        <f t="shared" si="223"/>
        <v>57192</v>
      </c>
      <c r="G437" s="50">
        <f>IF(F437&lt;&gt;"",
IF($F$6=Robocze!$B$3,$F$5/12,
IF(AND($F$6=Robocze!$B$4,MOD(A437,3)=1),$F$5/4,
IF(AND($F$6=Robocze!$B$5,MOD(A437,12)=1),$F$5,0))),
"")</f>
        <v>0</v>
      </c>
      <c r="H437" s="50">
        <f t="shared" si="224"/>
        <v>220877.99999999988</v>
      </c>
      <c r="I437" s="51">
        <f t="shared" si="209"/>
        <v>0.05</v>
      </c>
      <c r="J437" s="50">
        <f t="shared" si="225"/>
        <v>0</v>
      </c>
      <c r="K437" s="50">
        <f t="shared" si="226"/>
        <v>0</v>
      </c>
      <c r="L437" s="52" t="str">
        <f t="shared" si="241"/>
        <v/>
      </c>
      <c r="M437" s="111">
        <f t="shared" si="210"/>
        <v>220877.99999999988</v>
      </c>
      <c r="N437" s="114">
        <f t="shared" si="227"/>
        <v>492628.78430558386</v>
      </c>
      <c r="O437" s="115"/>
      <c r="P437" s="114">
        <f t="shared" si="211"/>
        <v>603651.74744328309</v>
      </c>
      <c r="Q437" s="115"/>
      <c r="R437" s="112">
        <f t="shared" si="212"/>
        <v>489765.81394879852</v>
      </c>
      <c r="S437" s="50"/>
      <c r="T437" s="53">
        <f t="shared" si="213"/>
        <v>0.17</v>
      </c>
      <c r="U437" s="50">
        <f t="shared" si="214"/>
        <v>2504.7790350343698</v>
      </c>
      <c r="V437" s="50">
        <f t="shared" si="215"/>
        <v>603651.74744328309</v>
      </c>
      <c r="W437" s="53">
        <f t="shared" si="216"/>
        <v>0.32</v>
      </c>
      <c r="X437" s="50">
        <f t="shared" si="228"/>
        <v>0</v>
      </c>
      <c r="Y437" s="50">
        <f>IF(B437&lt;&gt;"",IF(MONTH(E437)=MONTH($F$14),SUMIF($C$22:C885,"="&amp;(C437-1),$G$22:G885),0)*T437,"")</f>
        <v>0</v>
      </c>
      <c r="Z437" s="50">
        <f>IF(B437&lt;&gt;"",SUM($Y$22:Y437),"")</f>
        <v>37549.26</v>
      </c>
      <c r="AA437" s="51">
        <f t="shared" si="229"/>
        <v>0.05</v>
      </c>
      <c r="AB437" s="50">
        <f t="shared" si="230"/>
        <v>341.12202999938319</v>
      </c>
      <c r="AC437" s="50">
        <f t="shared" si="231"/>
        <v>64.813185699882808</v>
      </c>
      <c r="AD437" s="50">
        <f t="shared" si="232"/>
        <v>44596.336044151409</v>
      </c>
      <c r="AE437" s="50">
        <f t="shared" si="233"/>
        <v>82145.596044151476</v>
      </c>
      <c r="AF437" s="50">
        <f>IFERROR($V437*(1-$W437)+SUM($X$22:$X437)+$AD437,"")</f>
        <v>492628.78430558386</v>
      </c>
      <c r="AG437" s="50" t="b">
        <f t="shared" si="234"/>
        <v>0</v>
      </c>
      <c r="AH437" s="50">
        <f>IF(B437&lt;&gt;"",
IF(AND(AG437=TRUE,D437&gt;=65),$V437*(1-10%)+SUM($X$22:$X437)+$AD437,AF437),
"")</f>
        <v>492628.78430558386</v>
      </c>
      <c r="AI437" s="50">
        <f t="shared" si="217"/>
        <v>2504.7790350343698</v>
      </c>
      <c r="AJ437" s="50">
        <f t="shared" si="218"/>
        <v>603651.74744328309</v>
      </c>
      <c r="AK437" s="50">
        <f t="shared" si="219"/>
        <v>530924.73542905925</v>
      </c>
      <c r="AL437" s="50" t="b">
        <f t="shared" si="235"/>
        <v>1</v>
      </c>
      <c r="AM437" s="50">
        <f t="shared" si="220"/>
        <v>603651.74744328309</v>
      </c>
      <c r="AN437" s="50">
        <f t="shared" si="236"/>
        <v>2033.8267262522261</v>
      </c>
      <c r="AO437" s="50">
        <f t="shared" si="237"/>
        <v>386.42707798792298</v>
      </c>
      <c r="AP437" s="50">
        <f t="shared" si="238"/>
        <v>268887.81394879863</v>
      </c>
      <c r="AQ437" s="50">
        <f t="shared" si="239"/>
        <v>489765.81394879852</v>
      </c>
    </row>
    <row r="438" spans="1:43" s="27" customFormat="1" x14ac:dyDescent="0.2">
      <c r="A438" s="47">
        <f t="shared" si="208"/>
        <v>417</v>
      </c>
      <c r="B438" s="47" t="str">
        <f>IF(E438&lt;=$F$10,VLOOKUP('KALKULATOR 2021'!A438,Robocze!$B$23:$C$102,2),"")</f>
        <v>35 rok</v>
      </c>
      <c r="C438" s="47">
        <f t="shared" si="221"/>
        <v>2056</v>
      </c>
      <c r="D438" s="48">
        <f t="shared" si="240"/>
        <v>64.750000000000838</v>
      </c>
      <c r="E438" s="54">
        <f t="shared" si="222"/>
        <v>57193</v>
      </c>
      <c r="F438" s="49">
        <f t="shared" si="223"/>
        <v>57223</v>
      </c>
      <c r="G438" s="50">
        <f>IF(F438&lt;&gt;"",
IF($F$6=Robocze!$B$3,$F$5/12,
IF(AND($F$6=Robocze!$B$4,MOD(A438,3)=1),$F$5/4,
IF(AND($F$6=Robocze!$B$5,MOD(A438,12)=1),$F$5,0))),
"")</f>
        <v>0</v>
      </c>
      <c r="H438" s="50">
        <f t="shared" si="224"/>
        <v>220877.99999999988</v>
      </c>
      <c r="I438" s="51">
        <f t="shared" si="209"/>
        <v>0.05</v>
      </c>
      <c r="J438" s="50">
        <f t="shared" si="225"/>
        <v>0</v>
      </c>
      <c r="K438" s="50">
        <f t="shared" si="226"/>
        <v>0</v>
      </c>
      <c r="L438" s="52" t="str">
        <f t="shared" si="241"/>
        <v/>
      </c>
      <c r="M438" s="111">
        <f t="shared" si="210"/>
        <v>220877.99999999988</v>
      </c>
      <c r="N438" s="114">
        <f t="shared" si="227"/>
        <v>494616.37230998889</v>
      </c>
      <c r="O438" s="115"/>
      <c r="P438" s="114">
        <f t="shared" si="211"/>
        <v>606166.96305763011</v>
      </c>
      <c r="Q438" s="115"/>
      <c r="R438" s="112">
        <f t="shared" si="212"/>
        <v>491418.77357087575</v>
      </c>
      <c r="S438" s="50"/>
      <c r="T438" s="53">
        <f t="shared" si="213"/>
        <v>0.17</v>
      </c>
      <c r="U438" s="50">
        <f t="shared" si="214"/>
        <v>2515.2156143470129</v>
      </c>
      <c r="V438" s="50">
        <f t="shared" si="215"/>
        <v>606166.96305763011</v>
      </c>
      <c r="W438" s="53">
        <f t="shared" si="216"/>
        <v>0.32</v>
      </c>
      <c r="X438" s="50">
        <f t="shared" si="228"/>
        <v>0</v>
      </c>
      <c r="Y438" s="50">
        <f>IF(B438&lt;&gt;"",IF(MONTH(E438)=MONTH($F$14),SUMIF($C$22:C885,"="&amp;(C438-1),$G$22:G885),0)*T438,"")</f>
        <v>0</v>
      </c>
      <c r="Z438" s="50">
        <f>IF(B438&lt;&gt;"",SUM($Y$22:Y438),"")</f>
        <v>37549.26</v>
      </c>
      <c r="AA438" s="51">
        <f t="shared" si="229"/>
        <v>0.05</v>
      </c>
      <c r="AB438" s="50">
        <f t="shared" si="230"/>
        <v>342.27331685063115</v>
      </c>
      <c r="AC438" s="50">
        <f t="shared" si="231"/>
        <v>65.031930201619915</v>
      </c>
      <c r="AD438" s="50">
        <f t="shared" si="232"/>
        <v>44873.577430800418</v>
      </c>
      <c r="AE438" s="50">
        <f t="shared" si="233"/>
        <v>82422.8374308005</v>
      </c>
      <c r="AF438" s="50">
        <f>IFERROR($V438*(1-$W438)+SUM($X$22:$X438)+$AD438,"")</f>
        <v>494616.37230998889</v>
      </c>
      <c r="AG438" s="50" t="b">
        <f t="shared" si="234"/>
        <v>0</v>
      </c>
      <c r="AH438" s="50">
        <f>IF(B438&lt;&gt;"",
IF(AND(AG438=TRUE,D438&gt;=65),$V438*(1-10%)+SUM($X$22:$X438)+$AD438,AF438),
"")</f>
        <v>494616.37230998889</v>
      </c>
      <c r="AI438" s="50">
        <f t="shared" si="217"/>
        <v>2515.2156143470129</v>
      </c>
      <c r="AJ438" s="50">
        <f t="shared" si="218"/>
        <v>606166.96305763011</v>
      </c>
      <c r="AK438" s="50">
        <f t="shared" si="219"/>
        <v>532962.06007668038</v>
      </c>
      <c r="AL438" s="50" t="b">
        <f t="shared" si="235"/>
        <v>1</v>
      </c>
      <c r="AM438" s="50">
        <f t="shared" si="220"/>
        <v>606166.96305763011</v>
      </c>
      <c r="AN438" s="50">
        <f t="shared" si="236"/>
        <v>2040.6908914533271</v>
      </c>
      <c r="AO438" s="50">
        <f t="shared" si="237"/>
        <v>387.73126937613216</v>
      </c>
      <c r="AP438" s="50">
        <f t="shared" si="238"/>
        <v>270540.77357087587</v>
      </c>
      <c r="AQ438" s="50">
        <f t="shared" si="239"/>
        <v>491418.77357087575</v>
      </c>
    </row>
    <row r="439" spans="1:43" s="27" customFormat="1" x14ac:dyDescent="0.2">
      <c r="A439" s="47">
        <f t="shared" si="208"/>
        <v>418</v>
      </c>
      <c r="B439" s="47" t="str">
        <f>IF(E439&lt;=$F$10,VLOOKUP('KALKULATOR 2021'!A439,Robocze!$B$23:$C$102,2),"")</f>
        <v>35 rok</v>
      </c>
      <c r="C439" s="47">
        <f t="shared" si="221"/>
        <v>2056</v>
      </c>
      <c r="D439" s="48">
        <f t="shared" si="240"/>
        <v>64.833333333334167</v>
      </c>
      <c r="E439" s="54">
        <f t="shared" si="222"/>
        <v>57224</v>
      </c>
      <c r="F439" s="49">
        <f t="shared" si="223"/>
        <v>57253</v>
      </c>
      <c r="G439" s="50">
        <f>IF(F439&lt;&gt;"",
IF($F$6=Robocze!$B$3,$F$5/12,
IF(AND($F$6=Robocze!$B$4,MOD(A439,3)=1),$F$5/4,
IF(AND($F$6=Robocze!$B$5,MOD(A439,12)=1),$F$5,0))),
"")</f>
        <v>0</v>
      </c>
      <c r="H439" s="50">
        <f t="shared" si="224"/>
        <v>220877.99999999988</v>
      </c>
      <c r="I439" s="51">
        <f t="shared" si="209"/>
        <v>0.05</v>
      </c>
      <c r="J439" s="50">
        <f t="shared" si="225"/>
        <v>0</v>
      </c>
      <c r="K439" s="50">
        <f t="shared" si="226"/>
        <v>0</v>
      </c>
      <c r="L439" s="52" t="str">
        <f t="shared" si="241"/>
        <v/>
      </c>
      <c r="M439" s="111">
        <f t="shared" si="210"/>
        <v>220877.99999999988</v>
      </c>
      <c r="N439" s="114">
        <f t="shared" si="227"/>
        <v>496612.02244831441</v>
      </c>
      <c r="O439" s="115"/>
      <c r="P439" s="114">
        <f t="shared" si="211"/>
        <v>608692.65873703687</v>
      </c>
      <c r="Q439" s="115"/>
      <c r="R439" s="112">
        <f t="shared" si="212"/>
        <v>493077.31193167745</v>
      </c>
      <c r="S439" s="50"/>
      <c r="T439" s="53">
        <f t="shared" si="213"/>
        <v>0.17</v>
      </c>
      <c r="U439" s="50">
        <f t="shared" si="214"/>
        <v>2525.6956794067919</v>
      </c>
      <c r="V439" s="50">
        <f t="shared" si="215"/>
        <v>608692.65873703687</v>
      </c>
      <c r="W439" s="53">
        <f t="shared" si="216"/>
        <v>0.32</v>
      </c>
      <c r="X439" s="50">
        <f t="shared" si="228"/>
        <v>0</v>
      </c>
      <c r="Y439" s="50">
        <f>IF(B439&lt;&gt;"",IF(MONTH(E439)=MONTH($F$14),SUMIF($C$22:C885,"="&amp;(C439-1),$G$22:G885),0)*T439,"")</f>
        <v>0</v>
      </c>
      <c r="Z439" s="50">
        <f>IF(B439&lt;&gt;"",SUM($Y$22:Y439),"")</f>
        <v>37549.26</v>
      </c>
      <c r="AA439" s="51">
        <f t="shared" si="229"/>
        <v>0.05</v>
      </c>
      <c r="AB439" s="50">
        <f t="shared" si="230"/>
        <v>343.42848929500207</v>
      </c>
      <c r="AC439" s="50">
        <f t="shared" si="231"/>
        <v>65.251412966050395</v>
      </c>
      <c r="AD439" s="50">
        <f t="shared" si="232"/>
        <v>45151.754507129372</v>
      </c>
      <c r="AE439" s="50">
        <f t="shared" si="233"/>
        <v>82701.014507129454</v>
      </c>
      <c r="AF439" s="50">
        <f>IFERROR($V439*(1-$W439)+SUM($X$22:$X439)+$AD439,"")</f>
        <v>496612.02244831441</v>
      </c>
      <c r="AG439" s="50" t="b">
        <f t="shared" si="234"/>
        <v>0</v>
      </c>
      <c r="AH439" s="50">
        <f>IF(B439&lt;&gt;"",
IF(AND(AG439=TRUE,D439&gt;=65),$V439*(1-10%)+SUM($X$22:$X439)+$AD439,AF439),
"")</f>
        <v>496612.02244831441</v>
      </c>
      <c r="AI439" s="50">
        <f t="shared" si="217"/>
        <v>2525.6956794067919</v>
      </c>
      <c r="AJ439" s="50">
        <f t="shared" si="218"/>
        <v>608692.65873703687</v>
      </c>
      <c r="AK439" s="50">
        <f t="shared" si="219"/>
        <v>535007.87357699987</v>
      </c>
      <c r="AL439" s="50" t="b">
        <f t="shared" si="235"/>
        <v>1</v>
      </c>
      <c r="AM439" s="50">
        <f t="shared" si="220"/>
        <v>608692.65873703687</v>
      </c>
      <c r="AN439" s="50">
        <f t="shared" si="236"/>
        <v>2047.5782232119825</v>
      </c>
      <c r="AO439" s="50">
        <f t="shared" si="237"/>
        <v>389.03986241027667</v>
      </c>
      <c r="AP439" s="50">
        <f t="shared" si="238"/>
        <v>272199.31193167757</v>
      </c>
      <c r="AQ439" s="50">
        <f t="shared" si="239"/>
        <v>493077.31193167745</v>
      </c>
    </row>
    <row r="440" spans="1:43" s="27" customFormat="1" x14ac:dyDescent="0.2">
      <c r="A440" s="47">
        <f t="shared" si="208"/>
        <v>419</v>
      </c>
      <c r="B440" s="47" t="str">
        <f>IF(E440&lt;=$F$10,VLOOKUP('KALKULATOR 2021'!A440,Robocze!$B$23:$C$102,2),"")</f>
        <v>35 rok</v>
      </c>
      <c r="C440" s="47">
        <f t="shared" si="221"/>
        <v>2056</v>
      </c>
      <c r="D440" s="48">
        <f t="shared" si="240"/>
        <v>64.916666666667496</v>
      </c>
      <c r="E440" s="54">
        <f t="shared" si="222"/>
        <v>57254</v>
      </c>
      <c r="F440" s="49">
        <f t="shared" si="223"/>
        <v>57284</v>
      </c>
      <c r="G440" s="50">
        <f>IF(F440&lt;&gt;"",
IF($F$6=Robocze!$B$3,$F$5/12,
IF(AND($F$6=Robocze!$B$4,MOD(A440,3)=1),$F$5/4,
IF(AND($F$6=Robocze!$B$5,MOD(A440,12)=1),$F$5,0))),
"")</f>
        <v>0</v>
      </c>
      <c r="H440" s="50">
        <f t="shared" si="224"/>
        <v>220877.99999999988</v>
      </c>
      <c r="I440" s="51">
        <f t="shared" si="209"/>
        <v>0.05</v>
      </c>
      <c r="J440" s="50">
        <f t="shared" si="225"/>
        <v>0</v>
      </c>
      <c r="K440" s="50">
        <f t="shared" si="226"/>
        <v>0</v>
      </c>
      <c r="L440" s="52" t="str">
        <f t="shared" si="241"/>
        <v/>
      </c>
      <c r="M440" s="111">
        <f t="shared" si="210"/>
        <v>220877.99999999988</v>
      </c>
      <c r="N440" s="114">
        <f t="shared" si="227"/>
        <v>498615.76757203095</v>
      </c>
      <c r="O440" s="115"/>
      <c r="P440" s="114">
        <f t="shared" si="211"/>
        <v>611228.8781484412</v>
      </c>
      <c r="Q440" s="115"/>
      <c r="R440" s="112">
        <f t="shared" si="212"/>
        <v>494741.44785944687</v>
      </c>
      <c r="S440" s="50"/>
      <c r="T440" s="53">
        <f t="shared" si="213"/>
        <v>0.17</v>
      </c>
      <c r="U440" s="50">
        <f t="shared" si="214"/>
        <v>2536.2194114043205</v>
      </c>
      <c r="V440" s="50">
        <f t="shared" si="215"/>
        <v>611228.8781484412</v>
      </c>
      <c r="W440" s="53">
        <f t="shared" si="216"/>
        <v>0.32</v>
      </c>
      <c r="X440" s="50">
        <f t="shared" si="228"/>
        <v>0</v>
      </c>
      <c r="Y440" s="50">
        <f>IF(B440&lt;&gt;"",IF(MONTH(E440)=MONTH($F$14),SUMIF($C$22:C885,"="&amp;(C440-1),$G$22:G885),0)*T440,"")</f>
        <v>0</v>
      </c>
      <c r="Z440" s="50">
        <f>IF(B440&lt;&gt;"",SUM($Y$22:Y440),"")</f>
        <v>37549.26</v>
      </c>
      <c r="AA440" s="51">
        <f t="shared" si="229"/>
        <v>0.05</v>
      </c>
      <c r="AB440" s="50">
        <f t="shared" si="230"/>
        <v>344.58756044637272</v>
      </c>
      <c r="AC440" s="50">
        <f t="shared" si="231"/>
        <v>65.471636484810816</v>
      </c>
      <c r="AD440" s="50">
        <f t="shared" si="232"/>
        <v>45430.870431090931</v>
      </c>
      <c r="AE440" s="50">
        <f t="shared" si="233"/>
        <v>82980.13043109102</v>
      </c>
      <c r="AF440" s="50">
        <f>IFERROR($V440*(1-$W440)+SUM($X$22:$X440)+$AD440,"")</f>
        <v>498615.76757203095</v>
      </c>
      <c r="AG440" s="50" t="b">
        <f t="shared" si="234"/>
        <v>0</v>
      </c>
      <c r="AH440" s="50">
        <f>IF(B440&lt;&gt;"",
IF(AND(AG440=TRUE,D440&gt;=65),$V440*(1-10%)+SUM($X$22:$X440)+$AD440,AF440),
"")</f>
        <v>498615.76757203095</v>
      </c>
      <c r="AI440" s="50">
        <f t="shared" si="217"/>
        <v>2536.2194114043205</v>
      </c>
      <c r="AJ440" s="50">
        <f t="shared" si="218"/>
        <v>611228.8781484412</v>
      </c>
      <c r="AK440" s="50">
        <f t="shared" si="219"/>
        <v>537062.21130023734</v>
      </c>
      <c r="AL440" s="50" t="b">
        <f t="shared" si="235"/>
        <v>1</v>
      </c>
      <c r="AM440" s="50">
        <f t="shared" si="220"/>
        <v>611228.8781484412</v>
      </c>
      <c r="AN440" s="50">
        <f t="shared" si="236"/>
        <v>2054.4887997153228</v>
      </c>
      <c r="AO440" s="50">
        <f t="shared" si="237"/>
        <v>390.35287194591132</v>
      </c>
      <c r="AP440" s="50">
        <f t="shared" si="238"/>
        <v>273863.44785944698</v>
      </c>
      <c r="AQ440" s="50">
        <f t="shared" si="239"/>
        <v>494741.44785944687</v>
      </c>
    </row>
    <row r="441" spans="1:43" s="27" customFormat="1" x14ac:dyDescent="0.2">
      <c r="A441" s="55">
        <f t="shared" si="208"/>
        <v>420</v>
      </c>
      <c r="B441" s="55" t="str">
        <f>IF(E441&lt;=$F$10,VLOOKUP('KALKULATOR 2021'!A441,Robocze!$B$23:$C$102,2),"")</f>
        <v>35 rok</v>
      </c>
      <c r="C441" s="55">
        <f t="shared" si="221"/>
        <v>2056</v>
      </c>
      <c r="D441" s="56">
        <f t="shared" si="240"/>
        <v>65.000000000000824</v>
      </c>
      <c r="E441" s="57">
        <f t="shared" si="222"/>
        <v>57285</v>
      </c>
      <c r="F441" s="58">
        <f t="shared" si="223"/>
        <v>57314</v>
      </c>
      <c r="G441" s="59">
        <f>IF(F441&lt;&gt;"",
IF($F$6=Robocze!$B$3,$F$5/12,
IF(AND($F$6=Robocze!$B$4,MOD(A441,3)=1),$F$5/4,
IF(AND($F$6=Robocze!$B$5,MOD(A441,12)=1),$F$5,0))),
"")</f>
        <v>0</v>
      </c>
      <c r="H441" s="59">
        <f t="shared" si="224"/>
        <v>220877.99999999988</v>
      </c>
      <c r="I441" s="60">
        <f t="shared" si="209"/>
        <v>0.05</v>
      </c>
      <c r="J441" s="59">
        <f t="shared" si="225"/>
        <v>0</v>
      </c>
      <c r="K441" s="59">
        <f t="shared" si="226"/>
        <v>0</v>
      </c>
      <c r="L441" s="61">
        <f t="shared" si="241"/>
        <v>35</v>
      </c>
      <c r="M441" s="113">
        <f t="shared" si="210"/>
        <v>220877.99999999988</v>
      </c>
      <c r="N441" s="114">
        <f t="shared" si="227"/>
        <v>635658.2869979497</v>
      </c>
      <c r="O441" s="115"/>
      <c r="P441" s="114">
        <f t="shared" si="211"/>
        <v>613775.66514072637</v>
      </c>
      <c r="Q441" s="115"/>
      <c r="R441" s="112">
        <f t="shared" si="212"/>
        <v>496411.20024597249</v>
      </c>
      <c r="S441" s="59"/>
      <c r="T441" s="62">
        <f t="shared" si="213"/>
        <v>0.17</v>
      </c>
      <c r="U441" s="59">
        <f t="shared" si="214"/>
        <v>2546.7869922851714</v>
      </c>
      <c r="V441" s="59">
        <f t="shared" si="215"/>
        <v>613775.66514072637</v>
      </c>
      <c r="W441" s="62">
        <f t="shared" si="216"/>
        <v>0.32</v>
      </c>
      <c r="X441" s="59">
        <f t="shared" si="228"/>
        <v>0</v>
      </c>
      <c r="Y441" s="59">
        <f>IF(B441&lt;&gt;"",IF(MONTH(E441)=MONTH($F$14),SUMIF($C$22:C909,"="&amp;(C441-1),$G$22:G909),0)*T441,"")</f>
        <v>0</v>
      </c>
      <c r="Z441" s="59">
        <f>IF(B441&lt;&gt;"",SUM($Y$22:Y441),"")</f>
        <v>37549.26</v>
      </c>
      <c r="AA441" s="60">
        <f t="shared" si="229"/>
        <v>0.05</v>
      </c>
      <c r="AB441" s="59">
        <f t="shared" si="230"/>
        <v>345.75054346287925</v>
      </c>
      <c r="AC441" s="59">
        <f t="shared" si="231"/>
        <v>65.692603257947056</v>
      </c>
      <c r="AD441" s="59">
        <f t="shared" si="232"/>
        <v>45710.928371295857</v>
      </c>
      <c r="AE441" s="59">
        <f t="shared" si="233"/>
        <v>83260.188371295953</v>
      </c>
      <c r="AF441" s="59">
        <f>IFERROR($V441*(1-$W441)+SUM($X$22:$X441)+$AD441,"")</f>
        <v>500627.64066698978</v>
      </c>
      <c r="AG441" s="59" t="b">
        <f t="shared" si="234"/>
        <v>1</v>
      </c>
      <c r="AH441" s="59">
        <f>IF(B441&lt;&gt;"",
IF(AND(AG441=TRUE,D441&gt;=65),$V441*(1-10%)+SUM($X$22:$X441)+$AD441,AF441),
"")</f>
        <v>635658.2869979497</v>
      </c>
      <c r="AI441" s="59">
        <f t="shared" si="217"/>
        <v>2546.7869922851714</v>
      </c>
      <c r="AJ441" s="59">
        <f t="shared" si="218"/>
        <v>613775.66514072637</v>
      </c>
      <c r="AK441" s="59">
        <f t="shared" si="219"/>
        <v>539125.10876398836</v>
      </c>
      <c r="AL441" s="59" t="b">
        <f t="shared" si="235"/>
        <v>1</v>
      </c>
      <c r="AM441" s="59">
        <f t="shared" si="220"/>
        <v>613775.66514072637</v>
      </c>
      <c r="AN441" s="59">
        <f t="shared" si="236"/>
        <v>2061.4226994143623</v>
      </c>
      <c r="AO441" s="59">
        <f t="shared" si="237"/>
        <v>391.67031288872886</v>
      </c>
      <c r="AP441" s="59">
        <f t="shared" si="238"/>
        <v>275533.20024597261</v>
      </c>
      <c r="AQ441" s="59">
        <f t="shared" si="239"/>
        <v>496411.20024597249</v>
      </c>
    </row>
    <row r="442" spans="1:43" s="46" customFormat="1" x14ac:dyDescent="0.2">
      <c r="A442" s="47" t="str">
        <f t="shared" si="208"/>
        <v/>
      </c>
      <c r="B442" s="47" t="str">
        <f>IF(E442&lt;=$F$10,VLOOKUP('KALKULATOR 2021'!A442,Robocze!$B$23:$C$102,2),"")</f>
        <v/>
      </c>
      <c r="C442" s="47" t="str">
        <f t="shared" si="221"/>
        <v/>
      </c>
      <c r="D442" s="48" t="str">
        <f t="shared" si="240"/>
        <v/>
      </c>
      <c r="E442" s="49" t="str">
        <f t="shared" si="222"/>
        <v/>
      </c>
      <c r="F442" s="49" t="str">
        <f t="shared" si="223"/>
        <v/>
      </c>
      <c r="G442" s="50" t="str">
        <f>IF(F442&lt;&gt;"",
IF($F$6=Robocze!$B$3,$F$5/12,
IF(AND($F$6=Robocze!$B$4,MOD(A442,3)=1),$F$5/4,
IF(AND($F$6=Robocze!$B$5,MOD(A442,12)=1),$F$5,0))),
"")</f>
        <v/>
      </c>
      <c r="H442" s="50" t="str">
        <f t="shared" si="224"/>
        <v/>
      </c>
      <c r="I442" s="51" t="str">
        <f t="shared" si="209"/>
        <v/>
      </c>
      <c r="J442" s="50" t="str">
        <f t="shared" si="225"/>
        <v/>
      </c>
      <c r="K442" s="50" t="str">
        <f t="shared" si="226"/>
        <v/>
      </c>
      <c r="L442" s="52" t="str">
        <f t="shared" si="241"/>
        <v/>
      </c>
      <c r="M442" s="111" t="str">
        <f t="shared" si="210"/>
        <v/>
      </c>
      <c r="N442" s="114" t="str">
        <f t="shared" si="227"/>
        <v/>
      </c>
      <c r="O442" s="115"/>
      <c r="P442" s="114" t="str">
        <f t="shared" si="211"/>
        <v/>
      </c>
      <c r="Q442" s="115"/>
      <c r="R442" s="112" t="str">
        <f t="shared" si="212"/>
        <v/>
      </c>
      <c r="S442" s="50"/>
      <c r="T442" s="53" t="str">
        <f t="shared" si="213"/>
        <v/>
      </c>
      <c r="U442" s="50" t="str">
        <f t="shared" si="214"/>
        <v/>
      </c>
      <c r="V442" s="50" t="str">
        <f t="shared" si="215"/>
        <v/>
      </c>
      <c r="W442" s="53" t="str">
        <f t="shared" si="216"/>
        <v/>
      </c>
      <c r="X442" s="50" t="str">
        <f t="shared" si="228"/>
        <v/>
      </c>
      <c r="Y442" s="50" t="str">
        <f>IF(B442&lt;&gt;"",IF(MONTH(E442)=MONTH($F$14),SUMIF($C$22:C897,"="&amp;(C442-1),$G$22:G897),0)*T442,"")</f>
        <v/>
      </c>
      <c r="Z442" s="50" t="str">
        <f>IF(B442&lt;&gt;"",SUM($Y$22:Y442),"")</f>
        <v/>
      </c>
      <c r="AA442" s="51" t="str">
        <f t="shared" si="229"/>
        <v/>
      </c>
      <c r="AB442" s="50" t="str">
        <f t="shared" si="230"/>
        <v/>
      </c>
      <c r="AC442" s="50" t="str">
        <f t="shared" si="231"/>
        <v/>
      </c>
      <c r="AD442" s="50" t="str">
        <f t="shared" si="232"/>
        <v/>
      </c>
      <c r="AE442" s="50" t="str">
        <f t="shared" si="233"/>
        <v/>
      </c>
      <c r="AF442" s="50" t="str">
        <f>IFERROR($V442*(1-$W442)+SUM($X$22:$X442)+$AD442,"")</f>
        <v/>
      </c>
      <c r="AG442" s="50" t="str">
        <f t="shared" si="234"/>
        <v/>
      </c>
      <c r="AH442" s="50" t="str">
        <f>IF(B442&lt;&gt;"",
IF(AND(AG442=TRUE,D442&gt;=65),$V442*(1-10%)+SUM($X$22:$X442)+$AD442,AF442),
"")</f>
        <v/>
      </c>
      <c r="AI442" s="50" t="str">
        <f t="shared" si="217"/>
        <v/>
      </c>
      <c r="AJ442" s="50" t="str">
        <f t="shared" si="218"/>
        <v/>
      </c>
      <c r="AK442" s="50" t="str">
        <f t="shared" si="219"/>
        <v/>
      </c>
      <c r="AL442" s="50" t="str">
        <f t="shared" si="235"/>
        <v/>
      </c>
      <c r="AM442" s="50" t="str">
        <f t="shared" si="220"/>
        <v/>
      </c>
      <c r="AN442" s="50" t="str">
        <f t="shared" si="236"/>
        <v/>
      </c>
      <c r="AO442" s="50" t="str">
        <f t="shared" si="237"/>
        <v/>
      </c>
      <c r="AP442" s="50" t="str">
        <f t="shared" si="238"/>
        <v/>
      </c>
      <c r="AQ442" s="50" t="str">
        <f t="shared" si="239"/>
        <v/>
      </c>
    </row>
    <row r="443" spans="1:43" s="27" customFormat="1" x14ac:dyDescent="0.2">
      <c r="A443" s="47" t="str">
        <f t="shared" si="208"/>
        <v/>
      </c>
      <c r="B443" s="47" t="str">
        <f>IF(E443&lt;=$F$10,VLOOKUP('KALKULATOR 2021'!A443,Robocze!$B$23:$C$102,2),"")</f>
        <v/>
      </c>
      <c r="C443" s="47" t="str">
        <f t="shared" si="221"/>
        <v/>
      </c>
      <c r="D443" s="48" t="str">
        <f t="shared" si="240"/>
        <v/>
      </c>
      <c r="E443" s="54" t="str">
        <f t="shared" si="222"/>
        <v/>
      </c>
      <c r="F443" s="49" t="str">
        <f t="shared" si="223"/>
        <v/>
      </c>
      <c r="G443" s="50" t="str">
        <f>IF(F443&lt;&gt;"",
IF($F$6=Robocze!$B$3,$F$5/12,
IF(AND($F$6=Robocze!$B$4,MOD(A443,3)=1),$F$5/4,
IF(AND($F$6=Robocze!$B$5,MOD(A443,12)=1),$F$5,0))),
"")</f>
        <v/>
      </c>
      <c r="H443" s="50" t="str">
        <f t="shared" si="224"/>
        <v/>
      </c>
      <c r="I443" s="51" t="str">
        <f t="shared" si="209"/>
        <v/>
      </c>
      <c r="J443" s="50" t="str">
        <f t="shared" si="225"/>
        <v/>
      </c>
      <c r="K443" s="50" t="str">
        <f t="shared" si="226"/>
        <v/>
      </c>
      <c r="L443" s="52" t="str">
        <f t="shared" si="241"/>
        <v/>
      </c>
      <c r="M443" s="111" t="str">
        <f t="shared" si="210"/>
        <v/>
      </c>
      <c r="N443" s="114" t="str">
        <f t="shared" si="227"/>
        <v/>
      </c>
      <c r="O443" s="115"/>
      <c r="P443" s="114" t="str">
        <f t="shared" si="211"/>
        <v/>
      </c>
      <c r="Q443" s="115"/>
      <c r="R443" s="112" t="str">
        <f t="shared" si="212"/>
        <v/>
      </c>
      <c r="S443" s="50"/>
      <c r="T443" s="53" t="str">
        <f t="shared" si="213"/>
        <v/>
      </c>
      <c r="U443" s="50" t="str">
        <f t="shared" si="214"/>
        <v/>
      </c>
      <c r="V443" s="50" t="str">
        <f t="shared" si="215"/>
        <v/>
      </c>
      <c r="W443" s="53" t="str">
        <f t="shared" si="216"/>
        <v/>
      </c>
      <c r="X443" s="50" t="str">
        <f t="shared" si="228"/>
        <v/>
      </c>
      <c r="Y443" s="50" t="str">
        <f>IF(B443&lt;&gt;"",IF(MONTH(E443)=MONTH($F$14),SUMIF($C$22:C897,"="&amp;(C443-1),$G$22:G897),0)*T443,"")</f>
        <v/>
      </c>
      <c r="Z443" s="50" t="str">
        <f>IF(B443&lt;&gt;"",SUM($Y$22:Y443),"")</f>
        <v/>
      </c>
      <c r="AA443" s="51" t="str">
        <f t="shared" si="229"/>
        <v/>
      </c>
      <c r="AB443" s="50" t="str">
        <f t="shared" si="230"/>
        <v/>
      </c>
      <c r="AC443" s="50" t="str">
        <f t="shared" si="231"/>
        <v/>
      </c>
      <c r="AD443" s="50" t="str">
        <f t="shared" si="232"/>
        <v/>
      </c>
      <c r="AE443" s="50" t="str">
        <f t="shared" si="233"/>
        <v/>
      </c>
      <c r="AF443" s="50" t="str">
        <f>IFERROR($V443*(1-$W443)+SUM($X$22:$X443)+$AD443,"")</f>
        <v/>
      </c>
      <c r="AG443" s="50" t="str">
        <f t="shared" si="234"/>
        <v/>
      </c>
      <c r="AH443" s="50" t="str">
        <f>IF(B443&lt;&gt;"",
IF(AND(AG443=TRUE,D443&gt;=65),$V443*(1-10%)+SUM($X$22:$X443)+$AD443,AF443),
"")</f>
        <v/>
      </c>
      <c r="AI443" s="50" t="str">
        <f t="shared" si="217"/>
        <v/>
      </c>
      <c r="AJ443" s="50" t="str">
        <f t="shared" si="218"/>
        <v/>
      </c>
      <c r="AK443" s="50" t="str">
        <f t="shared" si="219"/>
        <v/>
      </c>
      <c r="AL443" s="50" t="str">
        <f t="shared" si="235"/>
        <v/>
      </c>
      <c r="AM443" s="50" t="str">
        <f t="shared" si="220"/>
        <v/>
      </c>
      <c r="AN443" s="50" t="str">
        <f t="shared" si="236"/>
        <v/>
      </c>
      <c r="AO443" s="50" t="str">
        <f t="shared" si="237"/>
        <v/>
      </c>
      <c r="AP443" s="50" t="str">
        <f t="shared" si="238"/>
        <v/>
      </c>
      <c r="AQ443" s="50" t="str">
        <f t="shared" si="239"/>
        <v/>
      </c>
    </row>
    <row r="444" spans="1:43" s="27" customFormat="1" x14ac:dyDescent="0.2">
      <c r="A444" s="47" t="str">
        <f t="shared" si="208"/>
        <v/>
      </c>
      <c r="B444" s="47" t="str">
        <f>IF(E444&lt;=$F$10,VLOOKUP('KALKULATOR 2021'!A444,Robocze!$B$23:$C$102,2),"")</f>
        <v/>
      </c>
      <c r="C444" s="47" t="str">
        <f t="shared" si="221"/>
        <v/>
      </c>
      <c r="D444" s="48" t="str">
        <f t="shared" si="240"/>
        <v/>
      </c>
      <c r="E444" s="54" t="str">
        <f t="shared" si="222"/>
        <v/>
      </c>
      <c r="F444" s="49" t="str">
        <f t="shared" si="223"/>
        <v/>
      </c>
      <c r="G444" s="50" t="str">
        <f>IF(F444&lt;&gt;"",
IF($F$6=Robocze!$B$3,$F$5/12,
IF(AND($F$6=Robocze!$B$4,MOD(A444,3)=1),$F$5/4,
IF(AND($F$6=Robocze!$B$5,MOD(A444,12)=1),$F$5,0))),
"")</f>
        <v/>
      </c>
      <c r="H444" s="50" t="str">
        <f t="shared" si="224"/>
        <v/>
      </c>
      <c r="I444" s="51" t="str">
        <f t="shared" si="209"/>
        <v/>
      </c>
      <c r="J444" s="50" t="str">
        <f t="shared" si="225"/>
        <v/>
      </c>
      <c r="K444" s="50" t="str">
        <f t="shared" si="226"/>
        <v/>
      </c>
      <c r="L444" s="52" t="str">
        <f t="shared" si="241"/>
        <v/>
      </c>
      <c r="M444" s="111" t="str">
        <f t="shared" si="210"/>
        <v/>
      </c>
      <c r="N444" s="114" t="str">
        <f t="shared" si="227"/>
        <v/>
      </c>
      <c r="O444" s="115"/>
      <c r="P444" s="114" t="str">
        <f t="shared" si="211"/>
        <v/>
      </c>
      <c r="Q444" s="115"/>
      <c r="R444" s="112" t="str">
        <f t="shared" si="212"/>
        <v/>
      </c>
      <c r="S444" s="50"/>
      <c r="T444" s="53" t="str">
        <f t="shared" si="213"/>
        <v/>
      </c>
      <c r="U444" s="50" t="str">
        <f t="shared" si="214"/>
        <v/>
      </c>
      <c r="V444" s="50" t="str">
        <f t="shared" si="215"/>
        <v/>
      </c>
      <c r="W444" s="53" t="str">
        <f t="shared" si="216"/>
        <v/>
      </c>
      <c r="X444" s="50" t="str">
        <f t="shared" si="228"/>
        <v/>
      </c>
      <c r="Y444" s="50" t="str">
        <f>IF(B444&lt;&gt;"",IF(MONTH(E444)=MONTH($F$14),SUMIF($C$22:C897,"="&amp;(C444-1),$G$22:G897),0)*T444,"")</f>
        <v/>
      </c>
      <c r="Z444" s="50" t="str">
        <f>IF(B444&lt;&gt;"",SUM($Y$22:Y444),"")</f>
        <v/>
      </c>
      <c r="AA444" s="51" t="str">
        <f t="shared" si="229"/>
        <v/>
      </c>
      <c r="AB444" s="50" t="str">
        <f t="shared" si="230"/>
        <v/>
      </c>
      <c r="AC444" s="50" t="str">
        <f t="shared" si="231"/>
        <v/>
      </c>
      <c r="AD444" s="50" t="str">
        <f t="shared" si="232"/>
        <v/>
      </c>
      <c r="AE444" s="50" t="str">
        <f t="shared" si="233"/>
        <v/>
      </c>
      <c r="AF444" s="50" t="str">
        <f>IFERROR($V444*(1-$W444)+SUM($X$22:$X444)+$AD444,"")</f>
        <v/>
      </c>
      <c r="AG444" s="50" t="str">
        <f t="shared" si="234"/>
        <v/>
      </c>
      <c r="AH444" s="50" t="str">
        <f>IF(B444&lt;&gt;"",
IF(AND(AG444=TRUE,D444&gt;=65),$V444*(1-10%)+SUM($X$22:$X444)+$AD444,AF444),
"")</f>
        <v/>
      </c>
      <c r="AI444" s="50" t="str">
        <f t="shared" si="217"/>
        <v/>
      </c>
      <c r="AJ444" s="50" t="str">
        <f t="shared" si="218"/>
        <v/>
      </c>
      <c r="AK444" s="50" t="str">
        <f t="shared" si="219"/>
        <v/>
      </c>
      <c r="AL444" s="50" t="str">
        <f t="shared" si="235"/>
        <v/>
      </c>
      <c r="AM444" s="50" t="str">
        <f t="shared" si="220"/>
        <v/>
      </c>
      <c r="AN444" s="50" t="str">
        <f t="shared" si="236"/>
        <v/>
      </c>
      <c r="AO444" s="50" t="str">
        <f t="shared" si="237"/>
        <v/>
      </c>
      <c r="AP444" s="50" t="str">
        <f t="shared" si="238"/>
        <v/>
      </c>
      <c r="AQ444" s="50" t="str">
        <f t="shared" si="239"/>
        <v/>
      </c>
    </row>
    <row r="445" spans="1:43" s="27" customFormat="1" x14ac:dyDescent="0.2">
      <c r="A445" s="47" t="str">
        <f t="shared" si="208"/>
        <v/>
      </c>
      <c r="B445" s="47" t="str">
        <f>IF(E445&lt;=$F$10,VLOOKUP('KALKULATOR 2021'!A445,Robocze!$B$23:$C$102,2),"")</f>
        <v/>
      </c>
      <c r="C445" s="47" t="str">
        <f t="shared" si="221"/>
        <v/>
      </c>
      <c r="D445" s="48" t="str">
        <f t="shared" si="240"/>
        <v/>
      </c>
      <c r="E445" s="54" t="str">
        <f t="shared" si="222"/>
        <v/>
      </c>
      <c r="F445" s="49" t="str">
        <f t="shared" si="223"/>
        <v/>
      </c>
      <c r="G445" s="50" t="str">
        <f>IF(F445&lt;&gt;"",
IF($F$6=Robocze!$B$3,$F$5/12,
IF(AND($F$6=Robocze!$B$4,MOD(A445,3)=1),$F$5/4,
IF(AND($F$6=Robocze!$B$5,MOD(A445,12)=1),$F$5,0))),
"")</f>
        <v/>
      </c>
      <c r="H445" s="50" t="str">
        <f t="shared" si="224"/>
        <v/>
      </c>
      <c r="I445" s="51" t="str">
        <f t="shared" si="209"/>
        <v/>
      </c>
      <c r="J445" s="50" t="str">
        <f t="shared" si="225"/>
        <v/>
      </c>
      <c r="K445" s="50" t="str">
        <f t="shared" si="226"/>
        <v/>
      </c>
      <c r="L445" s="52" t="str">
        <f t="shared" si="241"/>
        <v/>
      </c>
      <c r="M445" s="111" t="str">
        <f t="shared" si="210"/>
        <v/>
      </c>
      <c r="N445" s="114" t="str">
        <f t="shared" si="227"/>
        <v/>
      </c>
      <c r="O445" s="115"/>
      <c r="P445" s="114" t="str">
        <f t="shared" si="211"/>
        <v/>
      </c>
      <c r="Q445" s="115"/>
      <c r="R445" s="112" t="str">
        <f t="shared" si="212"/>
        <v/>
      </c>
      <c r="S445" s="50"/>
      <c r="T445" s="53" t="str">
        <f t="shared" si="213"/>
        <v/>
      </c>
      <c r="U445" s="50" t="str">
        <f t="shared" si="214"/>
        <v/>
      </c>
      <c r="V445" s="50" t="str">
        <f t="shared" si="215"/>
        <v/>
      </c>
      <c r="W445" s="53" t="str">
        <f t="shared" si="216"/>
        <v/>
      </c>
      <c r="X445" s="50" t="str">
        <f t="shared" si="228"/>
        <v/>
      </c>
      <c r="Y445" s="50" t="str">
        <f>IF(B445&lt;&gt;"",IF(MONTH(E445)=MONTH($F$14),SUMIF($C$22:C897,"="&amp;(C445-1),$G$22:G897),0)*T445,"")</f>
        <v/>
      </c>
      <c r="Z445" s="50" t="str">
        <f>IF(B445&lt;&gt;"",SUM($Y$22:Y445),"")</f>
        <v/>
      </c>
      <c r="AA445" s="51" t="str">
        <f t="shared" si="229"/>
        <v/>
      </c>
      <c r="AB445" s="50" t="str">
        <f t="shared" si="230"/>
        <v/>
      </c>
      <c r="AC445" s="50" t="str">
        <f t="shared" si="231"/>
        <v/>
      </c>
      <c r="AD445" s="50" t="str">
        <f t="shared" si="232"/>
        <v/>
      </c>
      <c r="AE445" s="50" t="str">
        <f t="shared" si="233"/>
        <v/>
      </c>
      <c r="AF445" s="50" t="str">
        <f>IFERROR($V445*(1-$W445)+SUM($X$22:$X445)+$AD445,"")</f>
        <v/>
      </c>
      <c r="AG445" s="50" t="str">
        <f t="shared" si="234"/>
        <v/>
      </c>
      <c r="AH445" s="50" t="str">
        <f>IF(B445&lt;&gt;"",
IF(AND(AG445=TRUE,D445&gt;=65),$V445*(1-10%)+SUM($X$22:$X445)+$AD445,AF445),
"")</f>
        <v/>
      </c>
      <c r="AI445" s="50" t="str">
        <f t="shared" si="217"/>
        <v/>
      </c>
      <c r="AJ445" s="50" t="str">
        <f t="shared" si="218"/>
        <v/>
      </c>
      <c r="AK445" s="50" t="str">
        <f t="shared" si="219"/>
        <v/>
      </c>
      <c r="AL445" s="50" t="str">
        <f t="shared" si="235"/>
        <v/>
      </c>
      <c r="AM445" s="50" t="str">
        <f t="shared" si="220"/>
        <v/>
      </c>
      <c r="AN445" s="50" t="str">
        <f t="shared" si="236"/>
        <v/>
      </c>
      <c r="AO445" s="50" t="str">
        <f t="shared" si="237"/>
        <v/>
      </c>
      <c r="AP445" s="50" t="str">
        <f t="shared" si="238"/>
        <v/>
      </c>
      <c r="AQ445" s="50" t="str">
        <f t="shared" si="239"/>
        <v/>
      </c>
    </row>
    <row r="446" spans="1:43" s="27" customFormat="1" x14ac:dyDescent="0.2">
      <c r="A446" s="47" t="str">
        <f t="shared" si="208"/>
        <v/>
      </c>
      <c r="B446" s="47" t="str">
        <f>IF(E446&lt;=$F$10,VLOOKUP('KALKULATOR 2021'!A446,Robocze!$B$23:$C$102,2),"")</f>
        <v/>
      </c>
      <c r="C446" s="47" t="str">
        <f t="shared" si="221"/>
        <v/>
      </c>
      <c r="D446" s="48" t="str">
        <f t="shared" si="240"/>
        <v/>
      </c>
      <c r="E446" s="54" t="str">
        <f t="shared" si="222"/>
        <v/>
      </c>
      <c r="F446" s="49" t="str">
        <f t="shared" si="223"/>
        <v/>
      </c>
      <c r="G446" s="50" t="str">
        <f>IF(F446&lt;&gt;"",
IF($F$6=Robocze!$B$3,$F$5/12,
IF(AND($F$6=Robocze!$B$4,MOD(A446,3)=1),$F$5/4,
IF(AND($F$6=Robocze!$B$5,MOD(A446,12)=1),$F$5,0))),
"")</f>
        <v/>
      </c>
      <c r="H446" s="50" t="str">
        <f t="shared" si="224"/>
        <v/>
      </c>
      <c r="I446" s="51" t="str">
        <f t="shared" si="209"/>
        <v/>
      </c>
      <c r="J446" s="50" t="str">
        <f t="shared" si="225"/>
        <v/>
      </c>
      <c r="K446" s="50" t="str">
        <f t="shared" si="226"/>
        <v/>
      </c>
      <c r="L446" s="52" t="str">
        <f t="shared" si="241"/>
        <v/>
      </c>
      <c r="M446" s="111" t="str">
        <f t="shared" si="210"/>
        <v/>
      </c>
      <c r="N446" s="114" t="str">
        <f t="shared" si="227"/>
        <v/>
      </c>
      <c r="O446" s="115"/>
      <c r="P446" s="114" t="str">
        <f t="shared" si="211"/>
        <v/>
      </c>
      <c r="Q446" s="115"/>
      <c r="R446" s="112" t="str">
        <f t="shared" si="212"/>
        <v/>
      </c>
      <c r="S446" s="50"/>
      <c r="T446" s="53" t="str">
        <f t="shared" si="213"/>
        <v/>
      </c>
      <c r="U446" s="50" t="str">
        <f t="shared" si="214"/>
        <v/>
      </c>
      <c r="V446" s="50" t="str">
        <f t="shared" si="215"/>
        <v/>
      </c>
      <c r="W446" s="53" t="str">
        <f t="shared" si="216"/>
        <v/>
      </c>
      <c r="X446" s="50" t="str">
        <f t="shared" si="228"/>
        <v/>
      </c>
      <c r="Y446" s="50" t="str">
        <f>IF(B446&lt;&gt;"",IF(MONTH(E446)=MONTH($F$14),SUMIF($C$22:C897,"="&amp;(C446-1),$G$22:G897),0)*T446,"")</f>
        <v/>
      </c>
      <c r="Z446" s="50" t="str">
        <f>IF(B446&lt;&gt;"",SUM($Y$22:Y446),"")</f>
        <v/>
      </c>
      <c r="AA446" s="51" t="str">
        <f t="shared" si="229"/>
        <v/>
      </c>
      <c r="AB446" s="50" t="str">
        <f t="shared" si="230"/>
        <v/>
      </c>
      <c r="AC446" s="50" t="str">
        <f t="shared" si="231"/>
        <v/>
      </c>
      <c r="AD446" s="50" t="str">
        <f t="shared" si="232"/>
        <v/>
      </c>
      <c r="AE446" s="50" t="str">
        <f t="shared" si="233"/>
        <v/>
      </c>
      <c r="AF446" s="50" t="str">
        <f>IFERROR($V446*(1-$W446)+SUM($X$22:$X446)+$AD446,"")</f>
        <v/>
      </c>
      <c r="AG446" s="50" t="str">
        <f t="shared" si="234"/>
        <v/>
      </c>
      <c r="AH446" s="50" t="str">
        <f>IF(B446&lt;&gt;"",
IF(AND(AG446=TRUE,D446&gt;=65),$V446*(1-10%)+SUM($X$22:$X446)+$AD446,AF446),
"")</f>
        <v/>
      </c>
      <c r="AI446" s="50" t="str">
        <f t="shared" si="217"/>
        <v/>
      </c>
      <c r="AJ446" s="50" t="str">
        <f t="shared" si="218"/>
        <v/>
      </c>
      <c r="AK446" s="50" t="str">
        <f t="shared" si="219"/>
        <v/>
      </c>
      <c r="AL446" s="50" t="str">
        <f t="shared" si="235"/>
        <v/>
      </c>
      <c r="AM446" s="50" t="str">
        <f t="shared" si="220"/>
        <v/>
      </c>
      <c r="AN446" s="50" t="str">
        <f t="shared" si="236"/>
        <v/>
      </c>
      <c r="AO446" s="50" t="str">
        <f t="shared" si="237"/>
        <v/>
      </c>
      <c r="AP446" s="50" t="str">
        <f t="shared" si="238"/>
        <v/>
      </c>
      <c r="AQ446" s="50" t="str">
        <f t="shared" si="239"/>
        <v/>
      </c>
    </row>
    <row r="447" spans="1:43" s="27" customFormat="1" x14ac:dyDescent="0.2">
      <c r="A447" s="47" t="str">
        <f t="shared" si="208"/>
        <v/>
      </c>
      <c r="B447" s="47" t="str">
        <f>IF(E447&lt;=$F$10,VLOOKUP('KALKULATOR 2021'!A447,Robocze!$B$23:$C$102,2),"")</f>
        <v/>
      </c>
      <c r="C447" s="47" t="str">
        <f t="shared" si="221"/>
        <v/>
      </c>
      <c r="D447" s="48" t="str">
        <f t="shared" si="240"/>
        <v/>
      </c>
      <c r="E447" s="54" t="str">
        <f t="shared" si="222"/>
        <v/>
      </c>
      <c r="F447" s="49" t="str">
        <f t="shared" si="223"/>
        <v/>
      </c>
      <c r="G447" s="50" t="str">
        <f>IF(F447&lt;&gt;"",
IF($F$6=Robocze!$B$3,$F$5/12,
IF(AND($F$6=Robocze!$B$4,MOD(A447,3)=1),$F$5/4,
IF(AND($F$6=Robocze!$B$5,MOD(A447,12)=1),$F$5,0))),
"")</f>
        <v/>
      </c>
      <c r="H447" s="50" t="str">
        <f t="shared" si="224"/>
        <v/>
      </c>
      <c r="I447" s="51" t="str">
        <f t="shared" si="209"/>
        <v/>
      </c>
      <c r="J447" s="50" t="str">
        <f t="shared" si="225"/>
        <v/>
      </c>
      <c r="K447" s="50" t="str">
        <f t="shared" si="226"/>
        <v/>
      </c>
      <c r="L447" s="52" t="str">
        <f t="shared" si="241"/>
        <v/>
      </c>
      <c r="M447" s="111" t="str">
        <f t="shared" si="210"/>
        <v/>
      </c>
      <c r="N447" s="114" t="str">
        <f t="shared" si="227"/>
        <v/>
      </c>
      <c r="O447" s="115"/>
      <c r="P447" s="114" t="str">
        <f t="shared" si="211"/>
        <v/>
      </c>
      <c r="Q447" s="115"/>
      <c r="R447" s="112" t="str">
        <f t="shared" si="212"/>
        <v/>
      </c>
      <c r="S447" s="50"/>
      <c r="T447" s="53" t="str">
        <f t="shared" si="213"/>
        <v/>
      </c>
      <c r="U447" s="50" t="str">
        <f t="shared" si="214"/>
        <v/>
      </c>
      <c r="V447" s="50" t="str">
        <f t="shared" si="215"/>
        <v/>
      </c>
      <c r="W447" s="53" t="str">
        <f t="shared" si="216"/>
        <v/>
      </c>
      <c r="X447" s="50" t="str">
        <f t="shared" si="228"/>
        <v/>
      </c>
      <c r="Y447" s="50" t="str">
        <f>IF(B447&lt;&gt;"",IF(MONTH(E447)=MONTH($F$14),SUMIF($C$22:C897,"="&amp;(C447-1),$G$22:G897),0)*T447,"")</f>
        <v/>
      </c>
      <c r="Z447" s="50" t="str">
        <f>IF(B447&lt;&gt;"",SUM($Y$22:Y447),"")</f>
        <v/>
      </c>
      <c r="AA447" s="51" t="str">
        <f t="shared" si="229"/>
        <v/>
      </c>
      <c r="AB447" s="50" t="str">
        <f t="shared" si="230"/>
        <v/>
      </c>
      <c r="AC447" s="50" t="str">
        <f t="shared" si="231"/>
        <v/>
      </c>
      <c r="AD447" s="50" t="str">
        <f t="shared" si="232"/>
        <v/>
      </c>
      <c r="AE447" s="50" t="str">
        <f t="shared" si="233"/>
        <v/>
      </c>
      <c r="AF447" s="50" t="str">
        <f>IFERROR($V447*(1-$W447)+SUM($X$22:$X447)+$AD447,"")</f>
        <v/>
      </c>
      <c r="AG447" s="50" t="str">
        <f t="shared" si="234"/>
        <v/>
      </c>
      <c r="AH447" s="50" t="str">
        <f>IF(B447&lt;&gt;"",
IF(AND(AG447=TRUE,D447&gt;=65),$V447*(1-10%)+SUM($X$22:$X447)+$AD447,AF447),
"")</f>
        <v/>
      </c>
      <c r="AI447" s="50" t="str">
        <f t="shared" si="217"/>
        <v/>
      </c>
      <c r="AJ447" s="50" t="str">
        <f t="shared" si="218"/>
        <v/>
      </c>
      <c r="AK447" s="50" t="str">
        <f t="shared" si="219"/>
        <v/>
      </c>
      <c r="AL447" s="50" t="str">
        <f t="shared" si="235"/>
        <v/>
      </c>
      <c r="AM447" s="50" t="str">
        <f t="shared" si="220"/>
        <v/>
      </c>
      <c r="AN447" s="50" t="str">
        <f t="shared" si="236"/>
        <v/>
      </c>
      <c r="AO447" s="50" t="str">
        <f t="shared" si="237"/>
        <v/>
      </c>
      <c r="AP447" s="50" t="str">
        <f t="shared" si="238"/>
        <v/>
      </c>
      <c r="AQ447" s="50" t="str">
        <f t="shared" si="239"/>
        <v/>
      </c>
    </row>
    <row r="448" spans="1:43" s="27" customFormat="1" x14ac:dyDescent="0.2">
      <c r="A448" s="47" t="str">
        <f t="shared" si="208"/>
        <v/>
      </c>
      <c r="B448" s="47" t="str">
        <f>IF(E448&lt;=$F$10,VLOOKUP('KALKULATOR 2021'!A448,Robocze!$B$23:$C$102,2),"")</f>
        <v/>
      </c>
      <c r="C448" s="47" t="str">
        <f t="shared" si="221"/>
        <v/>
      </c>
      <c r="D448" s="48" t="str">
        <f t="shared" si="240"/>
        <v/>
      </c>
      <c r="E448" s="54" t="str">
        <f t="shared" si="222"/>
        <v/>
      </c>
      <c r="F448" s="49" t="str">
        <f t="shared" si="223"/>
        <v/>
      </c>
      <c r="G448" s="50" t="str">
        <f>IF(F448&lt;&gt;"",
IF($F$6=Robocze!$B$3,$F$5/12,
IF(AND($F$6=Robocze!$B$4,MOD(A448,3)=1),$F$5/4,
IF(AND($F$6=Robocze!$B$5,MOD(A448,12)=1),$F$5,0))),
"")</f>
        <v/>
      </c>
      <c r="H448" s="50" t="str">
        <f t="shared" si="224"/>
        <v/>
      </c>
      <c r="I448" s="51" t="str">
        <f t="shared" si="209"/>
        <v/>
      </c>
      <c r="J448" s="50" t="str">
        <f t="shared" si="225"/>
        <v/>
      </c>
      <c r="K448" s="50" t="str">
        <f t="shared" si="226"/>
        <v/>
      </c>
      <c r="L448" s="52" t="str">
        <f t="shared" si="241"/>
        <v/>
      </c>
      <c r="M448" s="111" t="str">
        <f t="shared" si="210"/>
        <v/>
      </c>
      <c r="N448" s="114" t="str">
        <f t="shared" si="227"/>
        <v/>
      </c>
      <c r="O448" s="115"/>
      <c r="P448" s="114" t="str">
        <f t="shared" si="211"/>
        <v/>
      </c>
      <c r="Q448" s="115"/>
      <c r="R448" s="112" t="str">
        <f t="shared" si="212"/>
        <v/>
      </c>
      <c r="S448" s="50"/>
      <c r="T448" s="53" t="str">
        <f t="shared" si="213"/>
        <v/>
      </c>
      <c r="U448" s="50" t="str">
        <f t="shared" si="214"/>
        <v/>
      </c>
      <c r="V448" s="50" t="str">
        <f t="shared" si="215"/>
        <v/>
      </c>
      <c r="W448" s="53" t="str">
        <f t="shared" si="216"/>
        <v/>
      </c>
      <c r="X448" s="50" t="str">
        <f t="shared" si="228"/>
        <v/>
      </c>
      <c r="Y448" s="50" t="str">
        <f>IF(B448&lt;&gt;"",IF(MONTH(E448)=MONTH($F$14),SUMIF($C$22:C897,"="&amp;(C448-1),$G$22:G897),0)*T448,"")</f>
        <v/>
      </c>
      <c r="Z448" s="50" t="str">
        <f>IF(B448&lt;&gt;"",SUM($Y$22:Y448),"")</f>
        <v/>
      </c>
      <c r="AA448" s="51" t="str">
        <f t="shared" si="229"/>
        <v/>
      </c>
      <c r="AB448" s="50" t="str">
        <f t="shared" si="230"/>
        <v/>
      </c>
      <c r="AC448" s="50" t="str">
        <f t="shared" si="231"/>
        <v/>
      </c>
      <c r="AD448" s="50" t="str">
        <f t="shared" si="232"/>
        <v/>
      </c>
      <c r="AE448" s="50" t="str">
        <f t="shared" si="233"/>
        <v/>
      </c>
      <c r="AF448" s="50" t="str">
        <f>IFERROR($V448*(1-$W448)+SUM($X$22:$X448)+$AD448,"")</f>
        <v/>
      </c>
      <c r="AG448" s="50" t="str">
        <f t="shared" si="234"/>
        <v/>
      </c>
      <c r="AH448" s="50" t="str">
        <f>IF(B448&lt;&gt;"",
IF(AND(AG448=TRUE,D448&gt;=65),$V448*(1-10%)+SUM($X$22:$X448)+$AD448,AF448),
"")</f>
        <v/>
      </c>
      <c r="AI448" s="50" t="str">
        <f t="shared" si="217"/>
        <v/>
      </c>
      <c r="AJ448" s="50" t="str">
        <f t="shared" si="218"/>
        <v/>
      </c>
      <c r="AK448" s="50" t="str">
        <f t="shared" si="219"/>
        <v/>
      </c>
      <c r="AL448" s="50" t="str">
        <f t="shared" si="235"/>
        <v/>
      </c>
      <c r="AM448" s="50" t="str">
        <f t="shared" si="220"/>
        <v/>
      </c>
      <c r="AN448" s="50" t="str">
        <f t="shared" si="236"/>
        <v/>
      </c>
      <c r="AO448" s="50" t="str">
        <f t="shared" si="237"/>
        <v/>
      </c>
      <c r="AP448" s="50" t="str">
        <f t="shared" si="238"/>
        <v/>
      </c>
      <c r="AQ448" s="50" t="str">
        <f t="shared" si="239"/>
        <v/>
      </c>
    </row>
    <row r="449" spans="1:43" s="27" customFormat="1" x14ac:dyDescent="0.2">
      <c r="A449" s="47" t="str">
        <f t="shared" si="208"/>
        <v/>
      </c>
      <c r="B449" s="47" t="str">
        <f>IF(E449&lt;=$F$10,VLOOKUP('KALKULATOR 2021'!A449,Robocze!$B$23:$C$102,2),"")</f>
        <v/>
      </c>
      <c r="C449" s="47" t="str">
        <f t="shared" si="221"/>
        <v/>
      </c>
      <c r="D449" s="48" t="str">
        <f t="shared" si="240"/>
        <v/>
      </c>
      <c r="E449" s="54" t="str">
        <f t="shared" si="222"/>
        <v/>
      </c>
      <c r="F449" s="49" t="str">
        <f t="shared" si="223"/>
        <v/>
      </c>
      <c r="G449" s="50" t="str">
        <f>IF(F449&lt;&gt;"",
IF($F$6=Robocze!$B$3,$F$5/12,
IF(AND($F$6=Robocze!$B$4,MOD(A449,3)=1),$F$5/4,
IF(AND($F$6=Robocze!$B$5,MOD(A449,12)=1),$F$5,0))),
"")</f>
        <v/>
      </c>
      <c r="H449" s="50" t="str">
        <f t="shared" si="224"/>
        <v/>
      </c>
      <c r="I449" s="51" t="str">
        <f t="shared" si="209"/>
        <v/>
      </c>
      <c r="J449" s="50" t="str">
        <f t="shared" si="225"/>
        <v/>
      </c>
      <c r="K449" s="50" t="str">
        <f t="shared" si="226"/>
        <v/>
      </c>
      <c r="L449" s="52" t="str">
        <f t="shared" si="241"/>
        <v/>
      </c>
      <c r="M449" s="111" t="str">
        <f t="shared" si="210"/>
        <v/>
      </c>
      <c r="N449" s="114" t="str">
        <f t="shared" si="227"/>
        <v/>
      </c>
      <c r="O449" s="115"/>
      <c r="P449" s="114" t="str">
        <f t="shared" si="211"/>
        <v/>
      </c>
      <c r="Q449" s="115"/>
      <c r="R449" s="112" t="str">
        <f t="shared" si="212"/>
        <v/>
      </c>
      <c r="S449" s="50"/>
      <c r="T449" s="53" t="str">
        <f t="shared" si="213"/>
        <v/>
      </c>
      <c r="U449" s="50" t="str">
        <f t="shared" si="214"/>
        <v/>
      </c>
      <c r="V449" s="50" t="str">
        <f t="shared" si="215"/>
        <v/>
      </c>
      <c r="W449" s="53" t="str">
        <f t="shared" si="216"/>
        <v/>
      </c>
      <c r="X449" s="50" t="str">
        <f t="shared" si="228"/>
        <v/>
      </c>
      <c r="Y449" s="50" t="str">
        <f>IF(B449&lt;&gt;"",IF(MONTH(E449)=MONTH($F$14),SUMIF($C$22:C897,"="&amp;(C449-1),$G$22:G897),0)*T449,"")</f>
        <v/>
      </c>
      <c r="Z449" s="50" t="str">
        <f>IF(B449&lt;&gt;"",SUM($Y$22:Y449),"")</f>
        <v/>
      </c>
      <c r="AA449" s="51" t="str">
        <f t="shared" si="229"/>
        <v/>
      </c>
      <c r="AB449" s="50" t="str">
        <f t="shared" si="230"/>
        <v/>
      </c>
      <c r="AC449" s="50" t="str">
        <f t="shared" si="231"/>
        <v/>
      </c>
      <c r="AD449" s="50" t="str">
        <f t="shared" si="232"/>
        <v/>
      </c>
      <c r="AE449" s="50" t="str">
        <f t="shared" si="233"/>
        <v/>
      </c>
      <c r="AF449" s="50" t="str">
        <f>IFERROR($V449*(1-$W449)+SUM($X$22:$X449)+$AD449,"")</f>
        <v/>
      </c>
      <c r="AG449" s="50" t="str">
        <f t="shared" si="234"/>
        <v/>
      </c>
      <c r="AH449" s="50" t="str">
        <f>IF(B449&lt;&gt;"",
IF(AND(AG449=TRUE,D449&gt;=65),$V449*(1-10%)+SUM($X$22:$X449)+$AD449,AF449),
"")</f>
        <v/>
      </c>
      <c r="AI449" s="50" t="str">
        <f t="shared" si="217"/>
        <v/>
      </c>
      <c r="AJ449" s="50" t="str">
        <f t="shared" si="218"/>
        <v/>
      </c>
      <c r="AK449" s="50" t="str">
        <f t="shared" si="219"/>
        <v/>
      </c>
      <c r="AL449" s="50" t="str">
        <f t="shared" si="235"/>
        <v/>
      </c>
      <c r="AM449" s="50" t="str">
        <f t="shared" si="220"/>
        <v/>
      </c>
      <c r="AN449" s="50" t="str">
        <f t="shared" si="236"/>
        <v/>
      </c>
      <c r="AO449" s="50" t="str">
        <f t="shared" si="237"/>
        <v/>
      </c>
      <c r="AP449" s="50" t="str">
        <f t="shared" si="238"/>
        <v/>
      </c>
      <c r="AQ449" s="50" t="str">
        <f t="shared" si="239"/>
        <v/>
      </c>
    </row>
    <row r="450" spans="1:43" s="27" customFormat="1" x14ac:dyDescent="0.2">
      <c r="A450" s="47" t="str">
        <f t="shared" si="208"/>
        <v/>
      </c>
      <c r="B450" s="47" t="str">
        <f>IF(E450&lt;=$F$10,VLOOKUP('KALKULATOR 2021'!A450,Robocze!$B$23:$C$102,2),"")</f>
        <v/>
      </c>
      <c r="C450" s="47" t="str">
        <f t="shared" si="221"/>
        <v/>
      </c>
      <c r="D450" s="48" t="str">
        <f t="shared" si="240"/>
        <v/>
      </c>
      <c r="E450" s="54" t="str">
        <f t="shared" si="222"/>
        <v/>
      </c>
      <c r="F450" s="49" t="str">
        <f t="shared" si="223"/>
        <v/>
      </c>
      <c r="G450" s="50" t="str">
        <f>IF(F450&lt;&gt;"",
IF($F$6=Robocze!$B$3,$F$5/12,
IF(AND($F$6=Robocze!$B$4,MOD(A450,3)=1),$F$5/4,
IF(AND($F$6=Robocze!$B$5,MOD(A450,12)=1),$F$5,0))),
"")</f>
        <v/>
      </c>
      <c r="H450" s="50" t="str">
        <f t="shared" si="224"/>
        <v/>
      </c>
      <c r="I450" s="51" t="str">
        <f t="shared" si="209"/>
        <v/>
      </c>
      <c r="J450" s="50" t="str">
        <f t="shared" si="225"/>
        <v/>
      </c>
      <c r="K450" s="50" t="str">
        <f t="shared" si="226"/>
        <v/>
      </c>
      <c r="L450" s="52" t="str">
        <f t="shared" si="241"/>
        <v/>
      </c>
      <c r="M450" s="111" t="str">
        <f t="shared" si="210"/>
        <v/>
      </c>
      <c r="N450" s="114" t="str">
        <f t="shared" si="227"/>
        <v/>
      </c>
      <c r="O450" s="115"/>
      <c r="P450" s="114" t="str">
        <f t="shared" si="211"/>
        <v/>
      </c>
      <c r="Q450" s="115"/>
      <c r="R450" s="112" t="str">
        <f t="shared" si="212"/>
        <v/>
      </c>
      <c r="S450" s="50"/>
      <c r="T450" s="53" t="str">
        <f t="shared" si="213"/>
        <v/>
      </c>
      <c r="U450" s="50" t="str">
        <f t="shared" si="214"/>
        <v/>
      </c>
      <c r="V450" s="50" t="str">
        <f t="shared" si="215"/>
        <v/>
      </c>
      <c r="W450" s="53" t="str">
        <f t="shared" si="216"/>
        <v/>
      </c>
      <c r="X450" s="50" t="str">
        <f t="shared" si="228"/>
        <v/>
      </c>
      <c r="Y450" s="50" t="str">
        <f>IF(B450&lt;&gt;"",IF(MONTH(E450)=MONTH($F$14),SUMIF($C$22:C897,"="&amp;(C450-1),$G$22:G897),0)*T450,"")</f>
        <v/>
      </c>
      <c r="Z450" s="50" t="str">
        <f>IF(B450&lt;&gt;"",SUM($Y$22:Y450),"")</f>
        <v/>
      </c>
      <c r="AA450" s="51" t="str">
        <f t="shared" si="229"/>
        <v/>
      </c>
      <c r="AB450" s="50" t="str">
        <f t="shared" si="230"/>
        <v/>
      </c>
      <c r="AC450" s="50" t="str">
        <f t="shared" si="231"/>
        <v/>
      </c>
      <c r="AD450" s="50" t="str">
        <f t="shared" si="232"/>
        <v/>
      </c>
      <c r="AE450" s="50" t="str">
        <f t="shared" si="233"/>
        <v/>
      </c>
      <c r="AF450" s="50" t="str">
        <f>IFERROR($V450*(1-$W450)+SUM($X$22:$X450)+$AD450,"")</f>
        <v/>
      </c>
      <c r="AG450" s="50" t="str">
        <f t="shared" si="234"/>
        <v/>
      </c>
      <c r="AH450" s="50" t="str">
        <f>IF(B450&lt;&gt;"",
IF(AND(AG450=TRUE,D450&gt;=65),$V450*(1-10%)+SUM($X$22:$X450)+$AD450,AF450),
"")</f>
        <v/>
      </c>
      <c r="AI450" s="50" t="str">
        <f t="shared" si="217"/>
        <v/>
      </c>
      <c r="AJ450" s="50" t="str">
        <f t="shared" si="218"/>
        <v/>
      </c>
      <c r="AK450" s="50" t="str">
        <f t="shared" si="219"/>
        <v/>
      </c>
      <c r="AL450" s="50" t="str">
        <f t="shared" si="235"/>
        <v/>
      </c>
      <c r="AM450" s="50" t="str">
        <f t="shared" si="220"/>
        <v/>
      </c>
      <c r="AN450" s="50" t="str">
        <f t="shared" si="236"/>
        <v/>
      </c>
      <c r="AO450" s="50" t="str">
        <f t="shared" si="237"/>
        <v/>
      </c>
      <c r="AP450" s="50" t="str">
        <f t="shared" si="238"/>
        <v/>
      </c>
      <c r="AQ450" s="50" t="str">
        <f t="shared" si="239"/>
        <v/>
      </c>
    </row>
    <row r="451" spans="1:43" s="27" customFormat="1" x14ac:dyDescent="0.2">
      <c r="A451" s="47" t="str">
        <f t="shared" si="208"/>
        <v/>
      </c>
      <c r="B451" s="47" t="str">
        <f>IF(E451&lt;=$F$10,VLOOKUP('KALKULATOR 2021'!A451,Robocze!$B$23:$C$102,2),"")</f>
        <v/>
      </c>
      <c r="C451" s="47" t="str">
        <f t="shared" si="221"/>
        <v/>
      </c>
      <c r="D451" s="48" t="str">
        <f t="shared" si="240"/>
        <v/>
      </c>
      <c r="E451" s="54" t="str">
        <f t="shared" si="222"/>
        <v/>
      </c>
      <c r="F451" s="49" t="str">
        <f t="shared" si="223"/>
        <v/>
      </c>
      <c r="G451" s="50" t="str">
        <f>IF(F451&lt;&gt;"",
IF($F$6=Robocze!$B$3,$F$5/12,
IF(AND($F$6=Robocze!$B$4,MOD(A451,3)=1),$F$5/4,
IF(AND($F$6=Robocze!$B$5,MOD(A451,12)=1),$F$5,0))),
"")</f>
        <v/>
      </c>
      <c r="H451" s="50" t="str">
        <f t="shared" si="224"/>
        <v/>
      </c>
      <c r="I451" s="51" t="str">
        <f t="shared" si="209"/>
        <v/>
      </c>
      <c r="J451" s="50" t="str">
        <f t="shared" si="225"/>
        <v/>
      </c>
      <c r="K451" s="50" t="str">
        <f t="shared" si="226"/>
        <v/>
      </c>
      <c r="L451" s="52" t="str">
        <f t="shared" si="241"/>
        <v/>
      </c>
      <c r="M451" s="111" t="str">
        <f t="shared" si="210"/>
        <v/>
      </c>
      <c r="N451" s="114" t="str">
        <f t="shared" si="227"/>
        <v/>
      </c>
      <c r="O451" s="115"/>
      <c r="P451" s="114" t="str">
        <f t="shared" si="211"/>
        <v/>
      </c>
      <c r="Q451" s="115"/>
      <c r="R451" s="112" t="str">
        <f t="shared" si="212"/>
        <v/>
      </c>
      <c r="S451" s="50"/>
      <c r="T451" s="53" t="str">
        <f t="shared" si="213"/>
        <v/>
      </c>
      <c r="U451" s="50" t="str">
        <f t="shared" si="214"/>
        <v/>
      </c>
      <c r="V451" s="50" t="str">
        <f t="shared" si="215"/>
        <v/>
      </c>
      <c r="W451" s="53" t="str">
        <f t="shared" si="216"/>
        <v/>
      </c>
      <c r="X451" s="50" t="str">
        <f t="shared" si="228"/>
        <v/>
      </c>
      <c r="Y451" s="50" t="str">
        <f>IF(B451&lt;&gt;"",IF(MONTH(E451)=MONTH($F$14),SUMIF($C$22:C897,"="&amp;(C451-1),$G$22:G897),0)*T451,"")</f>
        <v/>
      </c>
      <c r="Z451" s="50" t="str">
        <f>IF(B451&lt;&gt;"",SUM($Y$22:Y451),"")</f>
        <v/>
      </c>
      <c r="AA451" s="51" t="str">
        <f t="shared" si="229"/>
        <v/>
      </c>
      <c r="AB451" s="50" t="str">
        <f t="shared" si="230"/>
        <v/>
      </c>
      <c r="AC451" s="50" t="str">
        <f t="shared" si="231"/>
        <v/>
      </c>
      <c r="AD451" s="50" t="str">
        <f t="shared" si="232"/>
        <v/>
      </c>
      <c r="AE451" s="50" t="str">
        <f t="shared" si="233"/>
        <v/>
      </c>
      <c r="AF451" s="50" t="str">
        <f>IFERROR($V451*(1-$W451)+SUM($X$22:$X451)+$AD451,"")</f>
        <v/>
      </c>
      <c r="AG451" s="50" t="str">
        <f t="shared" si="234"/>
        <v/>
      </c>
      <c r="AH451" s="50" t="str">
        <f>IF(B451&lt;&gt;"",
IF(AND(AG451=TRUE,D451&gt;=65),$V451*(1-10%)+SUM($X$22:$X451)+$AD451,AF451),
"")</f>
        <v/>
      </c>
      <c r="AI451" s="50" t="str">
        <f t="shared" si="217"/>
        <v/>
      </c>
      <c r="AJ451" s="50" t="str">
        <f t="shared" si="218"/>
        <v/>
      </c>
      <c r="AK451" s="50" t="str">
        <f t="shared" si="219"/>
        <v/>
      </c>
      <c r="AL451" s="50" t="str">
        <f t="shared" si="235"/>
        <v/>
      </c>
      <c r="AM451" s="50" t="str">
        <f t="shared" si="220"/>
        <v/>
      </c>
      <c r="AN451" s="50" t="str">
        <f t="shared" si="236"/>
        <v/>
      </c>
      <c r="AO451" s="50" t="str">
        <f t="shared" si="237"/>
        <v/>
      </c>
      <c r="AP451" s="50" t="str">
        <f t="shared" si="238"/>
        <v/>
      </c>
      <c r="AQ451" s="50" t="str">
        <f t="shared" si="239"/>
        <v/>
      </c>
    </row>
    <row r="452" spans="1:43" s="27" customFormat="1" x14ac:dyDescent="0.2">
      <c r="A452" s="47" t="str">
        <f t="shared" si="208"/>
        <v/>
      </c>
      <c r="B452" s="47" t="str">
        <f>IF(E452&lt;=$F$10,VLOOKUP('KALKULATOR 2021'!A452,Robocze!$B$23:$C$102,2),"")</f>
        <v/>
      </c>
      <c r="C452" s="47" t="str">
        <f t="shared" si="221"/>
        <v/>
      </c>
      <c r="D452" s="48" t="str">
        <f t="shared" si="240"/>
        <v/>
      </c>
      <c r="E452" s="54" t="str">
        <f t="shared" si="222"/>
        <v/>
      </c>
      <c r="F452" s="49" t="str">
        <f t="shared" si="223"/>
        <v/>
      </c>
      <c r="G452" s="50" t="str">
        <f>IF(F452&lt;&gt;"",
IF($F$6=Robocze!$B$3,$F$5/12,
IF(AND($F$6=Robocze!$B$4,MOD(A452,3)=1),$F$5/4,
IF(AND($F$6=Robocze!$B$5,MOD(A452,12)=1),$F$5,0))),
"")</f>
        <v/>
      </c>
      <c r="H452" s="50" t="str">
        <f t="shared" si="224"/>
        <v/>
      </c>
      <c r="I452" s="51" t="str">
        <f t="shared" si="209"/>
        <v/>
      </c>
      <c r="J452" s="50" t="str">
        <f t="shared" si="225"/>
        <v/>
      </c>
      <c r="K452" s="50" t="str">
        <f t="shared" si="226"/>
        <v/>
      </c>
      <c r="L452" s="52" t="str">
        <f t="shared" si="241"/>
        <v/>
      </c>
      <c r="M452" s="111" t="str">
        <f t="shared" si="210"/>
        <v/>
      </c>
      <c r="N452" s="114" t="str">
        <f t="shared" si="227"/>
        <v/>
      </c>
      <c r="O452" s="115"/>
      <c r="P452" s="114" t="str">
        <f t="shared" si="211"/>
        <v/>
      </c>
      <c r="Q452" s="115"/>
      <c r="R452" s="112" t="str">
        <f t="shared" si="212"/>
        <v/>
      </c>
      <c r="S452" s="50"/>
      <c r="T452" s="53" t="str">
        <f t="shared" si="213"/>
        <v/>
      </c>
      <c r="U452" s="50" t="str">
        <f t="shared" si="214"/>
        <v/>
      </c>
      <c r="V452" s="50" t="str">
        <f t="shared" si="215"/>
        <v/>
      </c>
      <c r="W452" s="53" t="str">
        <f t="shared" si="216"/>
        <v/>
      </c>
      <c r="X452" s="50" t="str">
        <f t="shared" si="228"/>
        <v/>
      </c>
      <c r="Y452" s="50" t="str">
        <f>IF(B452&lt;&gt;"",IF(MONTH(E452)=MONTH($F$14),SUMIF($C$22:C897,"="&amp;(C452-1),$G$22:G897),0)*T452,"")</f>
        <v/>
      </c>
      <c r="Z452" s="50" t="str">
        <f>IF(B452&lt;&gt;"",SUM($Y$22:Y452),"")</f>
        <v/>
      </c>
      <c r="AA452" s="51" t="str">
        <f t="shared" si="229"/>
        <v/>
      </c>
      <c r="AB452" s="50" t="str">
        <f t="shared" si="230"/>
        <v/>
      </c>
      <c r="AC452" s="50" t="str">
        <f t="shared" si="231"/>
        <v/>
      </c>
      <c r="AD452" s="50" t="str">
        <f t="shared" si="232"/>
        <v/>
      </c>
      <c r="AE452" s="50" t="str">
        <f t="shared" si="233"/>
        <v/>
      </c>
      <c r="AF452" s="50" t="str">
        <f>IFERROR($V452*(1-$W452)+SUM($X$22:$X452)+$AD452,"")</f>
        <v/>
      </c>
      <c r="AG452" s="50" t="str">
        <f t="shared" si="234"/>
        <v/>
      </c>
      <c r="AH452" s="50" t="str">
        <f>IF(B452&lt;&gt;"",
IF(AND(AG452=TRUE,D452&gt;=65),$V452*(1-10%)+SUM($X$22:$X452)+$AD452,AF452),
"")</f>
        <v/>
      </c>
      <c r="AI452" s="50" t="str">
        <f t="shared" si="217"/>
        <v/>
      </c>
      <c r="AJ452" s="50" t="str">
        <f t="shared" si="218"/>
        <v/>
      </c>
      <c r="AK452" s="50" t="str">
        <f t="shared" si="219"/>
        <v/>
      </c>
      <c r="AL452" s="50" t="str">
        <f t="shared" si="235"/>
        <v/>
      </c>
      <c r="AM452" s="50" t="str">
        <f t="shared" si="220"/>
        <v/>
      </c>
      <c r="AN452" s="50" t="str">
        <f t="shared" si="236"/>
        <v/>
      </c>
      <c r="AO452" s="50" t="str">
        <f t="shared" si="237"/>
        <v/>
      </c>
      <c r="AP452" s="50" t="str">
        <f t="shared" si="238"/>
        <v/>
      </c>
      <c r="AQ452" s="50" t="str">
        <f t="shared" si="239"/>
        <v/>
      </c>
    </row>
    <row r="453" spans="1:43" s="27" customFormat="1" x14ac:dyDescent="0.2">
      <c r="A453" s="55" t="str">
        <f t="shared" si="208"/>
        <v/>
      </c>
      <c r="B453" s="55" t="str">
        <f>IF(E453&lt;=$F$10,VLOOKUP('KALKULATOR 2021'!A453,Robocze!$B$23:$C$102,2),"")</f>
        <v/>
      </c>
      <c r="C453" s="55" t="str">
        <f t="shared" si="221"/>
        <v/>
      </c>
      <c r="D453" s="56" t="str">
        <f t="shared" si="240"/>
        <v/>
      </c>
      <c r="E453" s="57" t="str">
        <f t="shared" si="222"/>
        <v/>
      </c>
      <c r="F453" s="58" t="str">
        <f t="shared" si="223"/>
        <v/>
      </c>
      <c r="G453" s="59" t="str">
        <f>IF(F453&lt;&gt;"",
IF($F$6=Robocze!$B$3,$F$5/12,
IF(AND($F$6=Robocze!$B$4,MOD(A453,3)=1),$F$5/4,
IF(AND($F$6=Robocze!$B$5,MOD(A453,12)=1),$F$5,0))),
"")</f>
        <v/>
      </c>
      <c r="H453" s="59" t="str">
        <f t="shared" si="224"/>
        <v/>
      </c>
      <c r="I453" s="60" t="str">
        <f t="shared" si="209"/>
        <v/>
      </c>
      <c r="J453" s="59" t="str">
        <f t="shared" si="225"/>
        <v/>
      </c>
      <c r="K453" s="59" t="str">
        <f t="shared" si="226"/>
        <v/>
      </c>
      <c r="L453" s="61" t="str">
        <f t="shared" si="241"/>
        <v/>
      </c>
      <c r="M453" s="113" t="str">
        <f t="shared" si="210"/>
        <v/>
      </c>
      <c r="N453" s="114" t="str">
        <f t="shared" si="227"/>
        <v/>
      </c>
      <c r="O453" s="115"/>
      <c r="P453" s="114" t="str">
        <f t="shared" si="211"/>
        <v/>
      </c>
      <c r="Q453" s="115"/>
      <c r="R453" s="112" t="str">
        <f t="shared" si="212"/>
        <v/>
      </c>
      <c r="S453" s="59"/>
      <c r="T453" s="62" t="str">
        <f t="shared" si="213"/>
        <v/>
      </c>
      <c r="U453" s="59" t="str">
        <f t="shared" si="214"/>
        <v/>
      </c>
      <c r="V453" s="59" t="str">
        <f t="shared" si="215"/>
        <v/>
      </c>
      <c r="W453" s="62" t="str">
        <f t="shared" si="216"/>
        <v/>
      </c>
      <c r="X453" s="59" t="str">
        <f t="shared" si="228"/>
        <v/>
      </c>
      <c r="Y453" s="59" t="str">
        <f>IF(B453&lt;&gt;"",IF(MONTH(E453)=MONTH($F$14),SUMIF($C$22:C921,"="&amp;(C453-1),$G$22:G921),0)*T453,"")</f>
        <v/>
      </c>
      <c r="Z453" s="59" t="str">
        <f>IF(B453&lt;&gt;"",SUM($Y$22:Y453),"")</f>
        <v/>
      </c>
      <c r="AA453" s="60" t="str">
        <f t="shared" si="229"/>
        <v/>
      </c>
      <c r="AB453" s="59" t="str">
        <f t="shared" si="230"/>
        <v/>
      </c>
      <c r="AC453" s="59" t="str">
        <f t="shared" si="231"/>
        <v/>
      </c>
      <c r="AD453" s="59" t="str">
        <f t="shared" si="232"/>
        <v/>
      </c>
      <c r="AE453" s="59" t="str">
        <f t="shared" si="233"/>
        <v/>
      </c>
      <c r="AF453" s="59" t="str">
        <f>IFERROR($V453*(1-$W453)+SUM($X$22:$X453)+$AD453,"")</f>
        <v/>
      </c>
      <c r="AG453" s="59" t="str">
        <f t="shared" si="234"/>
        <v/>
      </c>
      <c r="AH453" s="59" t="str">
        <f>IF(B453&lt;&gt;"",
IF(AND(AG453=TRUE,D453&gt;=65),$V453*(1-10%)+SUM($X$22:$X453)+$AD453,AF453),
"")</f>
        <v/>
      </c>
      <c r="AI453" s="59" t="str">
        <f t="shared" si="217"/>
        <v/>
      </c>
      <c r="AJ453" s="59" t="str">
        <f t="shared" si="218"/>
        <v/>
      </c>
      <c r="AK453" s="59" t="str">
        <f t="shared" si="219"/>
        <v/>
      </c>
      <c r="AL453" s="59" t="str">
        <f t="shared" si="235"/>
        <v/>
      </c>
      <c r="AM453" s="59" t="str">
        <f t="shared" si="220"/>
        <v/>
      </c>
      <c r="AN453" s="59" t="str">
        <f t="shared" si="236"/>
        <v/>
      </c>
      <c r="AO453" s="59" t="str">
        <f t="shared" si="237"/>
        <v/>
      </c>
      <c r="AP453" s="59" t="str">
        <f t="shared" si="238"/>
        <v/>
      </c>
      <c r="AQ453" s="59" t="str">
        <f t="shared" si="239"/>
        <v/>
      </c>
    </row>
    <row r="454" spans="1:43" s="46" customFormat="1" x14ac:dyDescent="0.2">
      <c r="A454" s="47" t="str">
        <f t="shared" si="208"/>
        <v/>
      </c>
      <c r="B454" s="47" t="str">
        <f>IF(E454&lt;=$F$10,VLOOKUP('KALKULATOR 2021'!A454,Robocze!$B$23:$C$102,2),"")</f>
        <v/>
      </c>
      <c r="C454" s="47" t="str">
        <f t="shared" si="221"/>
        <v/>
      </c>
      <c r="D454" s="48" t="str">
        <f t="shared" si="240"/>
        <v/>
      </c>
      <c r="E454" s="49" t="str">
        <f t="shared" si="222"/>
        <v/>
      </c>
      <c r="F454" s="49" t="str">
        <f t="shared" si="223"/>
        <v/>
      </c>
      <c r="G454" s="50" t="str">
        <f>IF(F454&lt;&gt;"",
IF($F$6=Robocze!$B$3,$F$5/12,
IF(AND($F$6=Robocze!$B$4,MOD(A454,3)=1),$F$5/4,
IF(AND($F$6=Robocze!$B$5,MOD(A454,12)=1),$F$5,0))),
"")</f>
        <v/>
      </c>
      <c r="H454" s="50" t="str">
        <f t="shared" si="224"/>
        <v/>
      </c>
      <c r="I454" s="51" t="str">
        <f t="shared" si="209"/>
        <v/>
      </c>
      <c r="J454" s="50" t="str">
        <f t="shared" si="225"/>
        <v/>
      </c>
      <c r="K454" s="50" t="str">
        <f t="shared" si="226"/>
        <v/>
      </c>
      <c r="L454" s="52" t="str">
        <f t="shared" si="241"/>
        <v/>
      </c>
      <c r="M454" s="111" t="str">
        <f t="shared" si="210"/>
        <v/>
      </c>
      <c r="N454" s="114" t="str">
        <f t="shared" si="227"/>
        <v/>
      </c>
      <c r="O454" s="115"/>
      <c r="P454" s="114" t="str">
        <f t="shared" si="211"/>
        <v/>
      </c>
      <c r="Q454" s="115"/>
      <c r="R454" s="112" t="str">
        <f t="shared" si="212"/>
        <v/>
      </c>
      <c r="S454" s="50"/>
      <c r="T454" s="53" t="str">
        <f t="shared" si="213"/>
        <v/>
      </c>
      <c r="U454" s="50" t="str">
        <f t="shared" si="214"/>
        <v/>
      </c>
      <c r="V454" s="50" t="str">
        <f t="shared" si="215"/>
        <v/>
      </c>
      <c r="W454" s="53" t="str">
        <f t="shared" si="216"/>
        <v/>
      </c>
      <c r="X454" s="50" t="str">
        <f t="shared" si="228"/>
        <v/>
      </c>
      <c r="Y454" s="50" t="str">
        <f>IF(B454&lt;&gt;"",IF(MONTH(E454)=MONTH($F$14),SUMIF($C$22:C909,"="&amp;(C454-1),$G$22:G909),0)*T454,"")</f>
        <v/>
      </c>
      <c r="Z454" s="50" t="str">
        <f>IF(B454&lt;&gt;"",SUM($Y$22:Y454),"")</f>
        <v/>
      </c>
      <c r="AA454" s="51" t="str">
        <f t="shared" si="229"/>
        <v/>
      </c>
      <c r="AB454" s="50" t="str">
        <f t="shared" si="230"/>
        <v/>
      </c>
      <c r="AC454" s="50" t="str">
        <f t="shared" si="231"/>
        <v/>
      </c>
      <c r="AD454" s="50" t="str">
        <f t="shared" si="232"/>
        <v/>
      </c>
      <c r="AE454" s="50" t="str">
        <f t="shared" si="233"/>
        <v/>
      </c>
      <c r="AF454" s="50" t="str">
        <f>IFERROR($V454*(1-$W454)+SUM($X$22:$X454)+$AD454,"")</f>
        <v/>
      </c>
      <c r="AG454" s="50" t="str">
        <f t="shared" si="234"/>
        <v/>
      </c>
      <c r="AH454" s="50" t="str">
        <f>IF(B454&lt;&gt;"",
IF(AND(AG454=TRUE,D454&gt;=65),$V454*(1-10%)+SUM($X$22:$X454)+$AD454,AF454),
"")</f>
        <v/>
      </c>
      <c r="AI454" s="50" t="str">
        <f t="shared" si="217"/>
        <v/>
      </c>
      <c r="AJ454" s="50" t="str">
        <f t="shared" si="218"/>
        <v/>
      </c>
      <c r="AK454" s="50" t="str">
        <f t="shared" si="219"/>
        <v/>
      </c>
      <c r="AL454" s="50" t="str">
        <f t="shared" si="235"/>
        <v/>
      </c>
      <c r="AM454" s="50" t="str">
        <f t="shared" si="220"/>
        <v/>
      </c>
      <c r="AN454" s="50" t="str">
        <f t="shared" si="236"/>
        <v/>
      </c>
      <c r="AO454" s="50" t="str">
        <f t="shared" si="237"/>
        <v/>
      </c>
      <c r="AP454" s="50" t="str">
        <f t="shared" si="238"/>
        <v/>
      </c>
      <c r="AQ454" s="50" t="str">
        <f t="shared" si="239"/>
        <v/>
      </c>
    </row>
    <row r="455" spans="1:43" s="46" customFormat="1" x14ac:dyDescent="0.2">
      <c r="A455" s="47" t="str">
        <f t="shared" si="208"/>
        <v/>
      </c>
      <c r="B455" s="47" t="str">
        <f>IF(E455&lt;=$F$10,VLOOKUP('KALKULATOR 2021'!A455,Robocze!$B$23:$C$102,2),"")</f>
        <v/>
      </c>
      <c r="C455" s="47" t="str">
        <f t="shared" si="221"/>
        <v/>
      </c>
      <c r="D455" s="48" t="str">
        <f t="shared" si="240"/>
        <v/>
      </c>
      <c r="E455" s="54" t="str">
        <f t="shared" si="222"/>
        <v/>
      </c>
      <c r="F455" s="49" t="str">
        <f t="shared" si="223"/>
        <v/>
      </c>
      <c r="G455" s="50" t="str">
        <f>IF(F455&lt;&gt;"",
IF($F$6=Robocze!$B$3,$F$5/12,
IF(AND($F$6=Robocze!$B$4,MOD(A455,3)=1),$F$5/4,
IF(AND($F$6=Robocze!$B$5,MOD(A455,12)=1),$F$5,0))),
"")</f>
        <v/>
      </c>
      <c r="H455" s="50" t="str">
        <f t="shared" si="224"/>
        <v/>
      </c>
      <c r="I455" s="51" t="str">
        <f t="shared" si="209"/>
        <v/>
      </c>
      <c r="J455" s="50" t="str">
        <f t="shared" si="225"/>
        <v/>
      </c>
      <c r="K455" s="50" t="str">
        <f t="shared" si="226"/>
        <v/>
      </c>
      <c r="L455" s="52" t="str">
        <f t="shared" si="241"/>
        <v/>
      </c>
      <c r="M455" s="111" t="str">
        <f t="shared" si="210"/>
        <v/>
      </c>
      <c r="N455" s="114" t="str">
        <f t="shared" si="227"/>
        <v/>
      </c>
      <c r="O455" s="115"/>
      <c r="P455" s="114" t="str">
        <f t="shared" si="211"/>
        <v/>
      </c>
      <c r="Q455" s="115"/>
      <c r="R455" s="112" t="str">
        <f t="shared" si="212"/>
        <v/>
      </c>
      <c r="S455" s="50"/>
      <c r="T455" s="53" t="str">
        <f t="shared" si="213"/>
        <v/>
      </c>
      <c r="U455" s="50" t="str">
        <f t="shared" si="214"/>
        <v/>
      </c>
      <c r="V455" s="50" t="str">
        <f t="shared" si="215"/>
        <v/>
      </c>
      <c r="W455" s="53" t="str">
        <f t="shared" si="216"/>
        <v/>
      </c>
      <c r="X455" s="50" t="str">
        <f t="shared" si="228"/>
        <v/>
      </c>
      <c r="Y455" s="50" t="str">
        <f>IF(B455&lt;&gt;"",IF(MONTH(E455)=MONTH($F$14),SUMIF($C$22:C909,"="&amp;(C455-1),$G$22:G909),0)*T455,"")</f>
        <v/>
      </c>
      <c r="Z455" s="50" t="str">
        <f>IF(B455&lt;&gt;"",SUM($Y$22:Y455),"")</f>
        <v/>
      </c>
      <c r="AA455" s="51" t="str">
        <f t="shared" si="229"/>
        <v/>
      </c>
      <c r="AB455" s="50" t="str">
        <f t="shared" si="230"/>
        <v/>
      </c>
      <c r="AC455" s="50" t="str">
        <f t="shared" si="231"/>
        <v/>
      </c>
      <c r="AD455" s="50" t="str">
        <f t="shared" si="232"/>
        <v/>
      </c>
      <c r="AE455" s="50" t="str">
        <f t="shared" si="233"/>
        <v/>
      </c>
      <c r="AF455" s="50" t="str">
        <f>IFERROR($V455*(1-$W455)+SUM($X$22:$X455)+$AD455,"")</f>
        <v/>
      </c>
      <c r="AG455" s="50" t="str">
        <f t="shared" si="234"/>
        <v/>
      </c>
      <c r="AH455" s="50" t="str">
        <f>IF(B455&lt;&gt;"",
IF(AND(AG455=TRUE,D455&gt;=65),$V455*(1-10%)+SUM($X$22:$X455)+$AD455,AF455),
"")</f>
        <v/>
      </c>
      <c r="AI455" s="50" t="str">
        <f t="shared" si="217"/>
        <v/>
      </c>
      <c r="AJ455" s="50" t="str">
        <f t="shared" si="218"/>
        <v/>
      </c>
      <c r="AK455" s="50" t="str">
        <f t="shared" si="219"/>
        <v/>
      </c>
      <c r="AL455" s="50" t="str">
        <f t="shared" si="235"/>
        <v/>
      </c>
      <c r="AM455" s="50" t="str">
        <f t="shared" si="220"/>
        <v/>
      </c>
      <c r="AN455" s="50" t="str">
        <f t="shared" si="236"/>
        <v/>
      </c>
      <c r="AO455" s="50" t="str">
        <f t="shared" si="237"/>
        <v/>
      </c>
      <c r="AP455" s="50" t="str">
        <f t="shared" si="238"/>
        <v/>
      </c>
      <c r="AQ455" s="50" t="str">
        <f t="shared" si="239"/>
        <v/>
      </c>
    </row>
    <row r="456" spans="1:43" s="27" customFormat="1" x14ac:dyDescent="0.2">
      <c r="A456" s="47" t="str">
        <f t="shared" si="208"/>
        <v/>
      </c>
      <c r="B456" s="47" t="str">
        <f>IF(E456&lt;=$F$10,VLOOKUP('KALKULATOR 2021'!A456,Robocze!$B$23:$C$102,2),"")</f>
        <v/>
      </c>
      <c r="C456" s="47" t="str">
        <f t="shared" si="221"/>
        <v/>
      </c>
      <c r="D456" s="48" t="str">
        <f t="shared" si="240"/>
        <v/>
      </c>
      <c r="E456" s="54" t="str">
        <f t="shared" si="222"/>
        <v/>
      </c>
      <c r="F456" s="49" t="str">
        <f t="shared" si="223"/>
        <v/>
      </c>
      <c r="G456" s="50" t="str">
        <f>IF(F456&lt;&gt;"",
IF($F$6=Robocze!$B$3,$F$5/12,
IF(AND($F$6=Robocze!$B$4,MOD(A456,3)=1),$F$5/4,
IF(AND($F$6=Robocze!$B$5,MOD(A456,12)=1),$F$5,0))),
"")</f>
        <v/>
      </c>
      <c r="H456" s="50" t="str">
        <f t="shared" si="224"/>
        <v/>
      </c>
      <c r="I456" s="51" t="str">
        <f t="shared" si="209"/>
        <v/>
      </c>
      <c r="J456" s="50" t="str">
        <f t="shared" si="225"/>
        <v/>
      </c>
      <c r="K456" s="50" t="str">
        <f t="shared" si="226"/>
        <v/>
      </c>
      <c r="L456" s="52" t="str">
        <f t="shared" si="241"/>
        <v/>
      </c>
      <c r="M456" s="111" t="str">
        <f t="shared" si="210"/>
        <v/>
      </c>
      <c r="N456" s="114" t="str">
        <f t="shared" si="227"/>
        <v/>
      </c>
      <c r="O456" s="115"/>
      <c r="P456" s="114" t="str">
        <f t="shared" si="211"/>
        <v/>
      </c>
      <c r="Q456" s="115"/>
      <c r="R456" s="112" t="str">
        <f t="shared" si="212"/>
        <v/>
      </c>
      <c r="S456" s="50"/>
      <c r="T456" s="53" t="str">
        <f t="shared" si="213"/>
        <v/>
      </c>
      <c r="U456" s="50" t="str">
        <f t="shared" si="214"/>
        <v/>
      </c>
      <c r="V456" s="50" t="str">
        <f t="shared" si="215"/>
        <v/>
      </c>
      <c r="W456" s="53" t="str">
        <f t="shared" si="216"/>
        <v/>
      </c>
      <c r="X456" s="50" t="str">
        <f t="shared" si="228"/>
        <v/>
      </c>
      <c r="Y456" s="50" t="str">
        <f>IF(B456&lt;&gt;"",IF(MONTH(E456)=MONTH($F$14),SUMIF($C$22:C909,"="&amp;(C456-1),$G$22:G909),0)*T456,"")</f>
        <v/>
      </c>
      <c r="Z456" s="50" t="str">
        <f>IF(B456&lt;&gt;"",SUM($Y$22:Y456),"")</f>
        <v/>
      </c>
      <c r="AA456" s="51" t="str">
        <f t="shared" si="229"/>
        <v/>
      </c>
      <c r="AB456" s="50" t="str">
        <f t="shared" si="230"/>
        <v/>
      </c>
      <c r="AC456" s="50" t="str">
        <f t="shared" si="231"/>
        <v/>
      </c>
      <c r="AD456" s="50" t="str">
        <f t="shared" si="232"/>
        <v/>
      </c>
      <c r="AE456" s="50" t="str">
        <f t="shared" si="233"/>
        <v/>
      </c>
      <c r="AF456" s="50" t="str">
        <f>IFERROR($V456*(1-$W456)+SUM($X$22:$X456)+$AD456,"")</f>
        <v/>
      </c>
      <c r="AG456" s="50" t="str">
        <f t="shared" si="234"/>
        <v/>
      </c>
      <c r="AH456" s="50" t="str">
        <f>IF(B456&lt;&gt;"",
IF(AND(AG456=TRUE,D456&gt;=65),$V456*(1-10%)+SUM($X$22:$X456)+$AD456,AF456),
"")</f>
        <v/>
      </c>
      <c r="AI456" s="50" t="str">
        <f t="shared" si="217"/>
        <v/>
      </c>
      <c r="AJ456" s="50" t="str">
        <f t="shared" si="218"/>
        <v/>
      </c>
      <c r="AK456" s="50" t="str">
        <f t="shared" si="219"/>
        <v/>
      </c>
      <c r="AL456" s="50" t="str">
        <f t="shared" si="235"/>
        <v/>
      </c>
      <c r="AM456" s="50" t="str">
        <f t="shared" si="220"/>
        <v/>
      </c>
      <c r="AN456" s="50" t="str">
        <f t="shared" si="236"/>
        <v/>
      </c>
      <c r="AO456" s="50" t="str">
        <f t="shared" si="237"/>
        <v/>
      </c>
      <c r="AP456" s="50" t="str">
        <f t="shared" si="238"/>
        <v/>
      </c>
      <c r="AQ456" s="50" t="str">
        <f t="shared" si="239"/>
        <v/>
      </c>
    </row>
    <row r="457" spans="1:43" s="27" customFormat="1" x14ac:dyDescent="0.2">
      <c r="A457" s="47" t="str">
        <f t="shared" si="208"/>
        <v/>
      </c>
      <c r="B457" s="47" t="str">
        <f>IF(E457&lt;=$F$10,VLOOKUP('KALKULATOR 2021'!A457,Robocze!$B$23:$C$102,2),"")</f>
        <v/>
      </c>
      <c r="C457" s="47" t="str">
        <f t="shared" si="221"/>
        <v/>
      </c>
      <c r="D457" s="48" t="str">
        <f t="shared" si="240"/>
        <v/>
      </c>
      <c r="E457" s="54" t="str">
        <f t="shared" si="222"/>
        <v/>
      </c>
      <c r="F457" s="49" t="str">
        <f t="shared" si="223"/>
        <v/>
      </c>
      <c r="G457" s="50" t="str">
        <f>IF(F457&lt;&gt;"",
IF($F$6=Robocze!$B$3,$F$5/12,
IF(AND($F$6=Robocze!$B$4,MOD(A457,3)=1),$F$5/4,
IF(AND($F$6=Robocze!$B$5,MOD(A457,12)=1),$F$5,0))),
"")</f>
        <v/>
      </c>
      <c r="H457" s="50" t="str">
        <f t="shared" si="224"/>
        <v/>
      </c>
      <c r="I457" s="51" t="str">
        <f t="shared" si="209"/>
        <v/>
      </c>
      <c r="J457" s="50" t="str">
        <f t="shared" si="225"/>
        <v/>
      </c>
      <c r="K457" s="50" t="str">
        <f t="shared" si="226"/>
        <v/>
      </c>
      <c r="L457" s="52" t="str">
        <f t="shared" si="241"/>
        <v/>
      </c>
      <c r="M457" s="111" t="str">
        <f t="shared" si="210"/>
        <v/>
      </c>
      <c r="N457" s="114" t="str">
        <f t="shared" si="227"/>
        <v/>
      </c>
      <c r="O457" s="115"/>
      <c r="P457" s="114" t="str">
        <f t="shared" si="211"/>
        <v/>
      </c>
      <c r="Q457" s="115"/>
      <c r="R457" s="112" t="str">
        <f t="shared" si="212"/>
        <v/>
      </c>
      <c r="S457" s="50"/>
      <c r="T457" s="53" t="str">
        <f t="shared" si="213"/>
        <v/>
      </c>
      <c r="U457" s="50" t="str">
        <f t="shared" si="214"/>
        <v/>
      </c>
      <c r="V457" s="50" t="str">
        <f t="shared" si="215"/>
        <v/>
      </c>
      <c r="W457" s="53" t="str">
        <f t="shared" si="216"/>
        <v/>
      </c>
      <c r="X457" s="50" t="str">
        <f t="shared" si="228"/>
        <v/>
      </c>
      <c r="Y457" s="50" t="str">
        <f>IF(B457&lt;&gt;"",IF(MONTH(E457)=MONTH($F$14),SUMIF($C$22:C909,"="&amp;(C457-1),$G$22:G909),0)*T457,"")</f>
        <v/>
      </c>
      <c r="Z457" s="50" t="str">
        <f>IF(B457&lt;&gt;"",SUM($Y$22:Y457),"")</f>
        <v/>
      </c>
      <c r="AA457" s="51" t="str">
        <f t="shared" si="229"/>
        <v/>
      </c>
      <c r="AB457" s="50" t="str">
        <f t="shared" si="230"/>
        <v/>
      </c>
      <c r="AC457" s="50" t="str">
        <f t="shared" si="231"/>
        <v/>
      </c>
      <c r="AD457" s="50" t="str">
        <f t="shared" si="232"/>
        <v/>
      </c>
      <c r="AE457" s="50" t="str">
        <f t="shared" si="233"/>
        <v/>
      </c>
      <c r="AF457" s="50" t="str">
        <f>IFERROR($V457*(1-$W457)+SUM($X$22:$X457)+$AD457,"")</f>
        <v/>
      </c>
      <c r="AG457" s="50" t="str">
        <f t="shared" si="234"/>
        <v/>
      </c>
      <c r="AH457" s="50" t="str">
        <f>IF(B457&lt;&gt;"",
IF(AND(AG457=TRUE,D457&gt;=65),$V457*(1-10%)+SUM($X$22:$X457)+$AD457,AF457),
"")</f>
        <v/>
      </c>
      <c r="AI457" s="50" t="str">
        <f t="shared" si="217"/>
        <v/>
      </c>
      <c r="AJ457" s="50" t="str">
        <f t="shared" si="218"/>
        <v/>
      </c>
      <c r="AK457" s="50" t="str">
        <f t="shared" si="219"/>
        <v/>
      </c>
      <c r="AL457" s="50" t="str">
        <f t="shared" si="235"/>
        <v/>
      </c>
      <c r="AM457" s="50" t="str">
        <f t="shared" si="220"/>
        <v/>
      </c>
      <c r="AN457" s="50" t="str">
        <f t="shared" si="236"/>
        <v/>
      </c>
      <c r="AO457" s="50" t="str">
        <f t="shared" si="237"/>
        <v/>
      </c>
      <c r="AP457" s="50" t="str">
        <f t="shared" si="238"/>
        <v/>
      </c>
      <c r="AQ457" s="50" t="str">
        <f t="shared" si="239"/>
        <v/>
      </c>
    </row>
    <row r="458" spans="1:43" s="27" customFormat="1" x14ac:dyDescent="0.2">
      <c r="A458" s="47" t="str">
        <f t="shared" si="208"/>
        <v/>
      </c>
      <c r="B458" s="47" t="str">
        <f>IF(E458&lt;=$F$10,VLOOKUP('KALKULATOR 2021'!A458,Robocze!$B$23:$C$102,2),"")</f>
        <v/>
      </c>
      <c r="C458" s="47" t="str">
        <f t="shared" si="221"/>
        <v/>
      </c>
      <c r="D458" s="48" t="str">
        <f t="shared" si="240"/>
        <v/>
      </c>
      <c r="E458" s="54" t="str">
        <f t="shared" si="222"/>
        <v/>
      </c>
      <c r="F458" s="49" t="str">
        <f t="shared" si="223"/>
        <v/>
      </c>
      <c r="G458" s="50" t="str">
        <f>IF(F458&lt;&gt;"",
IF($F$6=Robocze!$B$3,$F$5/12,
IF(AND($F$6=Robocze!$B$4,MOD(A458,3)=1),$F$5/4,
IF(AND($F$6=Robocze!$B$5,MOD(A458,12)=1),$F$5,0))),
"")</f>
        <v/>
      </c>
      <c r="H458" s="50" t="str">
        <f t="shared" si="224"/>
        <v/>
      </c>
      <c r="I458" s="51" t="str">
        <f t="shared" si="209"/>
        <v/>
      </c>
      <c r="J458" s="50" t="str">
        <f t="shared" si="225"/>
        <v/>
      </c>
      <c r="K458" s="50" t="str">
        <f t="shared" si="226"/>
        <v/>
      </c>
      <c r="L458" s="52" t="str">
        <f t="shared" si="241"/>
        <v/>
      </c>
      <c r="M458" s="111" t="str">
        <f t="shared" si="210"/>
        <v/>
      </c>
      <c r="N458" s="114" t="str">
        <f t="shared" si="227"/>
        <v/>
      </c>
      <c r="O458" s="115"/>
      <c r="P458" s="114" t="str">
        <f t="shared" si="211"/>
        <v/>
      </c>
      <c r="Q458" s="115"/>
      <c r="R458" s="112" t="str">
        <f t="shared" si="212"/>
        <v/>
      </c>
      <c r="S458" s="50"/>
      <c r="T458" s="53" t="str">
        <f t="shared" si="213"/>
        <v/>
      </c>
      <c r="U458" s="50" t="str">
        <f t="shared" si="214"/>
        <v/>
      </c>
      <c r="V458" s="50" t="str">
        <f t="shared" si="215"/>
        <v/>
      </c>
      <c r="W458" s="53" t="str">
        <f t="shared" si="216"/>
        <v/>
      </c>
      <c r="X458" s="50" t="str">
        <f t="shared" si="228"/>
        <v/>
      </c>
      <c r="Y458" s="50" t="str">
        <f>IF(B458&lt;&gt;"",IF(MONTH(E458)=MONTH($F$14),SUMIF($C$22:C909,"="&amp;(C458-1),$G$22:G909),0)*T458,"")</f>
        <v/>
      </c>
      <c r="Z458" s="50" t="str">
        <f>IF(B458&lt;&gt;"",SUM($Y$22:Y458),"")</f>
        <v/>
      </c>
      <c r="AA458" s="51" t="str">
        <f t="shared" si="229"/>
        <v/>
      </c>
      <c r="AB458" s="50" t="str">
        <f t="shared" si="230"/>
        <v/>
      </c>
      <c r="AC458" s="50" t="str">
        <f t="shared" si="231"/>
        <v/>
      </c>
      <c r="AD458" s="50" t="str">
        <f t="shared" si="232"/>
        <v/>
      </c>
      <c r="AE458" s="50" t="str">
        <f t="shared" si="233"/>
        <v/>
      </c>
      <c r="AF458" s="50" t="str">
        <f>IFERROR($V458*(1-$W458)+SUM($X$22:$X458)+$AD458,"")</f>
        <v/>
      </c>
      <c r="AG458" s="50" t="str">
        <f t="shared" si="234"/>
        <v/>
      </c>
      <c r="AH458" s="50" t="str">
        <f>IF(B458&lt;&gt;"",
IF(AND(AG458=TRUE,D458&gt;=65),$V458*(1-10%)+SUM($X$22:$X458)+$AD458,AF458),
"")</f>
        <v/>
      </c>
      <c r="AI458" s="50" t="str">
        <f t="shared" si="217"/>
        <v/>
      </c>
      <c r="AJ458" s="50" t="str">
        <f t="shared" si="218"/>
        <v/>
      </c>
      <c r="AK458" s="50" t="str">
        <f t="shared" si="219"/>
        <v/>
      </c>
      <c r="AL458" s="50" t="str">
        <f t="shared" si="235"/>
        <v/>
      </c>
      <c r="AM458" s="50" t="str">
        <f t="shared" si="220"/>
        <v/>
      </c>
      <c r="AN458" s="50" t="str">
        <f t="shared" si="236"/>
        <v/>
      </c>
      <c r="AO458" s="50" t="str">
        <f t="shared" si="237"/>
        <v/>
      </c>
      <c r="AP458" s="50" t="str">
        <f t="shared" si="238"/>
        <v/>
      </c>
      <c r="AQ458" s="50" t="str">
        <f t="shared" si="239"/>
        <v/>
      </c>
    </row>
    <row r="459" spans="1:43" s="27" customFormat="1" x14ac:dyDescent="0.2">
      <c r="A459" s="47" t="str">
        <f t="shared" si="208"/>
        <v/>
      </c>
      <c r="B459" s="47" t="str">
        <f>IF(E459&lt;=$F$10,VLOOKUP('KALKULATOR 2021'!A459,Robocze!$B$23:$C$102,2),"")</f>
        <v/>
      </c>
      <c r="C459" s="47" t="str">
        <f t="shared" si="221"/>
        <v/>
      </c>
      <c r="D459" s="48" t="str">
        <f t="shared" si="240"/>
        <v/>
      </c>
      <c r="E459" s="54" t="str">
        <f t="shared" si="222"/>
        <v/>
      </c>
      <c r="F459" s="49" t="str">
        <f t="shared" si="223"/>
        <v/>
      </c>
      <c r="G459" s="50" t="str">
        <f>IF(F459&lt;&gt;"",
IF($F$6=Robocze!$B$3,$F$5/12,
IF(AND($F$6=Robocze!$B$4,MOD(A459,3)=1),$F$5/4,
IF(AND($F$6=Robocze!$B$5,MOD(A459,12)=1),$F$5,0))),
"")</f>
        <v/>
      </c>
      <c r="H459" s="50" t="str">
        <f t="shared" si="224"/>
        <v/>
      </c>
      <c r="I459" s="51" t="str">
        <f t="shared" si="209"/>
        <v/>
      </c>
      <c r="J459" s="50" t="str">
        <f t="shared" si="225"/>
        <v/>
      </c>
      <c r="K459" s="50" t="str">
        <f t="shared" si="226"/>
        <v/>
      </c>
      <c r="L459" s="52" t="str">
        <f t="shared" si="241"/>
        <v/>
      </c>
      <c r="M459" s="111" t="str">
        <f t="shared" si="210"/>
        <v/>
      </c>
      <c r="N459" s="114" t="str">
        <f t="shared" si="227"/>
        <v/>
      </c>
      <c r="O459" s="115"/>
      <c r="P459" s="114" t="str">
        <f t="shared" si="211"/>
        <v/>
      </c>
      <c r="Q459" s="115"/>
      <c r="R459" s="112" t="str">
        <f t="shared" si="212"/>
        <v/>
      </c>
      <c r="S459" s="50"/>
      <c r="T459" s="53" t="str">
        <f t="shared" si="213"/>
        <v/>
      </c>
      <c r="U459" s="50" t="str">
        <f t="shared" si="214"/>
        <v/>
      </c>
      <c r="V459" s="50" t="str">
        <f t="shared" si="215"/>
        <v/>
      </c>
      <c r="W459" s="53" t="str">
        <f t="shared" si="216"/>
        <v/>
      </c>
      <c r="X459" s="50" t="str">
        <f t="shared" si="228"/>
        <v/>
      </c>
      <c r="Y459" s="50" t="str">
        <f>IF(B459&lt;&gt;"",IF(MONTH(E459)=MONTH($F$14),SUMIF($C$22:C909,"="&amp;(C459-1),$G$22:G909),0)*T459,"")</f>
        <v/>
      </c>
      <c r="Z459" s="50" t="str">
        <f>IF(B459&lt;&gt;"",SUM($Y$22:Y459),"")</f>
        <v/>
      </c>
      <c r="AA459" s="51" t="str">
        <f t="shared" si="229"/>
        <v/>
      </c>
      <c r="AB459" s="50" t="str">
        <f t="shared" si="230"/>
        <v/>
      </c>
      <c r="AC459" s="50" t="str">
        <f t="shared" si="231"/>
        <v/>
      </c>
      <c r="AD459" s="50" t="str">
        <f t="shared" si="232"/>
        <v/>
      </c>
      <c r="AE459" s="50" t="str">
        <f t="shared" si="233"/>
        <v/>
      </c>
      <c r="AF459" s="50" t="str">
        <f>IFERROR($V459*(1-$W459)+SUM($X$22:$X459)+$AD459,"")</f>
        <v/>
      </c>
      <c r="AG459" s="50" t="str">
        <f t="shared" si="234"/>
        <v/>
      </c>
      <c r="AH459" s="50" t="str">
        <f>IF(B459&lt;&gt;"",
IF(AND(AG459=TRUE,D459&gt;=65),$V459*(1-10%)+SUM($X$22:$X459)+$AD459,AF459),
"")</f>
        <v/>
      </c>
      <c r="AI459" s="50" t="str">
        <f t="shared" si="217"/>
        <v/>
      </c>
      <c r="AJ459" s="50" t="str">
        <f t="shared" si="218"/>
        <v/>
      </c>
      <c r="AK459" s="50" t="str">
        <f t="shared" si="219"/>
        <v/>
      </c>
      <c r="AL459" s="50" t="str">
        <f t="shared" si="235"/>
        <v/>
      </c>
      <c r="AM459" s="50" t="str">
        <f t="shared" si="220"/>
        <v/>
      </c>
      <c r="AN459" s="50" t="str">
        <f t="shared" si="236"/>
        <v/>
      </c>
      <c r="AO459" s="50" t="str">
        <f t="shared" si="237"/>
        <v/>
      </c>
      <c r="AP459" s="50" t="str">
        <f t="shared" si="238"/>
        <v/>
      </c>
      <c r="AQ459" s="50" t="str">
        <f t="shared" si="239"/>
        <v/>
      </c>
    </row>
    <row r="460" spans="1:43" s="27" customFormat="1" x14ac:dyDescent="0.2">
      <c r="A460" s="47" t="str">
        <f t="shared" si="208"/>
        <v/>
      </c>
      <c r="B460" s="47" t="str">
        <f>IF(E460&lt;=$F$10,VLOOKUP('KALKULATOR 2021'!A460,Robocze!$B$23:$C$102,2),"")</f>
        <v/>
      </c>
      <c r="C460" s="47" t="str">
        <f t="shared" si="221"/>
        <v/>
      </c>
      <c r="D460" s="48" t="str">
        <f t="shared" si="240"/>
        <v/>
      </c>
      <c r="E460" s="54" t="str">
        <f t="shared" si="222"/>
        <v/>
      </c>
      <c r="F460" s="49" t="str">
        <f t="shared" si="223"/>
        <v/>
      </c>
      <c r="G460" s="50" t="str">
        <f>IF(F460&lt;&gt;"",
IF($F$6=Robocze!$B$3,$F$5/12,
IF(AND($F$6=Robocze!$B$4,MOD(A460,3)=1),$F$5/4,
IF(AND($F$6=Robocze!$B$5,MOD(A460,12)=1),$F$5,0))),
"")</f>
        <v/>
      </c>
      <c r="H460" s="50" t="str">
        <f t="shared" si="224"/>
        <v/>
      </c>
      <c r="I460" s="51" t="str">
        <f t="shared" si="209"/>
        <v/>
      </c>
      <c r="J460" s="50" t="str">
        <f t="shared" si="225"/>
        <v/>
      </c>
      <c r="K460" s="50" t="str">
        <f t="shared" si="226"/>
        <v/>
      </c>
      <c r="L460" s="52" t="str">
        <f t="shared" si="241"/>
        <v/>
      </c>
      <c r="M460" s="111" t="str">
        <f t="shared" si="210"/>
        <v/>
      </c>
      <c r="N460" s="114" t="str">
        <f t="shared" si="227"/>
        <v/>
      </c>
      <c r="O460" s="115"/>
      <c r="P460" s="114" t="str">
        <f t="shared" si="211"/>
        <v/>
      </c>
      <c r="Q460" s="115"/>
      <c r="R460" s="112" t="str">
        <f t="shared" si="212"/>
        <v/>
      </c>
      <c r="S460" s="50"/>
      <c r="T460" s="53" t="str">
        <f t="shared" si="213"/>
        <v/>
      </c>
      <c r="U460" s="50" t="str">
        <f t="shared" si="214"/>
        <v/>
      </c>
      <c r="V460" s="50" t="str">
        <f t="shared" si="215"/>
        <v/>
      </c>
      <c r="W460" s="53" t="str">
        <f t="shared" si="216"/>
        <v/>
      </c>
      <c r="X460" s="50" t="str">
        <f t="shared" si="228"/>
        <v/>
      </c>
      <c r="Y460" s="50" t="str">
        <f>IF(B460&lt;&gt;"",IF(MONTH(E460)=MONTH($F$14),SUMIF($C$22:C909,"="&amp;(C460-1),$G$22:G909),0)*T460,"")</f>
        <v/>
      </c>
      <c r="Z460" s="50" t="str">
        <f>IF(B460&lt;&gt;"",SUM($Y$22:Y460),"")</f>
        <v/>
      </c>
      <c r="AA460" s="51" t="str">
        <f t="shared" si="229"/>
        <v/>
      </c>
      <c r="AB460" s="50" t="str">
        <f t="shared" si="230"/>
        <v/>
      </c>
      <c r="AC460" s="50" t="str">
        <f t="shared" si="231"/>
        <v/>
      </c>
      <c r="AD460" s="50" t="str">
        <f t="shared" si="232"/>
        <v/>
      </c>
      <c r="AE460" s="50" t="str">
        <f t="shared" si="233"/>
        <v/>
      </c>
      <c r="AF460" s="50" t="str">
        <f>IFERROR($V460*(1-$W460)+SUM($X$22:$X460)+$AD460,"")</f>
        <v/>
      </c>
      <c r="AG460" s="50" t="str">
        <f t="shared" si="234"/>
        <v/>
      </c>
      <c r="AH460" s="50" t="str">
        <f>IF(B460&lt;&gt;"",
IF(AND(AG460=TRUE,D460&gt;=65),$V460*(1-10%)+SUM($X$22:$X460)+$AD460,AF460),
"")</f>
        <v/>
      </c>
      <c r="AI460" s="50" t="str">
        <f t="shared" si="217"/>
        <v/>
      </c>
      <c r="AJ460" s="50" t="str">
        <f t="shared" si="218"/>
        <v/>
      </c>
      <c r="AK460" s="50" t="str">
        <f t="shared" si="219"/>
        <v/>
      </c>
      <c r="AL460" s="50" t="str">
        <f t="shared" si="235"/>
        <v/>
      </c>
      <c r="AM460" s="50" t="str">
        <f t="shared" si="220"/>
        <v/>
      </c>
      <c r="AN460" s="50" t="str">
        <f t="shared" si="236"/>
        <v/>
      </c>
      <c r="AO460" s="50" t="str">
        <f t="shared" si="237"/>
        <v/>
      </c>
      <c r="AP460" s="50" t="str">
        <f t="shared" si="238"/>
        <v/>
      </c>
      <c r="AQ460" s="50" t="str">
        <f t="shared" si="239"/>
        <v/>
      </c>
    </row>
    <row r="461" spans="1:43" s="27" customFormat="1" x14ac:dyDescent="0.2">
      <c r="A461" s="47" t="str">
        <f t="shared" si="208"/>
        <v/>
      </c>
      <c r="B461" s="47" t="str">
        <f>IF(E461&lt;=$F$10,VLOOKUP('KALKULATOR 2021'!A461,Robocze!$B$23:$C$102,2),"")</f>
        <v/>
      </c>
      <c r="C461" s="47" t="str">
        <f t="shared" si="221"/>
        <v/>
      </c>
      <c r="D461" s="48" t="str">
        <f t="shared" si="240"/>
        <v/>
      </c>
      <c r="E461" s="54" t="str">
        <f t="shared" si="222"/>
        <v/>
      </c>
      <c r="F461" s="49" t="str">
        <f t="shared" si="223"/>
        <v/>
      </c>
      <c r="G461" s="50" t="str">
        <f>IF(F461&lt;&gt;"",
IF($F$6=Robocze!$B$3,$F$5/12,
IF(AND($F$6=Robocze!$B$4,MOD(A461,3)=1),$F$5/4,
IF(AND($F$6=Robocze!$B$5,MOD(A461,12)=1),$F$5,0))),
"")</f>
        <v/>
      </c>
      <c r="H461" s="50" t="str">
        <f t="shared" si="224"/>
        <v/>
      </c>
      <c r="I461" s="51" t="str">
        <f t="shared" si="209"/>
        <v/>
      </c>
      <c r="J461" s="50" t="str">
        <f t="shared" si="225"/>
        <v/>
      </c>
      <c r="K461" s="50" t="str">
        <f t="shared" si="226"/>
        <v/>
      </c>
      <c r="L461" s="52" t="str">
        <f t="shared" si="241"/>
        <v/>
      </c>
      <c r="M461" s="111" t="str">
        <f t="shared" si="210"/>
        <v/>
      </c>
      <c r="N461" s="114" t="str">
        <f t="shared" si="227"/>
        <v/>
      </c>
      <c r="O461" s="115"/>
      <c r="P461" s="114" t="str">
        <f t="shared" si="211"/>
        <v/>
      </c>
      <c r="Q461" s="115"/>
      <c r="R461" s="112" t="str">
        <f t="shared" si="212"/>
        <v/>
      </c>
      <c r="S461" s="50"/>
      <c r="T461" s="53" t="str">
        <f t="shared" si="213"/>
        <v/>
      </c>
      <c r="U461" s="50" t="str">
        <f t="shared" si="214"/>
        <v/>
      </c>
      <c r="V461" s="50" t="str">
        <f t="shared" si="215"/>
        <v/>
      </c>
      <c r="W461" s="53" t="str">
        <f t="shared" si="216"/>
        <v/>
      </c>
      <c r="X461" s="50" t="str">
        <f t="shared" si="228"/>
        <v/>
      </c>
      <c r="Y461" s="50" t="str">
        <f>IF(B461&lt;&gt;"",IF(MONTH(E461)=MONTH($F$14),SUMIF($C$22:C909,"="&amp;(C461-1),$G$22:G909),0)*T461,"")</f>
        <v/>
      </c>
      <c r="Z461" s="50" t="str">
        <f>IF(B461&lt;&gt;"",SUM($Y$22:Y461),"")</f>
        <v/>
      </c>
      <c r="AA461" s="51" t="str">
        <f t="shared" si="229"/>
        <v/>
      </c>
      <c r="AB461" s="50" t="str">
        <f t="shared" si="230"/>
        <v/>
      </c>
      <c r="AC461" s="50" t="str">
        <f t="shared" si="231"/>
        <v/>
      </c>
      <c r="AD461" s="50" t="str">
        <f t="shared" si="232"/>
        <v/>
      </c>
      <c r="AE461" s="50" t="str">
        <f t="shared" si="233"/>
        <v/>
      </c>
      <c r="AF461" s="50" t="str">
        <f>IFERROR($V461*(1-$W461)+SUM($X$22:$X461)+$AD461,"")</f>
        <v/>
      </c>
      <c r="AG461" s="50" t="str">
        <f t="shared" si="234"/>
        <v/>
      </c>
      <c r="AH461" s="50" t="str">
        <f>IF(B461&lt;&gt;"",
IF(AND(AG461=TRUE,D461&gt;=65),$V461*(1-10%)+SUM($X$22:$X461)+$AD461,AF461),
"")</f>
        <v/>
      </c>
      <c r="AI461" s="50" t="str">
        <f t="shared" si="217"/>
        <v/>
      </c>
      <c r="AJ461" s="50" t="str">
        <f t="shared" si="218"/>
        <v/>
      </c>
      <c r="AK461" s="50" t="str">
        <f t="shared" si="219"/>
        <v/>
      </c>
      <c r="AL461" s="50" t="str">
        <f t="shared" si="235"/>
        <v/>
      </c>
      <c r="AM461" s="50" t="str">
        <f t="shared" si="220"/>
        <v/>
      </c>
      <c r="AN461" s="50" t="str">
        <f t="shared" si="236"/>
        <v/>
      </c>
      <c r="AO461" s="50" t="str">
        <f t="shared" si="237"/>
        <v/>
      </c>
      <c r="AP461" s="50" t="str">
        <f t="shared" si="238"/>
        <v/>
      </c>
      <c r="AQ461" s="50" t="str">
        <f t="shared" si="239"/>
        <v/>
      </c>
    </row>
    <row r="462" spans="1:43" s="27" customFormat="1" x14ac:dyDescent="0.2">
      <c r="A462" s="47" t="str">
        <f t="shared" si="208"/>
        <v/>
      </c>
      <c r="B462" s="47" t="str">
        <f>IF(E462&lt;=$F$10,VLOOKUP('KALKULATOR 2021'!A462,Robocze!$B$23:$C$102,2),"")</f>
        <v/>
      </c>
      <c r="C462" s="47" t="str">
        <f t="shared" si="221"/>
        <v/>
      </c>
      <c r="D462" s="48" t="str">
        <f t="shared" si="240"/>
        <v/>
      </c>
      <c r="E462" s="54" t="str">
        <f t="shared" si="222"/>
        <v/>
      </c>
      <c r="F462" s="49" t="str">
        <f t="shared" si="223"/>
        <v/>
      </c>
      <c r="G462" s="50" t="str">
        <f>IF(F462&lt;&gt;"",
IF($F$6=Robocze!$B$3,$F$5/12,
IF(AND($F$6=Robocze!$B$4,MOD(A462,3)=1),$F$5/4,
IF(AND($F$6=Robocze!$B$5,MOD(A462,12)=1),$F$5,0))),
"")</f>
        <v/>
      </c>
      <c r="H462" s="50" t="str">
        <f t="shared" si="224"/>
        <v/>
      </c>
      <c r="I462" s="51" t="str">
        <f t="shared" si="209"/>
        <v/>
      </c>
      <c r="J462" s="50" t="str">
        <f t="shared" si="225"/>
        <v/>
      </c>
      <c r="K462" s="50" t="str">
        <f t="shared" si="226"/>
        <v/>
      </c>
      <c r="L462" s="52" t="str">
        <f t="shared" si="241"/>
        <v/>
      </c>
      <c r="M462" s="111" t="str">
        <f t="shared" si="210"/>
        <v/>
      </c>
      <c r="N462" s="114" t="str">
        <f t="shared" si="227"/>
        <v/>
      </c>
      <c r="O462" s="115"/>
      <c r="P462" s="114" t="str">
        <f t="shared" si="211"/>
        <v/>
      </c>
      <c r="Q462" s="115"/>
      <c r="R462" s="112" t="str">
        <f t="shared" si="212"/>
        <v/>
      </c>
      <c r="S462" s="50"/>
      <c r="T462" s="53" t="str">
        <f t="shared" si="213"/>
        <v/>
      </c>
      <c r="U462" s="50" t="str">
        <f t="shared" si="214"/>
        <v/>
      </c>
      <c r="V462" s="50" t="str">
        <f t="shared" si="215"/>
        <v/>
      </c>
      <c r="W462" s="53" t="str">
        <f t="shared" si="216"/>
        <v/>
      </c>
      <c r="X462" s="50" t="str">
        <f t="shared" si="228"/>
        <v/>
      </c>
      <c r="Y462" s="50" t="str">
        <f>IF(B462&lt;&gt;"",IF(MONTH(E462)=MONTH($F$14),SUMIF($C$22:C909,"="&amp;(C462-1),$G$22:G909),0)*T462,"")</f>
        <v/>
      </c>
      <c r="Z462" s="50" t="str">
        <f>IF(B462&lt;&gt;"",SUM($Y$22:Y462),"")</f>
        <v/>
      </c>
      <c r="AA462" s="51" t="str">
        <f t="shared" si="229"/>
        <v/>
      </c>
      <c r="AB462" s="50" t="str">
        <f t="shared" si="230"/>
        <v/>
      </c>
      <c r="AC462" s="50" t="str">
        <f t="shared" si="231"/>
        <v/>
      </c>
      <c r="AD462" s="50" t="str">
        <f t="shared" si="232"/>
        <v/>
      </c>
      <c r="AE462" s="50" t="str">
        <f t="shared" si="233"/>
        <v/>
      </c>
      <c r="AF462" s="50" t="str">
        <f>IFERROR($V462*(1-$W462)+SUM($X$22:$X462)+$AD462,"")</f>
        <v/>
      </c>
      <c r="AG462" s="50" t="str">
        <f t="shared" si="234"/>
        <v/>
      </c>
      <c r="AH462" s="50" t="str">
        <f>IF(B462&lt;&gt;"",
IF(AND(AG462=TRUE,D462&gt;=65),$V462*(1-10%)+SUM($X$22:$X462)+$AD462,AF462),
"")</f>
        <v/>
      </c>
      <c r="AI462" s="50" t="str">
        <f t="shared" si="217"/>
        <v/>
      </c>
      <c r="AJ462" s="50" t="str">
        <f t="shared" si="218"/>
        <v/>
      </c>
      <c r="AK462" s="50" t="str">
        <f t="shared" si="219"/>
        <v/>
      </c>
      <c r="AL462" s="50" t="str">
        <f t="shared" si="235"/>
        <v/>
      </c>
      <c r="AM462" s="50" t="str">
        <f t="shared" si="220"/>
        <v/>
      </c>
      <c r="AN462" s="50" t="str">
        <f t="shared" si="236"/>
        <v/>
      </c>
      <c r="AO462" s="50" t="str">
        <f t="shared" si="237"/>
        <v/>
      </c>
      <c r="AP462" s="50" t="str">
        <f t="shared" si="238"/>
        <v/>
      </c>
      <c r="AQ462" s="50" t="str">
        <f t="shared" si="239"/>
        <v/>
      </c>
    </row>
    <row r="463" spans="1:43" s="27" customFormat="1" x14ac:dyDescent="0.2">
      <c r="A463" s="47" t="str">
        <f t="shared" si="208"/>
        <v/>
      </c>
      <c r="B463" s="47" t="str">
        <f>IF(E463&lt;=$F$10,VLOOKUP('KALKULATOR 2021'!A463,Robocze!$B$23:$C$102,2),"")</f>
        <v/>
      </c>
      <c r="C463" s="47" t="str">
        <f t="shared" si="221"/>
        <v/>
      </c>
      <c r="D463" s="48" t="str">
        <f t="shared" si="240"/>
        <v/>
      </c>
      <c r="E463" s="54" t="str">
        <f t="shared" si="222"/>
        <v/>
      </c>
      <c r="F463" s="49" t="str">
        <f t="shared" si="223"/>
        <v/>
      </c>
      <c r="G463" s="50" t="str">
        <f>IF(F463&lt;&gt;"",
IF($F$6=Robocze!$B$3,$F$5/12,
IF(AND($F$6=Robocze!$B$4,MOD(A463,3)=1),$F$5/4,
IF(AND($F$6=Robocze!$B$5,MOD(A463,12)=1),$F$5,0))),
"")</f>
        <v/>
      </c>
      <c r="H463" s="50" t="str">
        <f t="shared" si="224"/>
        <v/>
      </c>
      <c r="I463" s="51" t="str">
        <f t="shared" si="209"/>
        <v/>
      </c>
      <c r="J463" s="50" t="str">
        <f t="shared" si="225"/>
        <v/>
      </c>
      <c r="K463" s="50" t="str">
        <f t="shared" si="226"/>
        <v/>
      </c>
      <c r="L463" s="52" t="str">
        <f t="shared" si="241"/>
        <v/>
      </c>
      <c r="M463" s="111" t="str">
        <f t="shared" si="210"/>
        <v/>
      </c>
      <c r="N463" s="114" t="str">
        <f t="shared" si="227"/>
        <v/>
      </c>
      <c r="O463" s="115"/>
      <c r="P463" s="114" t="str">
        <f t="shared" si="211"/>
        <v/>
      </c>
      <c r="Q463" s="115"/>
      <c r="R463" s="112" t="str">
        <f t="shared" si="212"/>
        <v/>
      </c>
      <c r="S463" s="50"/>
      <c r="T463" s="53" t="str">
        <f t="shared" si="213"/>
        <v/>
      </c>
      <c r="U463" s="50" t="str">
        <f t="shared" si="214"/>
        <v/>
      </c>
      <c r="V463" s="50" t="str">
        <f t="shared" si="215"/>
        <v/>
      </c>
      <c r="W463" s="53" t="str">
        <f t="shared" si="216"/>
        <v/>
      </c>
      <c r="X463" s="50" t="str">
        <f t="shared" si="228"/>
        <v/>
      </c>
      <c r="Y463" s="50" t="str">
        <f>IF(B463&lt;&gt;"",IF(MONTH(E463)=MONTH($F$14),SUMIF($C$22:C909,"="&amp;(C463-1),$G$22:G909),0)*T463,"")</f>
        <v/>
      </c>
      <c r="Z463" s="50" t="str">
        <f>IF(B463&lt;&gt;"",SUM($Y$22:Y463),"")</f>
        <v/>
      </c>
      <c r="AA463" s="51" t="str">
        <f t="shared" si="229"/>
        <v/>
      </c>
      <c r="AB463" s="50" t="str">
        <f t="shared" si="230"/>
        <v/>
      </c>
      <c r="AC463" s="50" t="str">
        <f t="shared" si="231"/>
        <v/>
      </c>
      <c r="AD463" s="50" t="str">
        <f t="shared" si="232"/>
        <v/>
      </c>
      <c r="AE463" s="50" t="str">
        <f t="shared" si="233"/>
        <v/>
      </c>
      <c r="AF463" s="50" t="str">
        <f>IFERROR($V463*(1-$W463)+SUM($X$22:$X463)+$AD463,"")</f>
        <v/>
      </c>
      <c r="AG463" s="50" t="str">
        <f t="shared" si="234"/>
        <v/>
      </c>
      <c r="AH463" s="50" t="str">
        <f>IF(B463&lt;&gt;"",
IF(AND(AG463=TRUE,D463&gt;=65),$V463*(1-10%)+SUM($X$22:$X463)+$AD463,AF463),
"")</f>
        <v/>
      </c>
      <c r="AI463" s="50" t="str">
        <f t="shared" si="217"/>
        <v/>
      </c>
      <c r="AJ463" s="50" t="str">
        <f t="shared" si="218"/>
        <v/>
      </c>
      <c r="AK463" s="50" t="str">
        <f t="shared" si="219"/>
        <v/>
      </c>
      <c r="AL463" s="50" t="str">
        <f t="shared" si="235"/>
        <v/>
      </c>
      <c r="AM463" s="50" t="str">
        <f t="shared" si="220"/>
        <v/>
      </c>
      <c r="AN463" s="50" t="str">
        <f t="shared" si="236"/>
        <v/>
      </c>
      <c r="AO463" s="50" t="str">
        <f t="shared" si="237"/>
        <v/>
      </c>
      <c r="AP463" s="50" t="str">
        <f t="shared" si="238"/>
        <v/>
      </c>
      <c r="AQ463" s="50" t="str">
        <f t="shared" si="239"/>
        <v/>
      </c>
    </row>
    <row r="464" spans="1:43" s="27" customFormat="1" x14ac:dyDescent="0.2">
      <c r="A464" s="47" t="str">
        <f t="shared" si="208"/>
        <v/>
      </c>
      <c r="B464" s="47" t="str">
        <f>IF(E464&lt;=$F$10,VLOOKUP('KALKULATOR 2021'!A464,Robocze!$B$23:$C$102,2),"")</f>
        <v/>
      </c>
      <c r="C464" s="47" t="str">
        <f t="shared" si="221"/>
        <v/>
      </c>
      <c r="D464" s="48" t="str">
        <f t="shared" si="240"/>
        <v/>
      </c>
      <c r="E464" s="54" t="str">
        <f t="shared" si="222"/>
        <v/>
      </c>
      <c r="F464" s="49" t="str">
        <f t="shared" si="223"/>
        <v/>
      </c>
      <c r="G464" s="50" t="str">
        <f>IF(F464&lt;&gt;"",
IF($F$6=Robocze!$B$3,$F$5/12,
IF(AND($F$6=Robocze!$B$4,MOD(A464,3)=1),$F$5/4,
IF(AND($F$6=Robocze!$B$5,MOD(A464,12)=1),$F$5,0))),
"")</f>
        <v/>
      </c>
      <c r="H464" s="50" t="str">
        <f t="shared" si="224"/>
        <v/>
      </c>
      <c r="I464" s="51" t="str">
        <f t="shared" si="209"/>
        <v/>
      </c>
      <c r="J464" s="50" t="str">
        <f t="shared" si="225"/>
        <v/>
      </c>
      <c r="K464" s="50" t="str">
        <f t="shared" si="226"/>
        <v/>
      </c>
      <c r="L464" s="52" t="str">
        <f t="shared" si="241"/>
        <v/>
      </c>
      <c r="M464" s="111" t="str">
        <f t="shared" si="210"/>
        <v/>
      </c>
      <c r="N464" s="114" t="str">
        <f t="shared" si="227"/>
        <v/>
      </c>
      <c r="O464" s="115"/>
      <c r="P464" s="114" t="str">
        <f t="shared" si="211"/>
        <v/>
      </c>
      <c r="Q464" s="115"/>
      <c r="R464" s="112" t="str">
        <f t="shared" si="212"/>
        <v/>
      </c>
      <c r="S464" s="50"/>
      <c r="T464" s="53" t="str">
        <f t="shared" si="213"/>
        <v/>
      </c>
      <c r="U464" s="50" t="str">
        <f t="shared" si="214"/>
        <v/>
      </c>
      <c r="V464" s="50" t="str">
        <f t="shared" si="215"/>
        <v/>
      </c>
      <c r="W464" s="53" t="str">
        <f t="shared" si="216"/>
        <v/>
      </c>
      <c r="X464" s="50" t="str">
        <f t="shared" si="228"/>
        <v/>
      </c>
      <c r="Y464" s="50" t="str">
        <f>IF(B464&lt;&gt;"",IF(MONTH(E464)=MONTH($F$14),SUMIF($C$22:C909,"="&amp;(C464-1),$G$22:G909),0)*T464,"")</f>
        <v/>
      </c>
      <c r="Z464" s="50" t="str">
        <f>IF(B464&lt;&gt;"",SUM($Y$22:Y464),"")</f>
        <v/>
      </c>
      <c r="AA464" s="51" t="str">
        <f t="shared" si="229"/>
        <v/>
      </c>
      <c r="AB464" s="50" t="str">
        <f t="shared" si="230"/>
        <v/>
      </c>
      <c r="AC464" s="50" t="str">
        <f t="shared" si="231"/>
        <v/>
      </c>
      <c r="AD464" s="50" t="str">
        <f t="shared" si="232"/>
        <v/>
      </c>
      <c r="AE464" s="50" t="str">
        <f t="shared" si="233"/>
        <v/>
      </c>
      <c r="AF464" s="50" t="str">
        <f>IFERROR($V464*(1-$W464)+SUM($X$22:$X464)+$AD464,"")</f>
        <v/>
      </c>
      <c r="AG464" s="50" t="str">
        <f t="shared" si="234"/>
        <v/>
      </c>
      <c r="AH464" s="50" t="str">
        <f>IF(B464&lt;&gt;"",
IF(AND(AG464=TRUE,D464&gt;=65),$V464*(1-10%)+SUM($X$22:$X464)+$AD464,AF464),
"")</f>
        <v/>
      </c>
      <c r="AI464" s="50" t="str">
        <f t="shared" si="217"/>
        <v/>
      </c>
      <c r="AJ464" s="50" t="str">
        <f t="shared" si="218"/>
        <v/>
      </c>
      <c r="AK464" s="50" t="str">
        <f t="shared" si="219"/>
        <v/>
      </c>
      <c r="AL464" s="50" t="str">
        <f t="shared" si="235"/>
        <v/>
      </c>
      <c r="AM464" s="50" t="str">
        <f t="shared" si="220"/>
        <v/>
      </c>
      <c r="AN464" s="50" t="str">
        <f t="shared" si="236"/>
        <v/>
      </c>
      <c r="AO464" s="50" t="str">
        <f t="shared" si="237"/>
        <v/>
      </c>
      <c r="AP464" s="50" t="str">
        <f t="shared" si="238"/>
        <v/>
      </c>
      <c r="AQ464" s="50" t="str">
        <f t="shared" si="239"/>
        <v/>
      </c>
    </row>
    <row r="465" spans="1:43" s="27" customFormat="1" x14ac:dyDescent="0.2">
      <c r="A465" s="55" t="str">
        <f t="shared" si="208"/>
        <v/>
      </c>
      <c r="B465" s="55" t="str">
        <f>IF(E465&lt;=$F$10,VLOOKUP('KALKULATOR 2021'!A465,Robocze!$B$23:$C$102,2),"")</f>
        <v/>
      </c>
      <c r="C465" s="55" t="str">
        <f t="shared" si="221"/>
        <v/>
      </c>
      <c r="D465" s="56" t="str">
        <f t="shared" si="240"/>
        <v/>
      </c>
      <c r="E465" s="57" t="str">
        <f t="shared" si="222"/>
        <v/>
      </c>
      <c r="F465" s="58" t="str">
        <f t="shared" si="223"/>
        <v/>
      </c>
      <c r="G465" s="59" t="str">
        <f>IF(F465&lt;&gt;"",
IF($F$6=Robocze!$B$3,$F$5/12,
IF(AND($F$6=Robocze!$B$4,MOD(A465,3)=1),$F$5/4,
IF(AND($F$6=Robocze!$B$5,MOD(A465,12)=1),$F$5,0))),
"")</f>
        <v/>
      </c>
      <c r="H465" s="59" t="str">
        <f t="shared" si="224"/>
        <v/>
      </c>
      <c r="I465" s="60" t="str">
        <f t="shared" si="209"/>
        <v/>
      </c>
      <c r="J465" s="59" t="str">
        <f t="shared" si="225"/>
        <v/>
      </c>
      <c r="K465" s="59" t="str">
        <f t="shared" si="226"/>
        <v/>
      </c>
      <c r="L465" s="61" t="str">
        <f t="shared" si="241"/>
        <v/>
      </c>
      <c r="M465" s="113" t="str">
        <f t="shared" si="210"/>
        <v/>
      </c>
      <c r="N465" s="114" t="str">
        <f t="shared" si="227"/>
        <v/>
      </c>
      <c r="O465" s="115"/>
      <c r="P465" s="114" t="str">
        <f t="shared" si="211"/>
        <v/>
      </c>
      <c r="Q465" s="115"/>
      <c r="R465" s="112" t="str">
        <f t="shared" si="212"/>
        <v/>
      </c>
      <c r="S465" s="59"/>
      <c r="T465" s="62" t="str">
        <f t="shared" si="213"/>
        <v/>
      </c>
      <c r="U465" s="59" t="str">
        <f t="shared" si="214"/>
        <v/>
      </c>
      <c r="V465" s="59" t="str">
        <f t="shared" si="215"/>
        <v/>
      </c>
      <c r="W465" s="62" t="str">
        <f t="shared" si="216"/>
        <v/>
      </c>
      <c r="X465" s="59" t="str">
        <f t="shared" si="228"/>
        <v/>
      </c>
      <c r="Y465" s="59" t="str">
        <f>IF(B465&lt;&gt;"",IF(MONTH(E465)=MONTH($F$14),SUMIF($C$22:C933,"="&amp;(C465-1),$G$22:G933),0)*T465,"")</f>
        <v/>
      </c>
      <c r="Z465" s="59" t="str">
        <f>IF(B465&lt;&gt;"",SUM($Y$22:Y465),"")</f>
        <v/>
      </c>
      <c r="AA465" s="60" t="str">
        <f t="shared" si="229"/>
        <v/>
      </c>
      <c r="AB465" s="59" t="str">
        <f t="shared" si="230"/>
        <v/>
      </c>
      <c r="AC465" s="59" t="str">
        <f t="shared" si="231"/>
        <v/>
      </c>
      <c r="AD465" s="59" t="str">
        <f t="shared" si="232"/>
        <v/>
      </c>
      <c r="AE465" s="59" t="str">
        <f t="shared" si="233"/>
        <v/>
      </c>
      <c r="AF465" s="59" t="str">
        <f>IFERROR($V465*(1-$W465)+SUM($X$22:$X465)+$AD465,"")</f>
        <v/>
      </c>
      <c r="AG465" s="59" t="str">
        <f t="shared" si="234"/>
        <v/>
      </c>
      <c r="AH465" s="59" t="str">
        <f>IF(B465&lt;&gt;"",
IF(AND(AG465=TRUE,D465&gt;=65),$V465*(1-10%)+SUM($X$22:$X465)+$AD465,AF465),
"")</f>
        <v/>
      </c>
      <c r="AI465" s="59" t="str">
        <f t="shared" si="217"/>
        <v/>
      </c>
      <c r="AJ465" s="59" t="str">
        <f t="shared" si="218"/>
        <v/>
      </c>
      <c r="AK465" s="59" t="str">
        <f t="shared" si="219"/>
        <v/>
      </c>
      <c r="AL465" s="59" t="str">
        <f t="shared" si="235"/>
        <v/>
      </c>
      <c r="AM465" s="59" t="str">
        <f t="shared" si="220"/>
        <v/>
      </c>
      <c r="AN465" s="59" t="str">
        <f t="shared" si="236"/>
        <v/>
      </c>
      <c r="AO465" s="59" t="str">
        <f t="shared" si="237"/>
        <v/>
      </c>
      <c r="AP465" s="59" t="str">
        <f t="shared" si="238"/>
        <v/>
      </c>
      <c r="AQ465" s="59" t="str">
        <f t="shared" si="239"/>
        <v/>
      </c>
    </row>
    <row r="466" spans="1:43" s="27" customFormat="1" x14ac:dyDescent="0.2">
      <c r="A466" s="47" t="str">
        <f t="shared" si="208"/>
        <v/>
      </c>
      <c r="B466" s="47" t="str">
        <f>IF(E466&lt;=$F$10,VLOOKUP('KALKULATOR 2021'!A466,Robocze!$B$23:$C$102,2),"")</f>
        <v/>
      </c>
      <c r="C466" s="47" t="str">
        <f t="shared" si="221"/>
        <v/>
      </c>
      <c r="D466" s="48" t="str">
        <f t="shared" si="240"/>
        <v/>
      </c>
      <c r="E466" s="49" t="str">
        <f t="shared" si="222"/>
        <v/>
      </c>
      <c r="F466" s="49" t="str">
        <f t="shared" si="223"/>
        <v/>
      </c>
      <c r="G466" s="50" t="str">
        <f>IF(F466&lt;&gt;"",
IF($F$6=Robocze!$B$3,$F$5/12,
IF(AND($F$6=Robocze!$B$4,MOD(A466,3)=1),$F$5/4,
IF(AND($F$6=Robocze!$B$5,MOD(A466,12)=1),$F$5,0))),
"")</f>
        <v/>
      </c>
      <c r="H466" s="50" t="str">
        <f t="shared" si="224"/>
        <v/>
      </c>
      <c r="I466" s="51" t="str">
        <f t="shared" si="209"/>
        <v/>
      </c>
      <c r="J466" s="50" t="str">
        <f t="shared" si="225"/>
        <v/>
      </c>
      <c r="K466" s="50" t="str">
        <f t="shared" si="226"/>
        <v/>
      </c>
      <c r="L466" s="52" t="str">
        <f t="shared" si="241"/>
        <v/>
      </c>
      <c r="M466" s="111" t="str">
        <f t="shared" si="210"/>
        <v/>
      </c>
      <c r="N466" s="114" t="str">
        <f t="shared" si="227"/>
        <v/>
      </c>
      <c r="O466" s="115"/>
      <c r="P466" s="114" t="str">
        <f t="shared" si="211"/>
        <v/>
      </c>
      <c r="Q466" s="115"/>
      <c r="R466" s="112" t="str">
        <f t="shared" si="212"/>
        <v/>
      </c>
      <c r="S466" s="50"/>
      <c r="T466" s="53" t="str">
        <f t="shared" si="213"/>
        <v/>
      </c>
      <c r="U466" s="50" t="str">
        <f t="shared" si="214"/>
        <v/>
      </c>
      <c r="V466" s="50" t="str">
        <f t="shared" si="215"/>
        <v/>
      </c>
      <c r="W466" s="53" t="str">
        <f t="shared" si="216"/>
        <v/>
      </c>
      <c r="X466" s="50" t="str">
        <f t="shared" si="228"/>
        <v/>
      </c>
      <c r="Y466" s="50" t="str">
        <f>IF(B466&lt;&gt;"",IF(MONTH(E466)=MONTH($F$14),SUMIF($C$22:C921,"="&amp;(C466-1),$G$22:G921),0)*T466,"")</f>
        <v/>
      </c>
      <c r="Z466" s="50" t="str">
        <f>IF(B466&lt;&gt;"",SUM($Y$22:Y466),"")</f>
        <v/>
      </c>
      <c r="AA466" s="51" t="str">
        <f t="shared" si="229"/>
        <v/>
      </c>
      <c r="AB466" s="50" t="str">
        <f t="shared" si="230"/>
        <v/>
      </c>
      <c r="AC466" s="50" t="str">
        <f t="shared" si="231"/>
        <v/>
      </c>
      <c r="AD466" s="50" t="str">
        <f t="shared" si="232"/>
        <v/>
      </c>
      <c r="AE466" s="50" t="str">
        <f t="shared" si="233"/>
        <v/>
      </c>
      <c r="AF466" s="50" t="str">
        <f>IFERROR($V466*(1-$W466)+SUM($X$22:$X466)+$AD466,"")</f>
        <v/>
      </c>
      <c r="AG466" s="50" t="str">
        <f t="shared" si="234"/>
        <v/>
      </c>
      <c r="AH466" s="50" t="str">
        <f>IF(B466&lt;&gt;"",
IF(AND(AG466=TRUE,D466&gt;=65),$V466*(1-10%)+SUM($X$22:$X466)+$AD466,AF466),
"")</f>
        <v/>
      </c>
      <c r="AI466" s="50" t="str">
        <f t="shared" si="217"/>
        <v/>
      </c>
      <c r="AJ466" s="50" t="str">
        <f t="shared" si="218"/>
        <v/>
      </c>
      <c r="AK466" s="50" t="str">
        <f t="shared" si="219"/>
        <v/>
      </c>
      <c r="AL466" s="50" t="str">
        <f t="shared" si="235"/>
        <v/>
      </c>
      <c r="AM466" s="50" t="str">
        <f t="shared" si="220"/>
        <v/>
      </c>
      <c r="AN466" s="50" t="str">
        <f t="shared" si="236"/>
        <v/>
      </c>
      <c r="AO466" s="50" t="str">
        <f t="shared" si="237"/>
        <v/>
      </c>
      <c r="AP466" s="50" t="str">
        <f t="shared" si="238"/>
        <v/>
      </c>
      <c r="AQ466" s="50" t="str">
        <f t="shared" si="239"/>
        <v/>
      </c>
    </row>
    <row r="467" spans="1:43" s="46" customFormat="1" x14ac:dyDescent="0.2">
      <c r="A467" s="47" t="str">
        <f t="shared" si="208"/>
        <v/>
      </c>
      <c r="B467" s="47" t="str">
        <f>IF(E467&lt;=$F$10,VLOOKUP('KALKULATOR 2021'!A467,Robocze!$B$23:$C$102,2),"")</f>
        <v/>
      </c>
      <c r="C467" s="47" t="str">
        <f t="shared" si="221"/>
        <v/>
      </c>
      <c r="D467" s="48" t="str">
        <f t="shared" si="240"/>
        <v/>
      </c>
      <c r="E467" s="54" t="str">
        <f t="shared" si="222"/>
        <v/>
      </c>
      <c r="F467" s="49" t="str">
        <f t="shared" si="223"/>
        <v/>
      </c>
      <c r="G467" s="50" t="str">
        <f>IF(F467&lt;&gt;"",
IF($F$6=Robocze!$B$3,$F$5/12,
IF(AND($F$6=Robocze!$B$4,MOD(A467,3)=1),$F$5/4,
IF(AND($F$6=Robocze!$B$5,MOD(A467,12)=1),$F$5,0))),
"")</f>
        <v/>
      </c>
      <c r="H467" s="50" t="str">
        <f t="shared" si="224"/>
        <v/>
      </c>
      <c r="I467" s="51" t="str">
        <f t="shared" si="209"/>
        <v/>
      </c>
      <c r="J467" s="50" t="str">
        <f t="shared" si="225"/>
        <v/>
      </c>
      <c r="K467" s="50" t="str">
        <f t="shared" si="226"/>
        <v/>
      </c>
      <c r="L467" s="52" t="str">
        <f t="shared" si="241"/>
        <v/>
      </c>
      <c r="M467" s="111" t="str">
        <f t="shared" si="210"/>
        <v/>
      </c>
      <c r="N467" s="114" t="str">
        <f t="shared" si="227"/>
        <v/>
      </c>
      <c r="O467" s="115"/>
      <c r="P467" s="114" t="str">
        <f t="shared" si="211"/>
        <v/>
      </c>
      <c r="Q467" s="115"/>
      <c r="R467" s="112" t="str">
        <f t="shared" si="212"/>
        <v/>
      </c>
      <c r="S467" s="50"/>
      <c r="T467" s="53" t="str">
        <f t="shared" si="213"/>
        <v/>
      </c>
      <c r="U467" s="50" t="str">
        <f t="shared" si="214"/>
        <v/>
      </c>
      <c r="V467" s="50" t="str">
        <f t="shared" si="215"/>
        <v/>
      </c>
      <c r="W467" s="53" t="str">
        <f t="shared" si="216"/>
        <v/>
      </c>
      <c r="X467" s="50" t="str">
        <f t="shared" si="228"/>
        <v/>
      </c>
      <c r="Y467" s="50" t="str">
        <f>IF(B467&lt;&gt;"",IF(MONTH(E467)=MONTH($F$14),SUMIF($C$22:C921,"="&amp;(C467-1),$G$22:G921),0)*T467,"")</f>
        <v/>
      </c>
      <c r="Z467" s="50" t="str">
        <f>IF(B467&lt;&gt;"",SUM($Y$22:Y467),"")</f>
        <v/>
      </c>
      <c r="AA467" s="51" t="str">
        <f t="shared" si="229"/>
        <v/>
      </c>
      <c r="AB467" s="50" t="str">
        <f t="shared" si="230"/>
        <v/>
      </c>
      <c r="AC467" s="50" t="str">
        <f t="shared" si="231"/>
        <v/>
      </c>
      <c r="AD467" s="50" t="str">
        <f t="shared" si="232"/>
        <v/>
      </c>
      <c r="AE467" s="50" t="str">
        <f t="shared" si="233"/>
        <v/>
      </c>
      <c r="AF467" s="50" t="str">
        <f>IFERROR($V467*(1-$W467)+SUM($X$22:$X467)+$AD467,"")</f>
        <v/>
      </c>
      <c r="AG467" s="50" t="str">
        <f t="shared" si="234"/>
        <v/>
      </c>
      <c r="AH467" s="50" t="str">
        <f>IF(B467&lt;&gt;"",
IF(AND(AG467=TRUE,D467&gt;=65),$V467*(1-10%)+SUM($X$22:$X467)+$AD467,AF467),
"")</f>
        <v/>
      </c>
      <c r="AI467" s="50" t="str">
        <f t="shared" si="217"/>
        <v/>
      </c>
      <c r="AJ467" s="50" t="str">
        <f t="shared" si="218"/>
        <v/>
      </c>
      <c r="AK467" s="50" t="str">
        <f t="shared" si="219"/>
        <v/>
      </c>
      <c r="AL467" s="50" t="str">
        <f t="shared" si="235"/>
        <v/>
      </c>
      <c r="AM467" s="50" t="str">
        <f t="shared" si="220"/>
        <v/>
      </c>
      <c r="AN467" s="50" t="str">
        <f t="shared" si="236"/>
        <v/>
      </c>
      <c r="AO467" s="50" t="str">
        <f t="shared" si="237"/>
        <v/>
      </c>
      <c r="AP467" s="50" t="str">
        <f t="shared" si="238"/>
        <v/>
      </c>
      <c r="AQ467" s="50" t="str">
        <f t="shared" si="239"/>
        <v/>
      </c>
    </row>
    <row r="468" spans="1:43" s="27" customFormat="1" x14ac:dyDescent="0.2">
      <c r="A468" s="47" t="str">
        <f t="shared" si="208"/>
        <v/>
      </c>
      <c r="B468" s="47" t="str">
        <f>IF(E468&lt;=$F$10,VLOOKUP('KALKULATOR 2021'!A468,Robocze!$B$23:$C$102,2),"")</f>
        <v/>
      </c>
      <c r="C468" s="47" t="str">
        <f t="shared" si="221"/>
        <v/>
      </c>
      <c r="D468" s="48" t="str">
        <f t="shared" si="240"/>
        <v/>
      </c>
      <c r="E468" s="54" t="str">
        <f t="shared" si="222"/>
        <v/>
      </c>
      <c r="F468" s="49" t="str">
        <f t="shared" si="223"/>
        <v/>
      </c>
      <c r="G468" s="50" t="str">
        <f>IF(F468&lt;&gt;"",
IF($F$6=Robocze!$B$3,$F$5/12,
IF(AND($F$6=Robocze!$B$4,MOD(A468,3)=1),$F$5/4,
IF(AND($F$6=Robocze!$B$5,MOD(A468,12)=1),$F$5,0))),
"")</f>
        <v/>
      </c>
      <c r="H468" s="50" t="str">
        <f t="shared" si="224"/>
        <v/>
      </c>
      <c r="I468" s="51" t="str">
        <f t="shared" si="209"/>
        <v/>
      </c>
      <c r="J468" s="50" t="str">
        <f t="shared" si="225"/>
        <v/>
      </c>
      <c r="K468" s="50" t="str">
        <f t="shared" si="226"/>
        <v/>
      </c>
      <c r="L468" s="52" t="str">
        <f t="shared" si="241"/>
        <v/>
      </c>
      <c r="M468" s="111" t="str">
        <f t="shared" si="210"/>
        <v/>
      </c>
      <c r="N468" s="114" t="str">
        <f t="shared" si="227"/>
        <v/>
      </c>
      <c r="O468" s="115"/>
      <c r="P468" s="114" t="str">
        <f t="shared" si="211"/>
        <v/>
      </c>
      <c r="Q468" s="115"/>
      <c r="R468" s="112" t="str">
        <f t="shared" si="212"/>
        <v/>
      </c>
      <c r="S468" s="50"/>
      <c r="T468" s="53" t="str">
        <f t="shared" si="213"/>
        <v/>
      </c>
      <c r="U468" s="50" t="str">
        <f t="shared" si="214"/>
        <v/>
      </c>
      <c r="V468" s="50" t="str">
        <f t="shared" si="215"/>
        <v/>
      </c>
      <c r="W468" s="53" t="str">
        <f t="shared" si="216"/>
        <v/>
      </c>
      <c r="X468" s="50" t="str">
        <f t="shared" si="228"/>
        <v/>
      </c>
      <c r="Y468" s="50" t="str">
        <f>IF(B468&lt;&gt;"",IF(MONTH(E468)=MONTH($F$14),SUMIF($C$22:C921,"="&amp;(C468-1),$G$22:G921),0)*T468,"")</f>
        <v/>
      </c>
      <c r="Z468" s="50" t="str">
        <f>IF(B468&lt;&gt;"",SUM($Y$22:Y468),"")</f>
        <v/>
      </c>
      <c r="AA468" s="51" t="str">
        <f t="shared" si="229"/>
        <v/>
      </c>
      <c r="AB468" s="50" t="str">
        <f t="shared" si="230"/>
        <v/>
      </c>
      <c r="AC468" s="50" t="str">
        <f t="shared" si="231"/>
        <v/>
      </c>
      <c r="AD468" s="50" t="str">
        <f t="shared" si="232"/>
        <v/>
      </c>
      <c r="AE468" s="50" t="str">
        <f t="shared" si="233"/>
        <v/>
      </c>
      <c r="AF468" s="50" t="str">
        <f>IFERROR($V468*(1-$W468)+SUM($X$22:$X468)+$AD468,"")</f>
        <v/>
      </c>
      <c r="AG468" s="50" t="str">
        <f t="shared" si="234"/>
        <v/>
      </c>
      <c r="AH468" s="50" t="str">
        <f>IF(B468&lt;&gt;"",
IF(AND(AG468=TRUE,D468&gt;=65),$V468*(1-10%)+SUM($X$22:$X468)+$AD468,AF468),
"")</f>
        <v/>
      </c>
      <c r="AI468" s="50" t="str">
        <f t="shared" si="217"/>
        <v/>
      </c>
      <c r="AJ468" s="50" t="str">
        <f t="shared" si="218"/>
        <v/>
      </c>
      <c r="AK468" s="50" t="str">
        <f t="shared" si="219"/>
        <v/>
      </c>
      <c r="AL468" s="50" t="str">
        <f t="shared" si="235"/>
        <v/>
      </c>
      <c r="AM468" s="50" t="str">
        <f t="shared" si="220"/>
        <v/>
      </c>
      <c r="AN468" s="50" t="str">
        <f t="shared" si="236"/>
        <v/>
      </c>
      <c r="AO468" s="50" t="str">
        <f t="shared" si="237"/>
        <v/>
      </c>
      <c r="AP468" s="50" t="str">
        <f t="shared" si="238"/>
        <v/>
      </c>
      <c r="AQ468" s="50" t="str">
        <f t="shared" si="239"/>
        <v/>
      </c>
    </row>
    <row r="469" spans="1:43" s="27" customFormat="1" x14ac:dyDescent="0.2">
      <c r="A469" s="47" t="str">
        <f t="shared" si="208"/>
        <v/>
      </c>
      <c r="B469" s="47" t="str">
        <f>IF(E469&lt;=$F$10,VLOOKUP('KALKULATOR 2021'!A469,Robocze!$B$23:$C$102,2),"")</f>
        <v/>
      </c>
      <c r="C469" s="47" t="str">
        <f t="shared" si="221"/>
        <v/>
      </c>
      <c r="D469" s="48" t="str">
        <f t="shared" si="240"/>
        <v/>
      </c>
      <c r="E469" s="54" t="str">
        <f t="shared" si="222"/>
        <v/>
      </c>
      <c r="F469" s="49" t="str">
        <f t="shared" si="223"/>
        <v/>
      </c>
      <c r="G469" s="50" t="str">
        <f>IF(F469&lt;&gt;"",
IF($F$6=Robocze!$B$3,$F$5/12,
IF(AND($F$6=Robocze!$B$4,MOD(A469,3)=1),$F$5/4,
IF(AND($F$6=Robocze!$B$5,MOD(A469,12)=1),$F$5,0))),
"")</f>
        <v/>
      </c>
      <c r="H469" s="50" t="str">
        <f t="shared" si="224"/>
        <v/>
      </c>
      <c r="I469" s="51" t="str">
        <f t="shared" si="209"/>
        <v/>
      </c>
      <c r="J469" s="50" t="str">
        <f t="shared" si="225"/>
        <v/>
      </c>
      <c r="K469" s="50" t="str">
        <f t="shared" si="226"/>
        <v/>
      </c>
      <c r="L469" s="52" t="str">
        <f t="shared" si="241"/>
        <v/>
      </c>
      <c r="M469" s="111" t="str">
        <f t="shared" si="210"/>
        <v/>
      </c>
      <c r="N469" s="114" t="str">
        <f t="shared" si="227"/>
        <v/>
      </c>
      <c r="O469" s="115"/>
      <c r="P469" s="114" t="str">
        <f t="shared" si="211"/>
        <v/>
      </c>
      <c r="Q469" s="115"/>
      <c r="R469" s="112" t="str">
        <f t="shared" si="212"/>
        <v/>
      </c>
      <c r="S469" s="50"/>
      <c r="T469" s="53" t="str">
        <f t="shared" si="213"/>
        <v/>
      </c>
      <c r="U469" s="50" t="str">
        <f t="shared" si="214"/>
        <v/>
      </c>
      <c r="V469" s="50" t="str">
        <f t="shared" si="215"/>
        <v/>
      </c>
      <c r="W469" s="53" t="str">
        <f t="shared" si="216"/>
        <v/>
      </c>
      <c r="X469" s="50" t="str">
        <f t="shared" si="228"/>
        <v/>
      </c>
      <c r="Y469" s="50" t="str">
        <f>IF(B469&lt;&gt;"",IF(MONTH(E469)=MONTH($F$14),SUMIF($C$22:C921,"="&amp;(C469-1),$G$22:G921),0)*T469,"")</f>
        <v/>
      </c>
      <c r="Z469" s="50" t="str">
        <f>IF(B469&lt;&gt;"",SUM($Y$22:Y469),"")</f>
        <v/>
      </c>
      <c r="AA469" s="51" t="str">
        <f t="shared" si="229"/>
        <v/>
      </c>
      <c r="AB469" s="50" t="str">
        <f t="shared" si="230"/>
        <v/>
      </c>
      <c r="AC469" s="50" t="str">
        <f t="shared" si="231"/>
        <v/>
      </c>
      <c r="AD469" s="50" t="str">
        <f t="shared" si="232"/>
        <v/>
      </c>
      <c r="AE469" s="50" t="str">
        <f t="shared" si="233"/>
        <v/>
      </c>
      <c r="AF469" s="50" t="str">
        <f>IFERROR($V469*(1-$W469)+SUM($X$22:$X469)+$AD469,"")</f>
        <v/>
      </c>
      <c r="AG469" s="50" t="str">
        <f t="shared" si="234"/>
        <v/>
      </c>
      <c r="AH469" s="50" t="str">
        <f>IF(B469&lt;&gt;"",
IF(AND(AG469=TRUE,D469&gt;=65),$V469*(1-10%)+SUM($X$22:$X469)+$AD469,AF469),
"")</f>
        <v/>
      </c>
      <c r="AI469" s="50" t="str">
        <f t="shared" si="217"/>
        <v/>
      </c>
      <c r="AJ469" s="50" t="str">
        <f t="shared" si="218"/>
        <v/>
      </c>
      <c r="AK469" s="50" t="str">
        <f t="shared" si="219"/>
        <v/>
      </c>
      <c r="AL469" s="50" t="str">
        <f t="shared" si="235"/>
        <v/>
      </c>
      <c r="AM469" s="50" t="str">
        <f t="shared" si="220"/>
        <v/>
      </c>
      <c r="AN469" s="50" t="str">
        <f t="shared" si="236"/>
        <v/>
      </c>
      <c r="AO469" s="50" t="str">
        <f t="shared" si="237"/>
        <v/>
      </c>
      <c r="AP469" s="50" t="str">
        <f t="shared" si="238"/>
        <v/>
      </c>
      <c r="AQ469" s="50" t="str">
        <f t="shared" si="239"/>
        <v/>
      </c>
    </row>
    <row r="470" spans="1:43" s="27" customFormat="1" x14ac:dyDescent="0.2">
      <c r="A470" s="47" t="str">
        <f t="shared" ref="A470:A533" si="242">IFERROR(IF((A469+1)&lt;=$F$8*12,A469+1,""),"")</f>
        <v/>
      </c>
      <c r="B470" s="47" t="str">
        <f>IF(E470&lt;=$F$10,VLOOKUP('KALKULATOR 2021'!A470,Robocze!$B$23:$C$102,2),"")</f>
        <v/>
      </c>
      <c r="C470" s="47" t="str">
        <f t="shared" si="221"/>
        <v/>
      </c>
      <c r="D470" s="48" t="str">
        <f t="shared" si="240"/>
        <v/>
      </c>
      <c r="E470" s="54" t="str">
        <f t="shared" si="222"/>
        <v/>
      </c>
      <c r="F470" s="49" t="str">
        <f t="shared" si="223"/>
        <v/>
      </c>
      <c r="G470" s="50" t="str">
        <f>IF(F470&lt;&gt;"",
IF($F$6=Robocze!$B$3,$F$5/12,
IF(AND($F$6=Robocze!$B$4,MOD(A470,3)=1),$F$5/4,
IF(AND($F$6=Robocze!$B$5,MOD(A470,12)=1),$F$5,0))),
"")</f>
        <v/>
      </c>
      <c r="H470" s="50" t="str">
        <f t="shared" si="224"/>
        <v/>
      </c>
      <c r="I470" s="51" t="str">
        <f t="shared" ref="I470:I533" si="243">IF(E470&lt;=$F$10,$F$2,"")</f>
        <v/>
      </c>
      <c r="J470" s="50" t="str">
        <f t="shared" si="225"/>
        <v/>
      </c>
      <c r="K470" s="50" t="str">
        <f t="shared" si="226"/>
        <v/>
      </c>
      <c r="L470" s="52" t="str">
        <f t="shared" si="241"/>
        <v/>
      </c>
      <c r="M470" s="111" t="str">
        <f t="shared" ref="M470:M533" si="244">H470</f>
        <v/>
      </c>
      <c r="N470" s="114" t="str">
        <f t="shared" si="227"/>
        <v/>
      </c>
      <c r="O470" s="115"/>
      <c r="P470" s="114" t="str">
        <f t="shared" ref="P470:P533" si="245">IF(AL470=FALSE,AK470,AM470)</f>
        <v/>
      </c>
      <c r="Q470" s="115"/>
      <c r="R470" s="112" t="str">
        <f t="shared" ref="R470:R533" si="246">AQ470</f>
        <v/>
      </c>
      <c r="S470" s="50"/>
      <c r="T470" s="53" t="str">
        <f t="shared" ref="T470:T533" si="247">IF(B470&lt;&gt;"",$F$12,"")</f>
        <v/>
      </c>
      <c r="U470" s="50" t="str">
        <f t="shared" ref="U470:U533" si="248">IF(B470&lt;&gt;"",(K470+V469)*(I470/12),"")</f>
        <v/>
      </c>
      <c r="V470" s="50" t="str">
        <f t="shared" ref="V470:V533" si="249">IF(B470&lt;&gt;"",V469+U470+K470,"")</f>
        <v/>
      </c>
      <c r="W470" s="53" t="str">
        <f t="shared" ref="W470:W533" si="250">IF(B470&lt;&gt;"",$F$13,"")</f>
        <v/>
      </c>
      <c r="X470" s="50" t="str">
        <f t="shared" si="228"/>
        <v/>
      </c>
      <c r="Y470" s="50" t="str">
        <f>IF(B470&lt;&gt;"",IF(MONTH(E470)=MONTH($F$14),SUMIF($C$22:C921,"="&amp;(C470-1),$G$22:G921),0)*T470,"")</f>
        <v/>
      </c>
      <c r="Z470" s="50" t="str">
        <f>IF(B470&lt;&gt;"",SUM($Y$22:Y470),"")</f>
        <v/>
      </c>
      <c r="AA470" s="51" t="str">
        <f t="shared" si="229"/>
        <v/>
      </c>
      <c r="AB470" s="50" t="str">
        <f t="shared" si="230"/>
        <v/>
      </c>
      <c r="AC470" s="50" t="str">
        <f t="shared" si="231"/>
        <v/>
      </c>
      <c r="AD470" s="50" t="str">
        <f t="shared" si="232"/>
        <v/>
      </c>
      <c r="AE470" s="50" t="str">
        <f t="shared" si="233"/>
        <v/>
      </c>
      <c r="AF470" s="50" t="str">
        <f>IFERROR($V470*(1-$W470)+SUM($X$22:$X470)+$AD470,"")</f>
        <v/>
      </c>
      <c r="AG470" s="50" t="str">
        <f t="shared" si="234"/>
        <v/>
      </c>
      <c r="AH470" s="50" t="str">
        <f>IF(B470&lt;&gt;"",
IF(AND(AG470=TRUE,D470&gt;=65),$V470*(1-10%)+SUM($X$22:$X470)+$AD470,AF470),
"")</f>
        <v/>
      </c>
      <c r="AI470" s="50" t="str">
        <f t="shared" ref="AI470:AI533" si="251">IF(B470&lt;&gt;"",(K470+AJ469)*(I470/12),"")</f>
        <v/>
      </c>
      <c r="AJ470" s="50" t="str">
        <f t="shared" ref="AJ470:AJ533" si="252">IF(B470&lt;&gt;"",AJ469+AI470+K470,"")</f>
        <v/>
      </c>
      <c r="AK470" s="50" t="str">
        <f t="shared" ref="AK470:AK533" si="253">IF(B470&lt;&gt;"",IF(AJ470&gt;H470,AJ470-(AJ470-H470)*$F$15,AJ470),"")</f>
        <v/>
      </c>
      <c r="AL470" s="50" t="str">
        <f t="shared" si="235"/>
        <v/>
      </c>
      <c r="AM470" s="50" t="str">
        <f t="shared" ref="AM470:AM533" si="254">IF(AL470=TRUE,AJ470,AK470)</f>
        <v/>
      </c>
      <c r="AN470" s="50" t="str">
        <f t="shared" si="236"/>
        <v/>
      </c>
      <c r="AO470" s="50" t="str">
        <f t="shared" si="237"/>
        <v/>
      </c>
      <c r="AP470" s="50" t="str">
        <f t="shared" si="238"/>
        <v/>
      </c>
      <c r="AQ470" s="50" t="str">
        <f t="shared" si="239"/>
        <v/>
      </c>
    </row>
    <row r="471" spans="1:43" s="27" customFormat="1" x14ac:dyDescent="0.2">
      <c r="A471" s="47" t="str">
        <f t="shared" si="242"/>
        <v/>
      </c>
      <c r="B471" s="47" t="str">
        <f>IF(E471&lt;=$F$10,VLOOKUP('KALKULATOR 2021'!A471,Robocze!$B$23:$C$102,2),"")</f>
        <v/>
      </c>
      <c r="C471" s="47" t="str">
        <f t="shared" ref="C471:C534" si="255">IF(B471="","",YEAR(E471))</f>
        <v/>
      </c>
      <c r="D471" s="48" t="str">
        <f t="shared" si="240"/>
        <v/>
      </c>
      <c r="E471" s="54" t="str">
        <f t="shared" ref="E471:E534" si="256">IF(OR(B470="",E470&gt;$F$10,A471=""),"",EDATE(E470,1))</f>
        <v/>
      </c>
      <c r="F471" s="49" t="str">
        <f t="shared" ref="F471:F534" si="257">IFERROR(EOMONTH(E471,0),"")</f>
        <v/>
      </c>
      <c r="G471" s="50" t="str">
        <f>IF(F471&lt;&gt;"",
IF($F$6=Robocze!$B$3,$F$5/12,
IF(AND($F$6=Robocze!$B$4,MOD(A471,3)=1),$F$5/4,
IF(AND($F$6=Robocze!$B$5,MOD(A471,12)=1),$F$5,0))),
"")</f>
        <v/>
      </c>
      <c r="H471" s="50" t="str">
        <f t="shared" ref="H471:H534" si="258">IFERROR(H470+G471,"")</f>
        <v/>
      </c>
      <c r="I471" s="51" t="str">
        <f t="shared" si="243"/>
        <v/>
      </c>
      <c r="J471" s="50" t="str">
        <f t="shared" ref="J471:J534" si="259">IF(I471&lt;&gt;"",
IFERROR(IF(MONTH($F$9)=MONTH(E471),$F$16,0),"")+ IF(A471=1,$F$17,0),
"")</f>
        <v/>
      </c>
      <c r="K471" s="50" t="str">
        <f t="shared" ref="K471:K534" si="260">IF(I471&lt;&gt;"",
G471-J471,
"")</f>
        <v/>
      </c>
      <c r="L471" s="52" t="str">
        <f t="shared" si="241"/>
        <v/>
      </c>
      <c r="M471" s="111" t="str">
        <f t="shared" si="244"/>
        <v/>
      </c>
      <c r="N471" s="114" t="str">
        <f t="shared" ref="N471:N534" si="261">IF(AG471=FALSE,AF471,AH471)</f>
        <v/>
      </c>
      <c r="O471" s="115"/>
      <c r="P471" s="114" t="str">
        <f t="shared" si="245"/>
        <v/>
      </c>
      <c r="Q471" s="115"/>
      <c r="R471" s="112" t="str">
        <f t="shared" si="246"/>
        <v/>
      </c>
      <c r="S471" s="50"/>
      <c r="T471" s="53" t="str">
        <f t="shared" si="247"/>
        <v/>
      </c>
      <c r="U471" s="50" t="str">
        <f t="shared" si="248"/>
        <v/>
      </c>
      <c r="V471" s="50" t="str">
        <f t="shared" si="249"/>
        <v/>
      </c>
      <c r="W471" s="53" t="str">
        <f t="shared" si="250"/>
        <v/>
      </c>
      <c r="X471" s="50" t="str">
        <f t="shared" ref="X471:X534" si="262">IF(B471&lt;&gt;"",G471*T471,"")</f>
        <v/>
      </c>
      <c r="Y471" s="50" t="str">
        <f>IF(B471&lt;&gt;"",IF(MONTH(E471)=MONTH($F$14),SUMIF($C$22:C921,"="&amp;(C471-1),$G$22:G921),0)*T471,"")</f>
        <v/>
      </c>
      <c r="Z471" s="50" t="str">
        <f>IF(B471&lt;&gt;"",SUM($Y$22:Y471),"")</f>
        <v/>
      </c>
      <c r="AA471" s="51" t="str">
        <f t="shared" ref="AA471:AA534" si="263">IF(W471&lt;=$F$10,$F$3,"")</f>
        <v/>
      </c>
      <c r="AB471" s="50" t="str">
        <f t="shared" ref="AB471:AB534" si="264">IF(AA471&lt;&gt;"",
(AE470+Y471)*AA471/12,
"")</f>
        <v/>
      </c>
      <c r="AC471" s="50" t="str">
        <f t="shared" ref="AC471:AC534" si="265">IF(B471&lt;&gt;"",MAX(0,AB471*$F$15),"")</f>
        <v/>
      </c>
      <c r="AD471" s="50" t="str">
        <f t="shared" ref="AD471:AD534" si="266">IF(B471&lt;&gt;"",AD470+AB471-AC471,"")</f>
        <v/>
      </c>
      <c r="AE471" s="50" t="str">
        <f t="shared" ref="AE471:AE534" si="267">IF(B471&lt;&gt;"",AE470+AB471-AC471+Y471,"")</f>
        <v/>
      </c>
      <c r="AF471" s="50" t="str">
        <f>IFERROR($V471*(1-$W471)+SUM($X$22:$X471)+$AD471,"")</f>
        <v/>
      </c>
      <c r="AG471" s="50" t="str">
        <f t="shared" ref="AG471:AG534" si="268">IF(B471&lt;&gt;"",
IFERROR(IF(AG470=TRUE,AG470,AND(YEAR(E471)-YEAR($F$9)&gt;=5,D471&gt;=65)),""),
"")</f>
        <v/>
      </c>
      <c r="AH471" s="50" t="str">
        <f>IF(B471&lt;&gt;"",
IF(AND(AG471=TRUE,D471&gt;=65),$V471*(1-10%)+SUM($X$22:$X471)+$AD471,AF471),
"")</f>
        <v/>
      </c>
      <c r="AI471" s="50" t="str">
        <f t="shared" si="251"/>
        <v/>
      </c>
      <c r="AJ471" s="50" t="str">
        <f t="shared" si="252"/>
        <v/>
      </c>
      <c r="AK471" s="50" t="str">
        <f t="shared" si="253"/>
        <v/>
      </c>
      <c r="AL471" s="50" t="str">
        <f t="shared" ref="AL471:AL534" si="269">IF(B471&lt;&gt;"",
IFERROR(IF(AL470=TRUE,AL470,AND(YEAR(E471)-YEAR($F$9)&gt;=5,D471&gt;=55,OR(D471&gt;=60,D471&gt;=$F$11))),""),
"")</f>
        <v/>
      </c>
      <c r="AM471" s="50" t="str">
        <f t="shared" si="254"/>
        <v/>
      </c>
      <c r="AN471" s="50" t="str">
        <f t="shared" ref="AN471:AN534" si="270">IF(B471&lt;&gt;"",(AQ470+G471)*I471/12,"")</f>
        <v/>
      </c>
      <c r="AO471" s="50" t="str">
        <f t="shared" ref="AO471:AO534" si="271">IF(B471&lt;&gt;"",MAX(0,AN471*$F$15),"")</f>
        <v/>
      </c>
      <c r="AP471" s="50" t="str">
        <f t="shared" ref="AP471:AP534" si="272">IF(B471&lt;&gt;"",AQ471-H471,"")</f>
        <v/>
      </c>
      <c r="AQ471" s="50" t="str">
        <f t="shared" ref="AQ471:AQ534" si="273">IF(B471&lt;&gt;"",AQ470+G471+AN471-AO471,"")</f>
        <v/>
      </c>
    </row>
    <row r="472" spans="1:43" s="27" customFormat="1" x14ac:dyDescent="0.2">
      <c r="A472" s="47" t="str">
        <f t="shared" si="242"/>
        <v/>
      </c>
      <c r="B472" s="47" t="str">
        <f>IF(E472&lt;=$F$10,VLOOKUP('KALKULATOR 2021'!A472,Robocze!$B$23:$C$102,2),"")</f>
        <v/>
      </c>
      <c r="C472" s="47" t="str">
        <f t="shared" si="255"/>
        <v/>
      </c>
      <c r="D472" s="48" t="str">
        <f t="shared" ref="D472:D535" si="274">IF(B472="","",D471+1/12)</f>
        <v/>
      </c>
      <c r="E472" s="54" t="str">
        <f t="shared" si="256"/>
        <v/>
      </c>
      <c r="F472" s="49" t="str">
        <f t="shared" si="257"/>
        <v/>
      </c>
      <c r="G472" s="50" t="str">
        <f>IF(F472&lt;&gt;"",
IF($F$6=Robocze!$B$3,$F$5/12,
IF(AND($F$6=Robocze!$B$4,MOD(A472,3)=1),$F$5/4,
IF(AND($F$6=Robocze!$B$5,MOD(A472,12)=1),$F$5,0))),
"")</f>
        <v/>
      </c>
      <c r="H472" s="50" t="str">
        <f t="shared" si="258"/>
        <v/>
      </c>
      <c r="I472" s="51" t="str">
        <f t="shared" si="243"/>
        <v/>
      </c>
      <c r="J472" s="50" t="str">
        <f t="shared" si="259"/>
        <v/>
      </c>
      <c r="K472" s="50" t="str">
        <f t="shared" si="260"/>
        <v/>
      </c>
      <c r="L472" s="52" t="str">
        <f t="shared" si="241"/>
        <v/>
      </c>
      <c r="M472" s="111" t="str">
        <f t="shared" si="244"/>
        <v/>
      </c>
      <c r="N472" s="114" t="str">
        <f t="shared" si="261"/>
        <v/>
      </c>
      <c r="O472" s="115"/>
      <c r="P472" s="114" t="str">
        <f t="shared" si="245"/>
        <v/>
      </c>
      <c r="Q472" s="115"/>
      <c r="R472" s="112" t="str">
        <f t="shared" si="246"/>
        <v/>
      </c>
      <c r="S472" s="50"/>
      <c r="T472" s="53" t="str">
        <f t="shared" si="247"/>
        <v/>
      </c>
      <c r="U472" s="50" t="str">
        <f t="shared" si="248"/>
        <v/>
      </c>
      <c r="V472" s="50" t="str">
        <f t="shared" si="249"/>
        <v/>
      </c>
      <c r="W472" s="53" t="str">
        <f t="shared" si="250"/>
        <v/>
      </c>
      <c r="X472" s="50" t="str">
        <f t="shared" si="262"/>
        <v/>
      </c>
      <c r="Y472" s="50" t="str">
        <f>IF(B472&lt;&gt;"",IF(MONTH(E472)=MONTH($F$14),SUMIF($C$22:C921,"="&amp;(C472-1),$G$22:G921),0)*T472,"")</f>
        <v/>
      </c>
      <c r="Z472" s="50" t="str">
        <f>IF(B472&lt;&gt;"",SUM($Y$22:Y472),"")</f>
        <v/>
      </c>
      <c r="AA472" s="51" t="str">
        <f t="shared" si="263"/>
        <v/>
      </c>
      <c r="AB472" s="50" t="str">
        <f t="shared" si="264"/>
        <v/>
      </c>
      <c r="AC472" s="50" t="str">
        <f t="shared" si="265"/>
        <v/>
      </c>
      <c r="AD472" s="50" t="str">
        <f t="shared" si="266"/>
        <v/>
      </c>
      <c r="AE472" s="50" t="str">
        <f t="shared" si="267"/>
        <v/>
      </c>
      <c r="AF472" s="50" t="str">
        <f>IFERROR($V472*(1-$W472)+SUM($X$22:$X472)+$AD472,"")</f>
        <v/>
      </c>
      <c r="AG472" s="50" t="str">
        <f t="shared" si="268"/>
        <v/>
      </c>
      <c r="AH472" s="50" t="str">
        <f>IF(B472&lt;&gt;"",
IF(AND(AG472=TRUE,D472&gt;=65),$V472*(1-10%)+SUM($X$22:$X472)+$AD472,AF472),
"")</f>
        <v/>
      </c>
      <c r="AI472" s="50" t="str">
        <f t="shared" si="251"/>
        <v/>
      </c>
      <c r="AJ472" s="50" t="str">
        <f t="shared" si="252"/>
        <v/>
      </c>
      <c r="AK472" s="50" t="str">
        <f t="shared" si="253"/>
        <v/>
      </c>
      <c r="AL472" s="50" t="str">
        <f t="shared" si="269"/>
        <v/>
      </c>
      <c r="AM472" s="50" t="str">
        <f t="shared" si="254"/>
        <v/>
      </c>
      <c r="AN472" s="50" t="str">
        <f t="shared" si="270"/>
        <v/>
      </c>
      <c r="AO472" s="50" t="str">
        <f t="shared" si="271"/>
        <v/>
      </c>
      <c r="AP472" s="50" t="str">
        <f t="shared" si="272"/>
        <v/>
      </c>
      <c r="AQ472" s="50" t="str">
        <f t="shared" si="273"/>
        <v/>
      </c>
    </row>
    <row r="473" spans="1:43" s="27" customFormat="1" x14ac:dyDescent="0.2">
      <c r="A473" s="47" t="str">
        <f t="shared" si="242"/>
        <v/>
      </c>
      <c r="B473" s="47" t="str">
        <f>IF(E473&lt;=$F$10,VLOOKUP('KALKULATOR 2021'!A473,Robocze!$B$23:$C$102,2),"")</f>
        <v/>
      </c>
      <c r="C473" s="47" t="str">
        <f t="shared" si="255"/>
        <v/>
      </c>
      <c r="D473" s="48" t="str">
        <f t="shared" si="274"/>
        <v/>
      </c>
      <c r="E473" s="54" t="str">
        <f t="shared" si="256"/>
        <v/>
      </c>
      <c r="F473" s="49" t="str">
        <f t="shared" si="257"/>
        <v/>
      </c>
      <c r="G473" s="50" t="str">
        <f>IF(F473&lt;&gt;"",
IF($F$6=Robocze!$B$3,$F$5/12,
IF(AND($F$6=Robocze!$B$4,MOD(A473,3)=1),$F$5/4,
IF(AND($F$6=Robocze!$B$5,MOD(A473,12)=1),$F$5,0))),
"")</f>
        <v/>
      </c>
      <c r="H473" s="50" t="str">
        <f t="shared" si="258"/>
        <v/>
      </c>
      <c r="I473" s="51" t="str">
        <f t="shared" si="243"/>
        <v/>
      </c>
      <c r="J473" s="50" t="str">
        <f t="shared" si="259"/>
        <v/>
      </c>
      <c r="K473" s="50" t="str">
        <f t="shared" si="260"/>
        <v/>
      </c>
      <c r="L473" s="52" t="str">
        <f t="shared" ref="L473:L536" si="275">IFERROR(IF(AND(MOD(A473,12)=0,A473&lt;&gt;""),A473/12,""),"")</f>
        <v/>
      </c>
      <c r="M473" s="111" t="str">
        <f t="shared" si="244"/>
        <v/>
      </c>
      <c r="N473" s="114" t="str">
        <f t="shared" si="261"/>
        <v/>
      </c>
      <c r="O473" s="115"/>
      <c r="P473" s="114" t="str">
        <f t="shared" si="245"/>
        <v/>
      </c>
      <c r="Q473" s="115"/>
      <c r="R473" s="112" t="str">
        <f t="shared" si="246"/>
        <v/>
      </c>
      <c r="S473" s="50"/>
      <c r="T473" s="53" t="str">
        <f t="shared" si="247"/>
        <v/>
      </c>
      <c r="U473" s="50" t="str">
        <f t="shared" si="248"/>
        <v/>
      </c>
      <c r="V473" s="50" t="str">
        <f t="shared" si="249"/>
        <v/>
      </c>
      <c r="W473" s="53" t="str">
        <f t="shared" si="250"/>
        <v/>
      </c>
      <c r="X473" s="50" t="str">
        <f t="shared" si="262"/>
        <v/>
      </c>
      <c r="Y473" s="50" t="str">
        <f>IF(B473&lt;&gt;"",IF(MONTH(E473)=MONTH($F$14),SUMIF($C$22:C921,"="&amp;(C473-1),$G$22:G921),0)*T473,"")</f>
        <v/>
      </c>
      <c r="Z473" s="50" t="str">
        <f>IF(B473&lt;&gt;"",SUM($Y$22:Y473),"")</f>
        <v/>
      </c>
      <c r="AA473" s="51" t="str">
        <f t="shared" si="263"/>
        <v/>
      </c>
      <c r="AB473" s="50" t="str">
        <f t="shared" si="264"/>
        <v/>
      </c>
      <c r="AC473" s="50" t="str">
        <f t="shared" si="265"/>
        <v/>
      </c>
      <c r="AD473" s="50" t="str">
        <f t="shared" si="266"/>
        <v/>
      </c>
      <c r="AE473" s="50" t="str">
        <f t="shared" si="267"/>
        <v/>
      </c>
      <c r="AF473" s="50" t="str">
        <f>IFERROR($V473*(1-$W473)+SUM($X$22:$X473)+$AD473,"")</f>
        <v/>
      </c>
      <c r="AG473" s="50" t="str">
        <f t="shared" si="268"/>
        <v/>
      </c>
      <c r="AH473" s="50" t="str">
        <f>IF(B473&lt;&gt;"",
IF(AND(AG473=TRUE,D473&gt;=65),$V473*(1-10%)+SUM($X$22:$X473)+$AD473,AF473),
"")</f>
        <v/>
      </c>
      <c r="AI473" s="50" t="str">
        <f t="shared" si="251"/>
        <v/>
      </c>
      <c r="AJ473" s="50" t="str">
        <f t="shared" si="252"/>
        <v/>
      </c>
      <c r="AK473" s="50" t="str">
        <f t="shared" si="253"/>
        <v/>
      </c>
      <c r="AL473" s="50" t="str">
        <f t="shared" si="269"/>
        <v/>
      </c>
      <c r="AM473" s="50" t="str">
        <f t="shared" si="254"/>
        <v/>
      </c>
      <c r="AN473" s="50" t="str">
        <f t="shared" si="270"/>
        <v/>
      </c>
      <c r="AO473" s="50" t="str">
        <f t="shared" si="271"/>
        <v/>
      </c>
      <c r="AP473" s="50" t="str">
        <f t="shared" si="272"/>
        <v/>
      </c>
      <c r="AQ473" s="50" t="str">
        <f t="shared" si="273"/>
        <v/>
      </c>
    </row>
    <row r="474" spans="1:43" s="27" customFormat="1" x14ac:dyDescent="0.2">
      <c r="A474" s="47" t="str">
        <f t="shared" si="242"/>
        <v/>
      </c>
      <c r="B474" s="47" t="str">
        <f>IF(E474&lt;=$F$10,VLOOKUP('KALKULATOR 2021'!A474,Robocze!$B$23:$C$102,2),"")</f>
        <v/>
      </c>
      <c r="C474" s="47" t="str">
        <f t="shared" si="255"/>
        <v/>
      </c>
      <c r="D474" s="48" t="str">
        <f t="shared" si="274"/>
        <v/>
      </c>
      <c r="E474" s="54" t="str">
        <f t="shared" si="256"/>
        <v/>
      </c>
      <c r="F474" s="49" t="str">
        <f t="shared" si="257"/>
        <v/>
      </c>
      <c r="G474" s="50" t="str">
        <f>IF(F474&lt;&gt;"",
IF($F$6=Robocze!$B$3,$F$5/12,
IF(AND($F$6=Robocze!$B$4,MOD(A474,3)=1),$F$5/4,
IF(AND($F$6=Robocze!$B$5,MOD(A474,12)=1),$F$5,0))),
"")</f>
        <v/>
      </c>
      <c r="H474" s="50" t="str">
        <f t="shared" si="258"/>
        <v/>
      </c>
      <c r="I474" s="51" t="str">
        <f t="shared" si="243"/>
        <v/>
      </c>
      <c r="J474" s="50" t="str">
        <f t="shared" si="259"/>
        <v/>
      </c>
      <c r="K474" s="50" t="str">
        <f t="shared" si="260"/>
        <v/>
      </c>
      <c r="L474" s="52" t="str">
        <f t="shared" si="275"/>
        <v/>
      </c>
      <c r="M474" s="111" t="str">
        <f t="shared" si="244"/>
        <v/>
      </c>
      <c r="N474" s="114" t="str">
        <f t="shared" si="261"/>
        <v/>
      </c>
      <c r="O474" s="115"/>
      <c r="P474" s="114" t="str">
        <f t="shared" si="245"/>
        <v/>
      </c>
      <c r="Q474" s="115"/>
      <c r="R474" s="112" t="str">
        <f t="shared" si="246"/>
        <v/>
      </c>
      <c r="S474" s="50"/>
      <c r="T474" s="53" t="str">
        <f t="shared" si="247"/>
        <v/>
      </c>
      <c r="U474" s="50" t="str">
        <f t="shared" si="248"/>
        <v/>
      </c>
      <c r="V474" s="50" t="str">
        <f t="shared" si="249"/>
        <v/>
      </c>
      <c r="W474" s="53" t="str">
        <f t="shared" si="250"/>
        <v/>
      </c>
      <c r="X474" s="50" t="str">
        <f t="shared" si="262"/>
        <v/>
      </c>
      <c r="Y474" s="50" t="str">
        <f>IF(B474&lt;&gt;"",IF(MONTH(E474)=MONTH($F$14),SUMIF($C$22:C921,"="&amp;(C474-1),$G$22:G921),0)*T474,"")</f>
        <v/>
      </c>
      <c r="Z474" s="50" t="str">
        <f>IF(B474&lt;&gt;"",SUM($Y$22:Y474),"")</f>
        <v/>
      </c>
      <c r="AA474" s="51" t="str">
        <f t="shared" si="263"/>
        <v/>
      </c>
      <c r="AB474" s="50" t="str">
        <f t="shared" si="264"/>
        <v/>
      </c>
      <c r="AC474" s="50" t="str">
        <f t="shared" si="265"/>
        <v/>
      </c>
      <c r="AD474" s="50" t="str">
        <f t="shared" si="266"/>
        <v/>
      </c>
      <c r="AE474" s="50" t="str">
        <f t="shared" si="267"/>
        <v/>
      </c>
      <c r="AF474" s="50" t="str">
        <f>IFERROR($V474*(1-$W474)+SUM($X$22:$X474)+$AD474,"")</f>
        <v/>
      </c>
      <c r="AG474" s="50" t="str">
        <f t="shared" si="268"/>
        <v/>
      </c>
      <c r="AH474" s="50" t="str">
        <f>IF(B474&lt;&gt;"",
IF(AND(AG474=TRUE,D474&gt;=65),$V474*(1-10%)+SUM($X$22:$X474)+$AD474,AF474),
"")</f>
        <v/>
      </c>
      <c r="AI474" s="50" t="str">
        <f t="shared" si="251"/>
        <v/>
      </c>
      <c r="AJ474" s="50" t="str">
        <f t="shared" si="252"/>
        <v/>
      </c>
      <c r="AK474" s="50" t="str">
        <f t="shared" si="253"/>
        <v/>
      </c>
      <c r="AL474" s="50" t="str">
        <f t="shared" si="269"/>
        <v/>
      </c>
      <c r="AM474" s="50" t="str">
        <f t="shared" si="254"/>
        <v/>
      </c>
      <c r="AN474" s="50" t="str">
        <f t="shared" si="270"/>
        <v/>
      </c>
      <c r="AO474" s="50" t="str">
        <f t="shared" si="271"/>
        <v/>
      </c>
      <c r="AP474" s="50" t="str">
        <f t="shared" si="272"/>
        <v/>
      </c>
      <c r="AQ474" s="50" t="str">
        <f t="shared" si="273"/>
        <v/>
      </c>
    </row>
    <row r="475" spans="1:43" s="27" customFormat="1" x14ac:dyDescent="0.2">
      <c r="A475" s="47" t="str">
        <f t="shared" si="242"/>
        <v/>
      </c>
      <c r="B475" s="47" t="str">
        <f>IF(E475&lt;=$F$10,VLOOKUP('KALKULATOR 2021'!A475,Robocze!$B$23:$C$102,2),"")</f>
        <v/>
      </c>
      <c r="C475" s="47" t="str">
        <f t="shared" si="255"/>
        <v/>
      </c>
      <c r="D475" s="48" t="str">
        <f t="shared" si="274"/>
        <v/>
      </c>
      <c r="E475" s="54" t="str">
        <f t="shared" si="256"/>
        <v/>
      </c>
      <c r="F475" s="49" t="str">
        <f t="shared" si="257"/>
        <v/>
      </c>
      <c r="G475" s="50" t="str">
        <f>IF(F475&lt;&gt;"",
IF($F$6=Robocze!$B$3,$F$5/12,
IF(AND($F$6=Robocze!$B$4,MOD(A475,3)=1),$F$5/4,
IF(AND($F$6=Robocze!$B$5,MOD(A475,12)=1),$F$5,0))),
"")</f>
        <v/>
      </c>
      <c r="H475" s="50" t="str">
        <f t="shared" si="258"/>
        <v/>
      </c>
      <c r="I475" s="51" t="str">
        <f t="shared" si="243"/>
        <v/>
      </c>
      <c r="J475" s="50" t="str">
        <f t="shared" si="259"/>
        <v/>
      </c>
      <c r="K475" s="50" t="str">
        <f t="shared" si="260"/>
        <v/>
      </c>
      <c r="L475" s="52" t="str">
        <f t="shared" si="275"/>
        <v/>
      </c>
      <c r="M475" s="111" t="str">
        <f t="shared" si="244"/>
        <v/>
      </c>
      <c r="N475" s="114" t="str">
        <f t="shared" si="261"/>
        <v/>
      </c>
      <c r="O475" s="115"/>
      <c r="P475" s="114" t="str">
        <f t="shared" si="245"/>
        <v/>
      </c>
      <c r="Q475" s="115"/>
      <c r="R475" s="112" t="str">
        <f t="shared" si="246"/>
        <v/>
      </c>
      <c r="S475" s="50"/>
      <c r="T475" s="53" t="str">
        <f t="shared" si="247"/>
        <v/>
      </c>
      <c r="U475" s="50" t="str">
        <f t="shared" si="248"/>
        <v/>
      </c>
      <c r="V475" s="50" t="str">
        <f t="shared" si="249"/>
        <v/>
      </c>
      <c r="W475" s="53" t="str">
        <f t="shared" si="250"/>
        <v/>
      </c>
      <c r="X475" s="50" t="str">
        <f t="shared" si="262"/>
        <v/>
      </c>
      <c r="Y475" s="50" t="str">
        <f>IF(B475&lt;&gt;"",IF(MONTH(E475)=MONTH($F$14),SUMIF($C$22:C921,"="&amp;(C475-1),$G$22:G921),0)*T475,"")</f>
        <v/>
      </c>
      <c r="Z475" s="50" t="str">
        <f>IF(B475&lt;&gt;"",SUM($Y$22:Y475),"")</f>
        <v/>
      </c>
      <c r="AA475" s="51" t="str">
        <f t="shared" si="263"/>
        <v/>
      </c>
      <c r="AB475" s="50" t="str">
        <f t="shared" si="264"/>
        <v/>
      </c>
      <c r="AC475" s="50" t="str">
        <f t="shared" si="265"/>
        <v/>
      </c>
      <c r="AD475" s="50" t="str">
        <f t="shared" si="266"/>
        <v/>
      </c>
      <c r="AE475" s="50" t="str">
        <f t="shared" si="267"/>
        <v/>
      </c>
      <c r="AF475" s="50" t="str">
        <f>IFERROR($V475*(1-$W475)+SUM($X$22:$X475)+$AD475,"")</f>
        <v/>
      </c>
      <c r="AG475" s="50" t="str">
        <f t="shared" si="268"/>
        <v/>
      </c>
      <c r="AH475" s="50" t="str">
        <f>IF(B475&lt;&gt;"",
IF(AND(AG475=TRUE,D475&gt;=65),$V475*(1-10%)+SUM($X$22:$X475)+$AD475,AF475),
"")</f>
        <v/>
      </c>
      <c r="AI475" s="50" t="str">
        <f t="shared" si="251"/>
        <v/>
      </c>
      <c r="AJ475" s="50" t="str">
        <f t="shared" si="252"/>
        <v/>
      </c>
      <c r="AK475" s="50" t="str">
        <f t="shared" si="253"/>
        <v/>
      </c>
      <c r="AL475" s="50" t="str">
        <f t="shared" si="269"/>
        <v/>
      </c>
      <c r="AM475" s="50" t="str">
        <f t="shared" si="254"/>
        <v/>
      </c>
      <c r="AN475" s="50" t="str">
        <f t="shared" si="270"/>
        <v/>
      </c>
      <c r="AO475" s="50" t="str">
        <f t="shared" si="271"/>
        <v/>
      </c>
      <c r="AP475" s="50" t="str">
        <f t="shared" si="272"/>
        <v/>
      </c>
      <c r="AQ475" s="50" t="str">
        <f t="shared" si="273"/>
        <v/>
      </c>
    </row>
    <row r="476" spans="1:43" s="27" customFormat="1" x14ac:dyDescent="0.2">
      <c r="A476" s="47" t="str">
        <f t="shared" si="242"/>
        <v/>
      </c>
      <c r="B476" s="47" t="str">
        <f>IF(E476&lt;=$F$10,VLOOKUP('KALKULATOR 2021'!A476,Robocze!$B$23:$C$102,2),"")</f>
        <v/>
      </c>
      <c r="C476" s="47" t="str">
        <f t="shared" si="255"/>
        <v/>
      </c>
      <c r="D476" s="48" t="str">
        <f t="shared" si="274"/>
        <v/>
      </c>
      <c r="E476" s="54" t="str">
        <f t="shared" si="256"/>
        <v/>
      </c>
      <c r="F476" s="49" t="str">
        <f t="shared" si="257"/>
        <v/>
      </c>
      <c r="G476" s="50" t="str">
        <f>IF(F476&lt;&gt;"",
IF($F$6=Robocze!$B$3,$F$5/12,
IF(AND($F$6=Robocze!$B$4,MOD(A476,3)=1),$F$5/4,
IF(AND($F$6=Robocze!$B$5,MOD(A476,12)=1),$F$5,0))),
"")</f>
        <v/>
      </c>
      <c r="H476" s="50" t="str">
        <f t="shared" si="258"/>
        <v/>
      </c>
      <c r="I476" s="51" t="str">
        <f t="shared" si="243"/>
        <v/>
      </c>
      <c r="J476" s="50" t="str">
        <f t="shared" si="259"/>
        <v/>
      </c>
      <c r="K476" s="50" t="str">
        <f t="shared" si="260"/>
        <v/>
      </c>
      <c r="L476" s="52" t="str">
        <f t="shared" si="275"/>
        <v/>
      </c>
      <c r="M476" s="111" t="str">
        <f t="shared" si="244"/>
        <v/>
      </c>
      <c r="N476" s="114" t="str">
        <f t="shared" si="261"/>
        <v/>
      </c>
      <c r="O476" s="115"/>
      <c r="P476" s="114" t="str">
        <f t="shared" si="245"/>
        <v/>
      </c>
      <c r="Q476" s="115"/>
      <c r="R476" s="112" t="str">
        <f t="shared" si="246"/>
        <v/>
      </c>
      <c r="S476" s="50"/>
      <c r="T476" s="53" t="str">
        <f t="shared" si="247"/>
        <v/>
      </c>
      <c r="U476" s="50" t="str">
        <f t="shared" si="248"/>
        <v/>
      </c>
      <c r="V476" s="50" t="str">
        <f t="shared" si="249"/>
        <v/>
      </c>
      <c r="W476" s="53" t="str">
        <f t="shared" si="250"/>
        <v/>
      </c>
      <c r="X476" s="50" t="str">
        <f t="shared" si="262"/>
        <v/>
      </c>
      <c r="Y476" s="50" t="str">
        <f>IF(B476&lt;&gt;"",IF(MONTH(E476)=MONTH($F$14),SUMIF($C$22:C921,"="&amp;(C476-1),$G$22:G921),0)*T476,"")</f>
        <v/>
      </c>
      <c r="Z476" s="50" t="str">
        <f>IF(B476&lt;&gt;"",SUM($Y$22:Y476),"")</f>
        <v/>
      </c>
      <c r="AA476" s="51" t="str">
        <f t="shared" si="263"/>
        <v/>
      </c>
      <c r="AB476" s="50" t="str">
        <f t="shared" si="264"/>
        <v/>
      </c>
      <c r="AC476" s="50" t="str">
        <f t="shared" si="265"/>
        <v/>
      </c>
      <c r="AD476" s="50" t="str">
        <f t="shared" si="266"/>
        <v/>
      </c>
      <c r="AE476" s="50" t="str">
        <f t="shared" si="267"/>
        <v/>
      </c>
      <c r="AF476" s="50" t="str">
        <f>IFERROR($V476*(1-$W476)+SUM($X$22:$X476)+$AD476,"")</f>
        <v/>
      </c>
      <c r="AG476" s="50" t="str">
        <f t="shared" si="268"/>
        <v/>
      </c>
      <c r="AH476" s="50" t="str">
        <f>IF(B476&lt;&gt;"",
IF(AND(AG476=TRUE,D476&gt;=65),$V476*(1-10%)+SUM($X$22:$X476)+$AD476,AF476),
"")</f>
        <v/>
      </c>
      <c r="AI476" s="50" t="str">
        <f t="shared" si="251"/>
        <v/>
      </c>
      <c r="AJ476" s="50" t="str">
        <f t="shared" si="252"/>
        <v/>
      </c>
      <c r="AK476" s="50" t="str">
        <f t="shared" si="253"/>
        <v/>
      </c>
      <c r="AL476" s="50" t="str">
        <f t="shared" si="269"/>
        <v/>
      </c>
      <c r="AM476" s="50" t="str">
        <f t="shared" si="254"/>
        <v/>
      </c>
      <c r="AN476" s="50" t="str">
        <f t="shared" si="270"/>
        <v/>
      </c>
      <c r="AO476" s="50" t="str">
        <f t="shared" si="271"/>
        <v/>
      </c>
      <c r="AP476" s="50" t="str">
        <f t="shared" si="272"/>
        <v/>
      </c>
      <c r="AQ476" s="50" t="str">
        <f t="shared" si="273"/>
        <v/>
      </c>
    </row>
    <row r="477" spans="1:43" s="27" customFormat="1" x14ac:dyDescent="0.2">
      <c r="A477" s="55" t="str">
        <f t="shared" si="242"/>
        <v/>
      </c>
      <c r="B477" s="55" t="str">
        <f>IF(E477&lt;=$F$10,VLOOKUP('KALKULATOR 2021'!A477,Robocze!$B$23:$C$102,2),"")</f>
        <v/>
      </c>
      <c r="C477" s="55" t="str">
        <f t="shared" si="255"/>
        <v/>
      </c>
      <c r="D477" s="56" t="str">
        <f t="shared" si="274"/>
        <v/>
      </c>
      <c r="E477" s="57" t="str">
        <f t="shared" si="256"/>
        <v/>
      </c>
      <c r="F477" s="58" t="str">
        <f t="shared" si="257"/>
        <v/>
      </c>
      <c r="G477" s="59" t="str">
        <f>IF(F477&lt;&gt;"",
IF($F$6=Robocze!$B$3,$F$5/12,
IF(AND($F$6=Robocze!$B$4,MOD(A477,3)=1),$F$5/4,
IF(AND($F$6=Robocze!$B$5,MOD(A477,12)=1),$F$5,0))),
"")</f>
        <v/>
      </c>
      <c r="H477" s="59" t="str">
        <f t="shared" si="258"/>
        <v/>
      </c>
      <c r="I477" s="60" t="str">
        <f t="shared" si="243"/>
        <v/>
      </c>
      <c r="J477" s="59" t="str">
        <f t="shared" si="259"/>
        <v/>
      </c>
      <c r="K477" s="59" t="str">
        <f t="shared" si="260"/>
        <v/>
      </c>
      <c r="L477" s="61" t="str">
        <f t="shared" si="275"/>
        <v/>
      </c>
      <c r="M477" s="113" t="str">
        <f t="shared" si="244"/>
        <v/>
      </c>
      <c r="N477" s="114" t="str">
        <f t="shared" si="261"/>
        <v/>
      </c>
      <c r="O477" s="115"/>
      <c r="P477" s="114" t="str">
        <f t="shared" si="245"/>
        <v/>
      </c>
      <c r="Q477" s="115"/>
      <c r="R477" s="112" t="str">
        <f t="shared" si="246"/>
        <v/>
      </c>
      <c r="S477" s="59"/>
      <c r="T477" s="62" t="str">
        <f t="shared" si="247"/>
        <v/>
      </c>
      <c r="U477" s="59" t="str">
        <f t="shared" si="248"/>
        <v/>
      </c>
      <c r="V477" s="59" t="str">
        <f t="shared" si="249"/>
        <v/>
      </c>
      <c r="W477" s="62" t="str">
        <f t="shared" si="250"/>
        <v/>
      </c>
      <c r="X477" s="59" t="str">
        <f t="shared" si="262"/>
        <v/>
      </c>
      <c r="Y477" s="59" t="str">
        <f>IF(B477&lt;&gt;"",IF(MONTH(E477)=MONTH($F$14),SUMIF($C$22:C945,"="&amp;(C477-1),$G$22:G945),0)*T477,"")</f>
        <v/>
      </c>
      <c r="Z477" s="59" t="str">
        <f>IF(B477&lt;&gt;"",SUM($Y$22:Y477),"")</f>
        <v/>
      </c>
      <c r="AA477" s="60" t="str">
        <f t="shared" si="263"/>
        <v/>
      </c>
      <c r="AB477" s="59" t="str">
        <f t="shared" si="264"/>
        <v/>
      </c>
      <c r="AC477" s="59" t="str">
        <f t="shared" si="265"/>
        <v/>
      </c>
      <c r="AD477" s="59" t="str">
        <f t="shared" si="266"/>
        <v/>
      </c>
      <c r="AE477" s="59" t="str">
        <f t="shared" si="267"/>
        <v/>
      </c>
      <c r="AF477" s="59" t="str">
        <f>IFERROR($V477*(1-$W477)+SUM($X$22:$X477)+$AD477,"")</f>
        <v/>
      </c>
      <c r="AG477" s="59" t="str">
        <f t="shared" si="268"/>
        <v/>
      </c>
      <c r="AH477" s="59" t="str">
        <f>IF(B477&lt;&gt;"",
IF(AND(AG477=TRUE,D477&gt;=65),$V477*(1-10%)+SUM($X$22:$X477)+$AD477,AF477),
"")</f>
        <v/>
      </c>
      <c r="AI477" s="59" t="str">
        <f t="shared" si="251"/>
        <v/>
      </c>
      <c r="AJ477" s="59" t="str">
        <f t="shared" si="252"/>
        <v/>
      </c>
      <c r="AK477" s="59" t="str">
        <f t="shared" si="253"/>
        <v/>
      </c>
      <c r="AL477" s="59" t="str">
        <f t="shared" si="269"/>
        <v/>
      </c>
      <c r="AM477" s="59" t="str">
        <f t="shared" si="254"/>
        <v/>
      </c>
      <c r="AN477" s="59" t="str">
        <f t="shared" si="270"/>
        <v/>
      </c>
      <c r="AO477" s="59" t="str">
        <f t="shared" si="271"/>
        <v/>
      </c>
      <c r="AP477" s="59" t="str">
        <f t="shared" si="272"/>
        <v/>
      </c>
      <c r="AQ477" s="59" t="str">
        <f t="shared" si="273"/>
        <v/>
      </c>
    </row>
    <row r="478" spans="1:43" s="27" customFormat="1" x14ac:dyDescent="0.2">
      <c r="A478" s="47" t="str">
        <f t="shared" si="242"/>
        <v/>
      </c>
      <c r="B478" s="47" t="str">
        <f>IF(E478&lt;=$F$10,VLOOKUP('KALKULATOR 2021'!A478,Robocze!$B$23:$C$102,2),"")</f>
        <v/>
      </c>
      <c r="C478" s="47" t="str">
        <f t="shared" si="255"/>
        <v/>
      </c>
      <c r="D478" s="48" t="str">
        <f t="shared" si="274"/>
        <v/>
      </c>
      <c r="E478" s="49" t="str">
        <f t="shared" si="256"/>
        <v/>
      </c>
      <c r="F478" s="49" t="str">
        <f t="shared" si="257"/>
        <v/>
      </c>
      <c r="G478" s="50" t="str">
        <f>IF(F478&lt;&gt;"",
IF($F$6=Robocze!$B$3,$F$5/12,
IF(AND($F$6=Robocze!$B$4,MOD(A478,3)=1),$F$5/4,
IF(AND($F$6=Robocze!$B$5,MOD(A478,12)=1),$F$5,0))),
"")</f>
        <v/>
      </c>
      <c r="H478" s="50" t="str">
        <f t="shared" si="258"/>
        <v/>
      </c>
      <c r="I478" s="51" t="str">
        <f t="shared" si="243"/>
        <v/>
      </c>
      <c r="J478" s="50" t="str">
        <f t="shared" si="259"/>
        <v/>
      </c>
      <c r="K478" s="50" t="str">
        <f t="shared" si="260"/>
        <v/>
      </c>
      <c r="L478" s="52" t="str">
        <f t="shared" si="275"/>
        <v/>
      </c>
      <c r="M478" s="111" t="str">
        <f t="shared" si="244"/>
        <v/>
      </c>
      <c r="N478" s="114" t="str">
        <f t="shared" si="261"/>
        <v/>
      </c>
      <c r="O478" s="115"/>
      <c r="P478" s="114" t="str">
        <f t="shared" si="245"/>
        <v/>
      </c>
      <c r="Q478" s="115"/>
      <c r="R478" s="112" t="str">
        <f t="shared" si="246"/>
        <v/>
      </c>
      <c r="S478" s="50"/>
      <c r="T478" s="53" t="str">
        <f t="shared" si="247"/>
        <v/>
      </c>
      <c r="U478" s="50" t="str">
        <f t="shared" si="248"/>
        <v/>
      </c>
      <c r="V478" s="50" t="str">
        <f t="shared" si="249"/>
        <v/>
      </c>
      <c r="W478" s="53" t="str">
        <f t="shared" si="250"/>
        <v/>
      </c>
      <c r="X478" s="50" t="str">
        <f t="shared" si="262"/>
        <v/>
      </c>
      <c r="Y478" s="50" t="str">
        <f>IF(B478&lt;&gt;"",IF(MONTH(E478)=MONTH($F$14),SUMIF($C$22:C933,"="&amp;(C478-1),$G$22:G933),0)*T478,"")</f>
        <v/>
      </c>
      <c r="Z478" s="50" t="str">
        <f>IF(B478&lt;&gt;"",SUM($Y$22:Y478),"")</f>
        <v/>
      </c>
      <c r="AA478" s="51" t="str">
        <f t="shared" si="263"/>
        <v/>
      </c>
      <c r="AB478" s="50" t="str">
        <f t="shared" si="264"/>
        <v/>
      </c>
      <c r="AC478" s="50" t="str">
        <f t="shared" si="265"/>
        <v/>
      </c>
      <c r="AD478" s="50" t="str">
        <f t="shared" si="266"/>
        <v/>
      </c>
      <c r="AE478" s="50" t="str">
        <f t="shared" si="267"/>
        <v/>
      </c>
      <c r="AF478" s="50" t="str">
        <f>IFERROR($V478*(1-$W478)+SUM($X$22:$X478)+$AD478,"")</f>
        <v/>
      </c>
      <c r="AG478" s="50" t="str">
        <f t="shared" si="268"/>
        <v/>
      </c>
      <c r="AH478" s="50" t="str">
        <f>IF(B478&lt;&gt;"",
IF(AND(AG478=TRUE,D478&gt;=65),$V478*(1-10%)+SUM($X$22:$X478)+$AD478,AF478),
"")</f>
        <v/>
      </c>
      <c r="AI478" s="50" t="str">
        <f t="shared" si="251"/>
        <v/>
      </c>
      <c r="AJ478" s="50" t="str">
        <f t="shared" si="252"/>
        <v/>
      </c>
      <c r="AK478" s="50" t="str">
        <f t="shared" si="253"/>
        <v/>
      </c>
      <c r="AL478" s="50" t="str">
        <f t="shared" si="269"/>
        <v/>
      </c>
      <c r="AM478" s="50" t="str">
        <f t="shared" si="254"/>
        <v/>
      </c>
      <c r="AN478" s="50" t="str">
        <f t="shared" si="270"/>
        <v/>
      </c>
      <c r="AO478" s="50" t="str">
        <f t="shared" si="271"/>
        <v/>
      </c>
      <c r="AP478" s="50" t="str">
        <f t="shared" si="272"/>
        <v/>
      </c>
      <c r="AQ478" s="50" t="str">
        <f t="shared" si="273"/>
        <v/>
      </c>
    </row>
    <row r="479" spans="1:43" s="46" customFormat="1" x14ac:dyDescent="0.2">
      <c r="A479" s="47" t="str">
        <f t="shared" si="242"/>
        <v/>
      </c>
      <c r="B479" s="47" t="str">
        <f>IF(E479&lt;=$F$10,VLOOKUP('KALKULATOR 2021'!A479,Robocze!$B$23:$C$102,2),"")</f>
        <v/>
      </c>
      <c r="C479" s="47" t="str">
        <f t="shared" si="255"/>
        <v/>
      </c>
      <c r="D479" s="48" t="str">
        <f t="shared" si="274"/>
        <v/>
      </c>
      <c r="E479" s="54" t="str">
        <f t="shared" si="256"/>
        <v/>
      </c>
      <c r="F479" s="49" t="str">
        <f t="shared" si="257"/>
        <v/>
      </c>
      <c r="G479" s="50" t="str">
        <f>IF(F479&lt;&gt;"",
IF($F$6=Robocze!$B$3,$F$5/12,
IF(AND($F$6=Robocze!$B$4,MOD(A479,3)=1),$F$5/4,
IF(AND($F$6=Robocze!$B$5,MOD(A479,12)=1),$F$5,0))),
"")</f>
        <v/>
      </c>
      <c r="H479" s="50" t="str">
        <f t="shared" si="258"/>
        <v/>
      </c>
      <c r="I479" s="51" t="str">
        <f t="shared" si="243"/>
        <v/>
      </c>
      <c r="J479" s="50" t="str">
        <f t="shared" si="259"/>
        <v/>
      </c>
      <c r="K479" s="50" t="str">
        <f t="shared" si="260"/>
        <v/>
      </c>
      <c r="L479" s="52" t="str">
        <f t="shared" si="275"/>
        <v/>
      </c>
      <c r="M479" s="111" t="str">
        <f t="shared" si="244"/>
        <v/>
      </c>
      <c r="N479" s="114" t="str">
        <f t="shared" si="261"/>
        <v/>
      </c>
      <c r="O479" s="115"/>
      <c r="P479" s="114" t="str">
        <f t="shared" si="245"/>
        <v/>
      </c>
      <c r="Q479" s="115"/>
      <c r="R479" s="112" t="str">
        <f t="shared" si="246"/>
        <v/>
      </c>
      <c r="S479" s="50"/>
      <c r="T479" s="53" t="str">
        <f t="shared" si="247"/>
        <v/>
      </c>
      <c r="U479" s="50" t="str">
        <f t="shared" si="248"/>
        <v/>
      </c>
      <c r="V479" s="50" t="str">
        <f t="shared" si="249"/>
        <v/>
      </c>
      <c r="W479" s="53" t="str">
        <f t="shared" si="250"/>
        <v/>
      </c>
      <c r="X479" s="50" t="str">
        <f t="shared" si="262"/>
        <v/>
      </c>
      <c r="Y479" s="50" t="str">
        <f>IF(B479&lt;&gt;"",IF(MONTH(E479)=MONTH($F$14),SUMIF($C$22:C933,"="&amp;(C479-1),$G$22:G933),0)*T479,"")</f>
        <v/>
      </c>
      <c r="Z479" s="50" t="str">
        <f>IF(B479&lt;&gt;"",SUM($Y$22:Y479),"")</f>
        <v/>
      </c>
      <c r="AA479" s="51" t="str">
        <f t="shared" si="263"/>
        <v/>
      </c>
      <c r="AB479" s="50" t="str">
        <f t="shared" si="264"/>
        <v/>
      </c>
      <c r="AC479" s="50" t="str">
        <f t="shared" si="265"/>
        <v/>
      </c>
      <c r="AD479" s="50" t="str">
        <f t="shared" si="266"/>
        <v/>
      </c>
      <c r="AE479" s="50" t="str">
        <f t="shared" si="267"/>
        <v/>
      </c>
      <c r="AF479" s="50" t="str">
        <f>IFERROR($V479*(1-$W479)+SUM($X$22:$X479)+$AD479,"")</f>
        <v/>
      </c>
      <c r="AG479" s="50" t="str">
        <f t="shared" si="268"/>
        <v/>
      </c>
      <c r="AH479" s="50" t="str">
        <f>IF(B479&lt;&gt;"",
IF(AND(AG479=TRUE,D479&gt;=65),$V479*(1-10%)+SUM($X$22:$X479)+$AD479,AF479),
"")</f>
        <v/>
      </c>
      <c r="AI479" s="50" t="str">
        <f t="shared" si="251"/>
        <v/>
      </c>
      <c r="AJ479" s="50" t="str">
        <f t="shared" si="252"/>
        <v/>
      </c>
      <c r="AK479" s="50" t="str">
        <f t="shared" si="253"/>
        <v/>
      </c>
      <c r="AL479" s="50" t="str">
        <f t="shared" si="269"/>
        <v/>
      </c>
      <c r="AM479" s="50" t="str">
        <f t="shared" si="254"/>
        <v/>
      </c>
      <c r="AN479" s="50" t="str">
        <f t="shared" si="270"/>
        <v/>
      </c>
      <c r="AO479" s="50" t="str">
        <f t="shared" si="271"/>
        <v/>
      </c>
      <c r="AP479" s="50" t="str">
        <f t="shared" si="272"/>
        <v/>
      </c>
      <c r="AQ479" s="50" t="str">
        <f t="shared" si="273"/>
        <v/>
      </c>
    </row>
    <row r="480" spans="1:43" s="27" customFormat="1" x14ac:dyDescent="0.2">
      <c r="A480" s="47" t="str">
        <f t="shared" si="242"/>
        <v/>
      </c>
      <c r="B480" s="47" t="str">
        <f>IF(E480&lt;=$F$10,VLOOKUP('KALKULATOR 2021'!A480,Robocze!$B$23:$C$102,2),"")</f>
        <v/>
      </c>
      <c r="C480" s="47" t="str">
        <f t="shared" si="255"/>
        <v/>
      </c>
      <c r="D480" s="48" t="str">
        <f t="shared" si="274"/>
        <v/>
      </c>
      <c r="E480" s="54" t="str">
        <f t="shared" si="256"/>
        <v/>
      </c>
      <c r="F480" s="49" t="str">
        <f t="shared" si="257"/>
        <v/>
      </c>
      <c r="G480" s="50" t="str">
        <f>IF(F480&lt;&gt;"",
IF($F$6=Robocze!$B$3,$F$5/12,
IF(AND($F$6=Robocze!$B$4,MOD(A480,3)=1),$F$5/4,
IF(AND($F$6=Robocze!$B$5,MOD(A480,12)=1),$F$5,0))),
"")</f>
        <v/>
      </c>
      <c r="H480" s="50" t="str">
        <f t="shared" si="258"/>
        <v/>
      </c>
      <c r="I480" s="51" t="str">
        <f t="shared" si="243"/>
        <v/>
      </c>
      <c r="J480" s="50" t="str">
        <f t="shared" si="259"/>
        <v/>
      </c>
      <c r="K480" s="50" t="str">
        <f t="shared" si="260"/>
        <v/>
      </c>
      <c r="L480" s="52" t="str">
        <f t="shared" si="275"/>
        <v/>
      </c>
      <c r="M480" s="111" t="str">
        <f t="shared" si="244"/>
        <v/>
      </c>
      <c r="N480" s="114" t="str">
        <f t="shared" si="261"/>
        <v/>
      </c>
      <c r="O480" s="115"/>
      <c r="P480" s="114" t="str">
        <f t="shared" si="245"/>
        <v/>
      </c>
      <c r="Q480" s="115"/>
      <c r="R480" s="112" t="str">
        <f t="shared" si="246"/>
        <v/>
      </c>
      <c r="S480" s="50"/>
      <c r="T480" s="53" t="str">
        <f t="shared" si="247"/>
        <v/>
      </c>
      <c r="U480" s="50" t="str">
        <f t="shared" si="248"/>
        <v/>
      </c>
      <c r="V480" s="50" t="str">
        <f t="shared" si="249"/>
        <v/>
      </c>
      <c r="W480" s="53" t="str">
        <f t="shared" si="250"/>
        <v/>
      </c>
      <c r="X480" s="50" t="str">
        <f t="shared" si="262"/>
        <v/>
      </c>
      <c r="Y480" s="50" t="str">
        <f>IF(B480&lt;&gt;"",IF(MONTH(E480)=MONTH($F$14),SUMIF($C$22:C933,"="&amp;(C480-1),$G$22:G933),0)*T480,"")</f>
        <v/>
      </c>
      <c r="Z480" s="50" t="str">
        <f>IF(B480&lt;&gt;"",SUM($Y$22:Y480),"")</f>
        <v/>
      </c>
      <c r="AA480" s="51" t="str">
        <f t="shared" si="263"/>
        <v/>
      </c>
      <c r="AB480" s="50" t="str">
        <f t="shared" si="264"/>
        <v/>
      </c>
      <c r="AC480" s="50" t="str">
        <f t="shared" si="265"/>
        <v/>
      </c>
      <c r="AD480" s="50" t="str">
        <f t="shared" si="266"/>
        <v/>
      </c>
      <c r="AE480" s="50" t="str">
        <f t="shared" si="267"/>
        <v/>
      </c>
      <c r="AF480" s="50" t="str">
        <f>IFERROR($V480*(1-$W480)+SUM($X$22:$X480)+$AD480,"")</f>
        <v/>
      </c>
      <c r="AG480" s="50" t="str">
        <f t="shared" si="268"/>
        <v/>
      </c>
      <c r="AH480" s="50" t="str">
        <f>IF(B480&lt;&gt;"",
IF(AND(AG480=TRUE,D480&gt;=65),$V480*(1-10%)+SUM($X$22:$X480)+$AD480,AF480),
"")</f>
        <v/>
      </c>
      <c r="AI480" s="50" t="str">
        <f t="shared" si="251"/>
        <v/>
      </c>
      <c r="AJ480" s="50" t="str">
        <f t="shared" si="252"/>
        <v/>
      </c>
      <c r="AK480" s="50" t="str">
        <f t="shared" si="253"/>
        <v/>
      </c>
      <c r="AL480" s="50" t="str">
        <f t="shared" si="269"/>
        <v/>
      </c>
      <c r="AM480" s="50" t="str">
        <f t="shared" si="254"/>
        <v/>
      </c>
      <c r="AN480" s="50" t="str">
        <f t="shared" si="270"/>
        <v/>
      </c>
      <c r="AO480" s="50" t="str">
        <f t="shared" si="271"/>
        <v/>
      </c>
      <c r="AP480" s="50" t="str">
        <f t="shared" si="272"/>
        <v/>
      </c>
      <c r="AQ480" s="50" t="str">
        <f t="shared" si="273"/>
        <v/>
      </c>
    </row>
    <row r="481" spans="1:43" s="27" customFormat="1" x14ac:dyDescent="0.2">
      <c r="A481" s="47" t="str">
        <f t="shared" si="242"/>
        <v/>
      </c>
      <c r="B481" s="47" t="str">
        <f>IF(E481&lt;=$F$10,VLOOKUP('KALKULATOR 2021'!A481,Robocze!$B$23:$C$102,2),"")</f>
        <v/>
      </c>
      <c r="C481" s="47" t="str">
        <f t="shared" si="255"/>
        <v/>
      </c>
      <c r="D481" s="48" t="str">
        <f t="shared" si="274"/>
        <v/>
      </c>
      <c r="E481" s="54" t="str">
        <f t="shared" si="256"/>
        <v/>
      </c>
      <c r="F481" s="49" t="str">
        <f t="shared" si="257"/>
        <v/>
      </c>
      <c r="G481" s="50" t="str">
        <f>IF(F481&lt;&gt;"",
IF($F$6=Robocze!$B$3,$F$5/12,
IF(AND($F$6=Robocze!$B$4,MOD(A481,3)=1),$F$5/4,
IF(AND($F$6=Robocze!$B$5,MOD(A481,12)=1),$F$5,0))),
"")</f>
        <v/>
      </c>
      <c r="H481" s="50" t="str">
        <f t="shared" si="258"/>
        <v/>
      </c>
      <c r="I481" s="51" t="str">
        <f t="shared" si="243"/>
        <v/>
      </c>
      <c r="J481" s="50" t="str">
        <f t="shared" si="259"/>
        <v/>
      </c>
      <c r="K481" s="50" t="str">
        <f t="shared" si="260"/>
        <v/>
      </c>
      <c r="L481" s="52" t="str">
        <f t="shared" si="275"/>
        <v/>
      </c>
      <c r="M481" s="111" t="str">
        <f t="shared" si="244"/>
        <v/>
      </c>
      <c r="N481" s="114" t="str">
        <f t="shared" si="261"/>
        <v/>
      </c>
      <c r="O481" s="115"/>
      <c r="P481" s="114" t="str">
        <f t="shared" si="245"/>
        <v/>
      </c>
      <c r="Q481" s="115"/>
      <c r="R481" s="112" t="str">
        <f t="shared" si="246"/>
        <v/>
      </c>
      <c r="S481" s="50"/>
      <c r="T481" s="53" t="str">
        <f t="shared" si="247"/>
        <v/>
      </c>
      <c r="U481" s="50" t="str">
        <f t="shared" si="248"/>
        <v/>
      </c>
      <c r="V481" s="50" t="str">
        <f t="shared" si="249"/>
        <v/>
      </c>
      <c r="W481" s="53" t="str">
        <f t="shared" si="250"/>
        <v/>
      </c>
      <c r="X481" s="50" t="str">
        <f t="shared" si="262"/>
        <v/>
      </c>
      <c r="Y481" s="50" t="str">
        <f>IF(B481&lt;&gt;"",IF(MONTH(E481)=MONTH($F$14),SUMIF($C$22:C933,"="&amp;(C481-1),$G$22:G933),0)*T481,"")</f>
        <v/>
      </c>
      <c r="Z481" s="50" t="str">
        <f>IF(B481&lt;&gt;"",SUM($Y$22:Y481),"")</f>
        <v/>
      </c>
      <c r="AA481" s="51" t="str">
        <f t="shared" si="263"/>
        <v/>
      </c>
      <c r="AB481" s="50" t="str">
        <f t="shared" si="264"/>
        <v/>
      </c>
      <c r="AC481" s="50" t="str">
        <f t="shared" si="265"/>
        <v/>
      </c>
      <c r="AD481" s="50" t="str">
        <f t="shared" si="266"/>
        <v/>
      </c>
      <c r="AE481" s="50" t="str">
        <f t="shared" si="267"/>
        <v/>
      </c>
      <c r="AF481" s="50" t="str">
        <f>IFERROR($V481*(1-$W481)+SUM($X$22:$X481)+$AD481,"")</f>
        <v/>
      </c>
      <c r="AG481" s="50" t="str">
        <f t="shared" si="268"/>
        <v/>
      </c>
      <c r="AH481" s="50" t="str">
        <f>IF(B481&lt;&gt;"",
IF(AND(AG481=TRUE,D481&gt;=65),$V481*(1-10%)+SUM($X$22:$X481)+$AD481,AF481),
"")</f>
        <v/>
      </c>
      <c r="AI481" s="50" t="str">
        <f t="shared" si="251"/>
        <v/>
      </c>
      <c r="AJ481" s="50" t="str">
        <f t="shared" si="252"/>
        <v/>
      </c>
      <c r="AK481" s="50" t="str">
        <f t="shared" si="253"/>
        <v/>
      </c>
      <c r="AL481" s="50" t="str">
        <f t="shared" si="269"/>
        <v/>
      </c>
      <c r="AM481" s="50" t="str">
        <f t="shared" si="254"/>
        <v/>
      </c>
      <c r="AN481" s="50" t="str">
        <f t="shared" si="270"/>
        <v/>
      </c>
      <c r="AO481" s="50" t="str">
        <f t="shared" si="271"/>
        <v/>
      </c>
      <c r="AP481" s="50" t="str">
        <f t="shared" si="272"/>
        <v/>
      </c>
      <c r="AQ481" s="50" t="str">
        <f t="shared" si="273"/>
        <v/>
      </c>
    </row>
    <row r="482" spans="1:43" s="27" customFormat="1" x14ac:dyDescent="0.2">
      <c r="A482" s="47" t="str">
        <f t="shared" si="242"/>
        <v/>
      </c>
      <c r="B482" s="47" t="str">
        <f>IF(E482&lt;=$F$10,VLOOKUP('KALKULATOR 2021'!A482,Robocze!$B$23:$C$102,2),"")</f>
        <v/>
      </c>
      <c r="C482" s="47" t="str">
        <f t="shared" si="255"/>
        <v/>
      </c>
      <c r="D482" s="48" t="str">
        <f t="shared" si="274"/>
        <v/>
      </c>
      <c r="E482" s="54" t="str">
        <f t="shared" si="256"/>
        <v/>
      </c>
      <c r="F482" s="49" t="str">
        <f t="shared" si="257"/>
        <v/>
      </c>
      <c r="G482" s="50" t="str">
        <f>IF(F482&lt;&gt;"",
IF($F$6=Robocze!$B$3,$F$5/12,
IF(AND($F$6=Robocze!$B$4,MOD(A482,3)=1),$F$5/4,
IF(AND($F$6=Robocze!$B$5,MOD(A482,12)=1),$F$5,0))),
"")</f>
        <v/>
      </c>
      <c r="H482" s="50" t="str">
        <f t="shared" si="258"/>
        <v/>
      </c>
      <c r="I482" s="51" t="str">
        <f t="shared" si="243"/>
        <v/>
      </c>
      <c r="J482" s="50" t="str">
        <f t="shared" si="259"/>
        <v/>
      </c>
      <c r="K482" s="50" t="str">
        <f t="shared" si="260"/>
        <v/>
      </c>
      <c r="L482" s="52" t="str">
        <f t="shared" si="275"/>
        <v/>
      </c>
      <c r="M482" s="111" t="str">
        <f t="shared" si="244"/>
        <v/>
      </c>
      <c r="N482" s="114" t="str">
        <f t="shared" si="261"/>
        <v/>
      </c>
      <c r="O482" s="115"/>
      <c r="P482" s="114" t="str">
        <f t="shared" si="245"/>
        <v/>
      </c>
      <c r="Q482" s="115"/>
      <c r="R482" s="112" t="str">
        <f t="shared" si="246"/>
        <v/>
      </c>
      <c r="S482" s="50"/>
      <c r="T482" s="53" t="str">
        <f t="shared" si="247"/>
        <v/>
      </c>
      <c r="U482" s="50" t="str">
        <f t="shared" si="248"/>
        <v/>
      </c>
      <c r="V482" s="50" t="str">
        <f t="shared" si="249"/>
        <v/>
      </c>
      <c r="W482" s="53" t="str">
        <f t="shared" si="250"/>
        <v/>
      </c>
      <c r="X482" s="50" t="str">
        <f t="shared" si="262"/>
        <v/>
      </c>
      <c r="Y482" s="50" t="str">
        <f>IF(B482&lt;&gt;"",IF(MONTH(E482)=MONTH($F$14),SUMIF($C$22:C933,"="&amp;(C482-1),$G$22:G933),0)*T482,"")</f>
        <v/>
      </c>
      <c r="Z482" s="50" t="str">
        <f>IF(B482&lt;&gt;"",SUM($Y$22:Y482),"")</f>
        <v/>
      </c>
      <c r="AA482" s="51" t="str">
        <f t="shared" si="263"/>
        <v/>
      </c>
      <c r="AB482" s="50" t="str">
        <f t="shared" si="264"/>
        <v/>
      </c>
      <c r="AC482" s="50" t="str">
        <f t="shared" si="265"/>
        <v/>
      </c>
      <c r="AD482" s="50" t="str">
        <f t="shared" si="266"/>
        <v/>
      </c>
      <c r="AE482" s="50" t="str">
        <f t="shared" si="267"/>
        <v/>
      </c>
      <c r="AF482" s="50" t="str">
        <f>IFERROR($V482*(1-$W482)+SUM($X$22:$X482)+$AD482,"")</f>
        <v/>
      </c>
      <c r="AG482" s="50" t="str">
        <f t="shared" si="268"/>
        <v/>
      </c>
      <c r="AH482" s="50" t="str">
        <f>IF(B482&lt;&gt;"",
IF(AND(AG482=TRUE,D482&gt;=65),$V482*(1-10%)+SUM($X$22:$X482)+$AD482,AF482),
"")</f>
        <v/>
      </c>
      <c r="AI482" s="50" t="str">
        <f t="shared" si="251"/>
        <v/>
      </c>
      <c r="AJ482" s="50" t="str">
        <f t="shared" si="252"/>
        <v/>
      </c>
      <c r="AK482" s="50" t="str">
        <f t="shared" si="253"/>
        <v/>
      </c>
      <c r="AL482" s="50" t="str">
        <f t="shared" si="269"/>
        <v/>
      </c>
      <c r="AM482" s="50" t="str">
        <f t="shared" si="254"/>
        <v/>
      </c>
      <c r="AN482" s="50" t="str">
        <f t="shared" si="270"/>
        <v/>
      </c>
      <c r="AO482" s="50" t="str">
        <f t="shared" si="271"/>
        <v/>
      </c>
      <c r="AP482" s="50" t="str">
        <f t="shared" si="272"/>
        <v/>
      </c>
      <c r="AQ482" s="50" t="str">
        <f t="shared" si="273"/>
        <v/>
      </c>
    </row>
    <row r="483" spans="1:43" s="27" customFormat="1" x14ac:dyDescent="0.2">
      <c r="A483" s="47" t="str">
        <f t="shared" si="242"/>
        <v/>
      </c>
      <c r="B483" s="47" t="str">
        <f>IF(E483&lt;=$F$10,VLOOKUP('KALKULATOR 2021'!A483,Robocze!$B$23:$C$102,2),"")</f>
        <v/>
      </c>
      <c r="C483" s="47" t="str">
        <f t="shared" si="255"/>
        <v/>
      </c>
      <c r="D483" s="48" t="str">
        <f t="shared" si="274"/>
        <v/>
      </c>
      <c r="E483" s="54" t="str">
        <f t="shared" si="256"/>
        <v/>
      </c>
      <c r="F483" s="49" t="str">
        <f t="shared" si="257"/>
        <v/>
      </c>
      <c r="G483" s="50" t="str">
        <f>IF(F483&lt;&gt;"",
IF($F$6=Robocze!$B$3,$F$5/12,
IF(AND($F$6=Robocze!$B$4,MOD(A483,3)=1),$F$5/4,
IF(AND($F$6=Robocze!$B$5,MOD(A483,12)=1),$F$5,0))),
"")</f>
        <v/>
      </c>
      <c r="H483" s="50" t="str">
        <f t="shared" si="258"/>
        <v/>
      </c>
      <c r="I483" s="51" t="str">
        <f t="shared" si="243"/>
        <v/>
      </c>
      <c r="J483" s="50" t="str">
        <f t="shared" si="259"/>
        <v/>
      </c>
      <c r="K483" s="50" t="str">
        <f t="shared" si="260"/>
        <v/>
      </c>
      <c r="L483" s="52" t="str">
        <f t="shared" si="275"/>
        <v/>
      </c>
      <c r="M483" s="111" t="str">
        <f t="shared" si="244"/>
        <v/>
      </c>
      <c r="N483" s="114" t="str">
        <f t="shared" si="261"/>
        <v/>
      </c>
      <c r="O483" s="115"/>
      <c r="P483" s="114" t="str">
        <f t="shared" si="245"/>
        <v/>
      </c>
      <c r="Q483" s="115"/>
      <c r="R483" s="112" t="str">
        <f t="shared" si="246"/>
        <v/>
      </c>
      <c r="S483" s="50"/>
      <c r="T483" s="53" t="str">
        <f t="shared" si="247"/>
        <v/>
      </c>
      <c r="U483" s="50" t="str">
        <f t="shared" si="248"/>
        <v/>
      </c>
      <c r="V483" s="50" t="str">
        <f t="shared" si="249"/>
        <v/>
      </c>
      <c r="W483" s="53" t="str">
        <f t="shared" si="250"/>
        <v/>
      </c>
      <c r="X483" s="50" t="str">
        <f t="shared" si="262"/>
        <v/>
      </c>
      <c r="Y483" s="50" t="str">
        <f>IF(B483&lt;&gt;"",IF(MONTH(E483)=MONTH($F$14),SUMIF($C$22:C933,"="&amp;(C483-1),$G$22:G933),0)*T483,"")</f>
        <v/>
      </c>
      <c r="Z483" s="50" t="str">
        <f>IF(B483&lt;&gt;"",SUM($Y$22:Y483),"")</f>
        <v/>
      </c>
      <c r="AA483" s="51" t="str">
        <f t="shared" si="263"/>
        <v/>
      </c>
      <c r="AB483" s="50" t="str">
        <f t="shared" si="264"/>
        <v/>
      </c>
      <c r="AC483" s="50" t="str">
        <f t="shared" si="265"/>
        <v/>
      </c>
      <c r="AD483" s="50" t="str">
        <f t="shared" si="266"/>
        <v/>
      </c>
      <c r="AE483" s="50" t="str">
        <f t="shared" si="267"/>
        <v/>
      </c>
      <c r="AF483" s="50" t="str">
        <f>IFERROR($V483*(1-$W483)+SUM($X$22:$X483)+$AD483,"")</f>
        <v/>
      </c>
      <c r="AG483" s="50" t="str">
        <f t="shared" si="268"/>
        <v/>
      </c>
      <c r="AH483" s="50" t="str">
        <f>IF(B483&lt;&gt;"",
IF(AND(AG483=TRUE,D483&gt;=65),$V483*(1-10%)+SUM($X$22:$X483)+$AD483,AF483),
"")</f>
        <v/>
      </c>
      <c r="AI483" s="50" t="str">
        <f t="shared" si="251"/>
        <v/>
      </c>
      <c r="AJ483" s="50" t="str">
        <f t="shared" si="252"/>
        <v/>
      </c>
      <c r="AK483" s="50" t="str">
        <f t="shared" si="253"/>
        <v/>
      </c>
      <c r="AL483" s="50" t="str">
        <f t="shared" si="269"/>
        <v/>
      </c>
      <c r="AM483" s="50" t="str">
        <f t="shared" si="254"/>
        <v/>
      </c>
      <c r="AN483" s="50" t="str">
        <f t="shared" si="270"/>
        <v/>
      </c>
      <c r="AO483" s="50" t="str">
        <f t="shared" si="271"/>
        <v/>
      </c>
      <c r="AP483" s="50" t="str">
        <f t="shared" si="272"/>
        <v/>
      </c>
      <c r="AQ483" s="50" t="str">
        <f t="shared" si="273"/>
        <v/>
      </c>
    </row>
    <row r="484" spans="1:43" s="27" customFormat="1" x14ac:dyDescent="0.2">
      <c r="A484" s="47" t="str">
        <f t="shared" si="242"/>
        <v/>
      </c>
      <c r="B484" s="47" t="str">
        <f>IF(E484&lt;=$F$10,VLOOKUP('KALKULATOR 2021'!A484,Robocze!$B$23:$C$102,2),"")</f>
        <v/>
      </c>
      <c r="C484" s="47" t="str">
        <f t="shared" si="255"/>
        <v/>
      </c>
      <c r="D484" s="48" t="str">
        <f t="shared" si="274"/>
        <v/>
      </c>
      <c r="E484" s="54" t="str">
        <f t="shared" si="256"/>
        <v/>
      </c>
      <c r="F484" s="49" t="str">
        <f t="shared" si="257"/>
        <v/>
      </c>
      <c r="G484" s="50" t="str">
        <f>IF(F484&lt;&gt;"",
IF($F$6=Robocze!$B$3,$F$5/12,
IF(AND($F$6=Robocze!$B$4,MOD(A484,3)=1),$F$5/4,
IF(AND($F$6=Robocze!$B$5,MOD(A484,12)=1),$F$5,0))),
"")</f>
        <v/>
      </c>
      <c r="H484" s="50" t="str">
        <f t="shared" si="258"/>
        <v/>
      </c>
      <c r="I484" s="51" t="str">
        <f t="shared" si="243"/>
        <v/>
      </c>
      <c r="J484" s="50" t="str">
        <f t="shared" si="259"/>
        <v/>
      </c>
      <c r="K484" s="50" t="str">
        <f t="shared" si="260"/>
        <v/>
      </c>
      <c r="L484" s="52" t="str">
        <f t="shared" si="275"/>
        <v/>
      </c>
      <c r="M484" s="111" t="str">
        <f t="shared" si="244"/>
        <v/>
      </c>
      <c r="N484" s="114" t="str">
        <f t="shared" si="261"/>
        <v/>
      </c>
      <c r="O484" s="115"/>
      <c r="P484" s="114" t="str">
        <f t="shared" si="245"/>
        <v/>
      </c>
      <c r="Q484" s="115"/>
      <c r="R484" s="112" t="str">
        <f t="shared" si="246"/>
        <v/>
      </c>
      <c r="S484" s="50"/>
      <c r="T484" s="53" t="str">
        <f t="shared" si="247"/>
        <v/>
      </c>
      <c r="U484" s="50" t="str">
        <f t="shared" si="248"/>
        <v/>
      </c>
      <c r="V484" s="50" t="str">
        <f t="shared" si="249"/>
        <v/>
      </c>
      <c r="W484" s="53" t="str">
        <f t="shared" si="250"/>
        <v/>
      </c>
      <c r="X484" s="50" t="str">
        <f t="shared" si="262"/>
        <v/>
      </c>
      <c r="Y484" s="50" t="str">
        <f>IF(B484&lt;&gt;"",IF(MONTH(E484)=MONTH($F$14),SUMIF($C$22:C933,"="&amp;(C484-1),$G$22:G933),0)*T484,"")</f>
        <v/>
      </c>
      <c r="Z484" s="50" t="str">
        <f>IF(B484&lt;&gt;"",SUM($Y$22:Y484),"")</f>
        <v/>
      </c>
      <c r="AA484" s="51" t="str">
        <f t="shared" si="263"/>
        <v/>
      </c>
      <c r="AB484" s="50" t="str">
        <f t="shared" si="264"/>
        <v/>
      </c>
      <c r="AC484" s="50" t="str">
        <f t="shared" si="265"/>
        <v/>
      </c>
      <c r="AD484" s="50" t="str">
        <f t="shared" si="266"/>
        <v/>
      </c>
      <c r="AE484" s="50" t="str">
        <f t="shared" si="267"/>
        <v/>
      </c>
      <c r="AF484" s="50" t="str">
        <f>IFERROR($V484*(1-$W484)+SUM($X$22:$X484)+$AD484,"")</f>
        <v/>
      </c>
      <c r="AG484" s="50" t="str">
        <f t="shared" si="268"/>
        <v/>
      </c>
      <c r="AH484" s="50" t="str">
        <f>IF(B484&lt;&gt;"",
IF(AND(AG484=TRUE,D484&gt;=65),$V484*(1-10%)+SUM($X$22:$X484)+$AD484,AF484),
"")</f>
        <v/>
      </c>
      <c r="AI484" s="50" t="str">
        <f t="shared" si="251"/>
        <v/>
      </c>
      <c r="AJ484" s="50" t="str">
        <f t="shared" si="252"/>
        <v/>
      </c>
      <c r="AK484" s="50" t="str">
        <f t="shared" si="253"/>
        <v/>
      </c>
      <c r="AL484" s="50" t="str">
        <f t="shared" si="269"/>
        <v/>
      </c>
      <c r="AM484" s="50" t="str">
        <f t="shared" si="254"/>
        <v/>
      </c>
      <c r="AN484" s="50" t="str">
        <f t="shared" si="270"/>
        <v/>
      </c>
      <c r="AO484" s="50" t="str">
        <f t="shared" si="271"/>
        <v/>
      </c>
      <c r="AP484" s="50" t="str">
        <f t="shared" si="272"/>
        <v/>
      </c>
      <c r="AQ484" s="50" t="str">
        <f t="shared" si="273"/>
        <v/>
      </c>
    </row>
    <row r="485" spans="1:43" s="27" customFormat="1" x14ac:dyDescent="0.2">
      <c r="A485" s="47" t="str">
        <f t="shared" si="242"/>
        <v/>
      </c>
      <c r="B485" s="47" t="str">
        <f>IF(E485&lt;=$F$10,VLOOKUP('KALKULATOR 2021'!A485,Robocze!$B$23:$C$102,2),"")</f>
        <v/>
      </c>
      <c r="C485" s="47" t="str">
        <f t="shared" si="255"/>
        <v/>
      </c>
      <c r="D485" s="48" t="str">
        <f t="shared" si="274"/>
        <v/>
      </c>
      <c r="E485" s="54" t="str">
        <f t="shared" si="256"/>
        <v/>
      </c>
      <c r="F485" s="49" t="str">
        <f t="shared" si="257"/>
        <v/>
      </c>
      <c r="G485" s="50" t="str">
        <f>IF(F485&lt;&gt;"",
IF($F$6=Robocze!$B$3,$F$5/12,
IF(AND($F$6=Robocze!$B$4,MOD(A485,3)=1),$F$5/4,
IF(AND($F$6=Robocze!$B$5,MOD(A485,12)=1),$F$5,0))),
"")</f>
        <v/>
      </c>
      <c r="H485" s="50" t="str">
        <f t="shared" si="258"/>
        <v/>
      </c>
      <c r="I485" s="51" t="str">
        <f t="shared" si="243"/>
        <v/>
      </c>
      <c r="J485" s="50" t="str">
        <f t="shared" si="259"/>
        <v/>
      </c>
      <c r="K485" s="50" t="str">
        <f t="shared" si="260"/>
        <v/>
      </c>
      <c r="L485" s="52" t="str">
        <f t="shared" si="275"/>
        <v/>
      </c>
      <c r="M485" s="111" t="str">
        <f t="shared" si="244"/>
        <v/>
      </c>
      <c r="N485" s="114" t="str">
        <f t="shared" si="261"/>
        <v/>
      </c>
      <c r="O485" s="115"/>
      <c r="P485" s="114" t="str">
        <f t="shared" si="245"/>
        <v/>
      </c>
      <c r="Q485" s="115"/>
      <c r="R485" s="112" t="str">
        <f t="shared" si="246"/>
        <v/>
      </c>
      <c r="S485" s="50"/>
      <c r="T485" s="53" t="str">
        <f t="shared" si="247"/>
        <v/>
      </c>
      <c r="U485" s="50" t="str">
        <f t="shared" si="248"/>
        <v/>
      </c>
      <c r="V485" s="50" t="str">
        <f t="shared" si="249"/>
        <v/>
      </c>
      <c r="W485" s="53" t="str">
        <f t="shared" si="250"/>
        <v/>
      </c>
      <c r="X485" s="50" t="str">
        <f t="shared" si="262"/>
        <v/>
      </c>
      <c r="Y485" s="50" t="str">
        <f>IF(B485&lt;&gt;"",IF(MONTH(E485)=MONTH($F$14),SUMIF($C$22:C933,"="&amp;(C485-1),$G$22:G933),0)*T485,"")</f>
        <v/>
      </c>
      <c r="Z485" s="50" t="str">
        <f>IF(B485&lt;&gt;"",SUM($Y$22:Y485),"")</f>
        <v/>
      </c>
      <c r="AA485" s="51" t="str">
        <f t="shared" si="263"/>
        <v/>
      </c>
      <c r="AB485" s="50" t="str">
        <f t="shared" si="264"/>
        <v/>
      </c>
      <c r="AC485" s="50" t="str">
        <f t="shared" si="265"/>
        <v/>
      </c>
      <c r="AD485" s="50" t="str">
        <f t="shared" si="266"/>
        <v/>
      </c>
      <c r="AE485" s="50" t="str">
        <f t="shared" si="267"/>
        <v/>
      </c>
      <c r="AF485" s="50" t="str">
        <f>IFERROR($V485*(1-$W485)+SUM($X$22:$X485)+$AD485,"")</f>
        <v/>
      </c>
      <c r="AG485" s="50" t="str">
        <f t="shared" si="268"/>
        <v/>
      </c>
      <c r="AH485" s="50" t="str">
        <f>IF(B485&lt;&gt;"",
IF(AND(AG485=TRUE,D485&gt;=65),$V485*(1-10%)+SUM($X$22:$X485)+$AD485,AF485),
"")</f>
        <v/>
      </c>
      <c r="AI485" s="50" t="str">
        <f t="shared" si="251"/>
        <v/>
      </c>
      <c r="AJ485" s="50" t="str">
        <f t="shared" si="252"/>
        <v/>
      </c>
      <c r="AK485" s="50" t="str">
        <f t="shared" si="253"/>
        <v/>
      </c>
      <c r="AL485" s="50" t="str">
        <f t="shared" si="269"/>
        <v/>
      </c>
      <c r="AM485" s="50" t="str">
        <f t="shared" si="254"/>
        <v/>
      </c>
      <c r="AN485" s="50" t="str">
        <f t="shared" si="270"/>
        <v/>
      </c>
      <c r="AO485" s="50" t="str">
        <f t="shared" si="271"/>
        <v/>
      </c>
      <c r="AP485" s="50" t="str">
        <f t="shared" si="272"/>
        <v/>
      </c>
      <c r="AQ485" s="50" t="str">
        <f t="shared" si="273"/>
        <v/>
      </c>
    </row>
    <row r="486" spans="1:43" s="27" customFormat="1" x14ac:dyDescent="0.2">
      <c r="A486" s="47" t="str">
        <f t="shared" si="242"/>
        <v/>
      </c>
      <c r="B486" s="47" t="str">
        <f>IF(E486&lt;=$F$10,VLOOKUP('KALKULATOR 2021'!A486,Robocze!$B$23:$C$102,2),"")</f>
        <v/>
      </c>
      <c r="C486" s="47" t="str">
        <f t="shared" si="255"/>
        <v/>
      </c>
      <c r="D486" s="48" t="str">
        <f t="shared" si="274"/>
        <v/>
      </c>
      <c r="E486" s="54" t="str">
        <f t="shared" si="256"/>
        <v/>
      </c>
      <c r="F486" s="49" t="str">
        <f t="shared" si="257"/>
        <v/>
      </c>
      <c r="G486" s="50" t="str">
        <f>IF(F486&lt;&gt;"",
IF($F$6=Robocze!$B$3,$F$5/12,
IF(AND($F$6=Robocze!$B$4,MOD(A486,3)=1),$F$5/4,
IF(AND($F$6=Robocze!$B$5,MOD(A486,12)=1),$F$5,0))),
"")</f>
        <v/>
      </c>
      <c r="H486" s="50" t="str">
        <f t="shared" si="258"/>
        <v/>
      </c>
      <c r="I486" s="51" t="str">
        <f t="shared" si="243"/>
        <v/>
      </c>
      <c r="J486" s="50" t="str">
        <f t="shared" si="259"/>
        <v/>
      </c>
      <c r="K486" s="50" t="str">
        <f t="shared" si="260"/>
        <v/>
      </c>
      <c r="L486" s="52" t="str">
        <f t="shared" si="275"/>
        <v/>
      </c>
      <c r="M486" s="111" t="str">
        <f t="shared" si="244"/>
        <v/>
      </c>
      <c r="N486" s="114" t="str">
        <f t="shared" si="261"/>
        <v/>
      </c>
      <c r="O486" s="115"/>
      <c r="P486" s="114" t="str">
        <f t="shared" si="245"/>
        <v/>
      </c>
      <c r="Q486" s="115"/>
      <c r="R486" s="112" t="str">
        <f t="shared" si="246"/>
        <v/>
      </c>
      <c r="S486" s="50"/>
      <c r="T486" s="53" t="str">
        <f t="shared" si="247"/>
        <v/>
      </c>
      <c r="U486" s="50" t="str">
        <f t="shared" si="248"/>
        <v/>
      </c>
      <c r="V486" s="50" t="str">
        <f t="shared" si="249"/>
        <v/>
      </c>
      <c r="W486" s="53" t="str">
        <f t="shared" si="250"/>
        <v/>
      </c>
      <c r="X486" s="50" t="str">
        <f t="shared" si="262"/>
        <v/>
      </c>
      <c r="Y486" s="50" t="str">
        <f>IF(B486&lt;&gt;"",IF(MONTH(E486)=MONTH($F$14),SUMIF($C$22:C933,"="&amp;(C486-1),$G$22:G933),0)*T486,"")</f>
        <v/>
      </c>
      <c r="Z486" s="50" t="str">
        <f>IF(B486&lt;&gt;"",SUM($Y$22:Y486),"")</f>
        <v/>
      </c>
      <c r="AA486" s="51" t="str">
        <f t="shared" si="263"/>
        <v/>
      </c>
      <c r="AB486" s="50" t="str">
        <f t="shared" si="264"/>
        <v/>
      </c>
      <c r="AC486" s="50" t="str">
        <f t="shared" si="265"/>
        <v/>
      </c>
      <c r="AD486" s="50" t="str">
        <f t="shared" si="266"/>
        <v/>
      </c>
      <c r="AE486" s="50" t="str">
        <f t="shared" si="267"/>
        <v/>
      </c>
      <c r="AF486" s="50" t="str">
        <f>IFERROR($V486*(1-$W486)+SUM($X$22:$X486)+$AD486,"")</f>
        <v/>
      </c>
      <c r="AG486" s="50" t="str">
        <f t="shared" si="268"/>
        <v/>
      </c>
      <c r="AH486" s="50" t="str">
        <f>IF(B486&lt;&gt;"",
IF(AND(AG486=TRUE,D486&gt;=65),$V486*(1-10%)+SUM($X$22:$X486)+$AD486,AF486),
"")</f>
        <v/>
      </c>
      <c r="AI486" s="50" t="str">
        <f t="shared" si="251"/>
        <v/>
      </c>
      <c r="AJ486" s="50" t="str">
        <f t="shared" si="252"/>
        <v/>
      </c>
      <c r="AK486" s="50" t="str">
        <f t="shared" si="253"/>
        <v/>
      </c>
      <c r="AL486" s="50" t="str">
        <f t="shared" si="269"/>
        <v/>
      </c>
      <c r="AM486" s="50" t="str">
        <f t="shared" si="254"/>
        <v/>
      </c>
      <c r="AN486" s="50" t="str">
        <f t="shared" si="270"/>
        <v/>
      </c>
      <c r="AO486" s="50" t="str">
        <f t="shared" si="271"/>
        <v/>
      </c>
      <c r="AP486" s="50" t="str">
        <f t="shared" si="272"/>
        <v/>
      </c>
      <c r="AQ486" s="50" t="str">
        <f t="shared" si="273"/>
        <v/>
      </c>
    </row>
    <row r="487" spans="1:43" s="27" customFormat="1" x14ac:dyDescent="0.2">
      <c r="A487" s="47" t="str">
        <f t="shared" si="242"/>
        <v/>
      </c>
      <c r="B487" s="47" t="str">
        <f>IF(E487&lt;=$F$10,VLOOKUP('KALKULATOR 2021'!A487,Robocze!$B$23:$C$102,2),"")</f>
        <v/>
      </c>
      <c r="C487" s="47" t="str">
        <f t="shared" si="255"/>
        <v/>
      </c>
      <c r="D487" s="48" t="str">
        <f t="shared" si="274"/>
        <v/>
      </c>
      <c r="E487" s="54" t="str">
        <f t="shared" si="256"/>
        <v/>
      </c>
      <c r="F487" s="49" t="str">
        <f t="shared" si="257"/>
        <v/>
      </c>
      <c r="G487" s="50" t="str">
        <f>IF(F487&lt;&gt;"",
IF($F$6=Robocze!$B$3,$F$5/12,
IF(AND($F$6=Robocze!$B$4,MOD(A487,3)=1),$F$5/4,
IF(AND($F$6=Robocze!$B$5,MOD(A487,12)=1),$F$5,0))),
"")</f>
        <v/>
      </c>
      <c r="H487" s="50" t="str">
        <f t="shared" si="258"/>
        <v/>
      </c>
      <c r="I487" s="51" t="str">
        <f t="shared" si="243"/>
        <v/>
      </c>
      <c r="J487" s="50" t="str">
        <f t="shared" si="259"/>
        <v/>
      </c>
      <c r="K487" s="50" t="str">
        <f t="shared" si="260"/>
        <v/>
      </c>
      <c r="L487" s="52" t="str">
        <f t="shared" si="275"/>
        <v/>
      </c>
      <c r="M487" s="111" t="str">
        <f t="shared" si="244"/>
        <v/>
      </c>
      <c r="N487" s="114" t="str">
        <f t="shared" si="261"/>
        <v/>
      </c>
      <c r="O487" s="115"/>
      <c r="P487" s="114" t="str">
        <f t="shared" si="245"/>
        <v/>
      </c>
      <c r="Q487" s="115"/>
      <c r="R487" s="112" t="str">
        <f t="shared" si="246"/>
        <v/>
      </c>
      <c r="S487" s="50"/>
      <c r="T487" s="53" t="str">
        <f t="shared" si="247"/>
        <v/>
      </c>
      <c r="U487" s="50" t="str">
        <f t="shared" si="248"/>
        <v/>
      </c>
      <c r="V487" s="50" t="str">
        <f t="shared" si="249"/>
        <v/>
      </c>
      <c r="W487" s="53" t="str">
        <f t="shared" si="250"/>
        <v/>
      </c>
      <c r="X487" s="50" t="str">
        <f t="shared" si="262"/>
        <v/>
      </c>
      <c r="Y487" s="50" t="str">
        <f>IF(B487&lt;&gt;"",IF(MONTH(E487)=MONTH($F$14),SUMIF($C$22:C933,"="&amp;(C487-1),$G$22:G933),0)*T487,"")</f>
        <v/>
      </c>
      <c r="Z487" s="50" t="str">
        <f>IF(B487&lt;&gt;"",SUM($Y$22:Y487),"")</f>
        <v/>
      </c>
      <c r="AA487" s="51" t="str">
        <f t="shared" si="263"/>
        <v/>
      </c>
      <c r="AB487" s="50" t="str">
        <f t="shared" si="264"/>
        <v/>
      </c>
      <c r="AC487" s="50" t="str">
        <f t="shared" si="265"/>
        <v/>
      </c>
      <c r="AD487" s="50" t="str">
        <f t="shared" si="266"/>
        <v/>
      </c>
      <c r="AE487" s="50" t="str">
        <f t="shared" si="267"/>
        <v/>
      </c>
      <c r="AF487" s="50" t="str">
        <f>IFERROR($V487*(1-$W487)+SUM($X$22:$X487)+$AD487,"")</f>
        <v/>
      </c>
      <c r="AG487" s="50" t="str">
        <f t="shared" si="268"/>
        <v/>
      </c>
      <c r="AH487" s="50" t="str">
        <f>IF(B487&lt;&gt;"",
IF(AND(AG487=TRUE,D487&gt;=65),$V487*(1-10%)+SUM($X$22:$X487)+$AD487,AF487),
"")</f>
        <v/>
      </c>
      <c r="AI487" s="50" t="str">
        <f t="shared" si="251"/>
        <v/>
      </c>
      <c r="AJ487" s="50" t="str">
        <f t="shared" si="252"/>
        <v/>
      </c>
      <c r="AK487" s="50" t="str">
        <f t="shared" si="253"/>
        <v/>
      </c>
      <c r="AL487" s="50" t="str">
        <f t="shared" si="269"/>
        <v/>
      </c>
      <c r="AM487" s="50" t="str">
        <f t="shared" si="254"/>
        <v/>
      </c>
      <c r="AN487" s="50" t="str">
        <f t="shared" si="270"/>
        <v/>
      </c>
      <c r="AO487" s="50" t="str">
        <f t="shared" si="271"/>
        <v/>
      </c>
      <c r="AP487" s="50" t="str">
        <f t="shared" si="272"/>
        <v/>
      </c>
      <c r="AQ487" s="50" t="str">
        <f t="shared" si="273"/>
        <v/>
      </c>
    </row>
    <row r="488" spans="1:43" s="27" customFormat="1" x14ac:dyDescent="0.2">
      <c r="A488" s="47" t="str">
        <f t="shared" si="242"/>
        <v/>
      </c>
      <c r="B488" s="47" t="str">
        <f>IF(E488&lt;=$F$10,VLOOKUP('KALKULATOR 2021'!A488,Robocze!$B$23:$C$102,2),"")</f>
        <v/>
      </c>
      <c r="C488" s="47" t="str">
        <f t="shared" si="255"/>
        <v/>
      </c>
      <c r="D488" s="48" t="str">
        <f t="shared" si="274"/>
        <v/>
      </c>
      <c r="E488" s="54" t="str">
        <f t="shared" si="256"/>
        <v/>
      </c>
      <c r="F488" s="49" t="str">
        <f t="shared" si="257"/>
        <v/>
      </c>
      <c r="G488" s="50" t="str">
        <f>IF(F488&lt;&gt;"",
IF($F$6=Robocze!$B$3,$F$5/12,
IF(AND($F$6=Robocze!$B$4,MOD(A488,3)=1),$F$5/4,
IF(AND($F$6=Robocze!$B$5,MOD(A488,12)=1),$F$5,0))),
"")</f>
        <v/>
      </c>
      <c r="H488" s="50" t="str">
        <f t="shared" si="258"/>
        <v/>
      </c>
      <c r="I488" s="51" t="str">
        <f t="shared" si="243"/>
        <v/>
      </c>
      <c r="J488" s="50" t="str">
        <f t="shared" si="259"/>
        <v/>
      </c>
      <c r="K488" s="50" t="str">
        <f t="shared" si="260"/>
        <v/>
      </c>
      <c r="L488" s="52" t="str">
        <f t="shared" si="275"/>
        <v/>
      </c>
      <c r="M488" s="111" t="str">
        <f t="shared" si="244"/>
        <v/>
      </c>
      <c r="N488" s="114" t="str">
        <f t="shared" si="261"/>
        <v/>
      </c>
      <c r="O488" s="115"/>
      <c r="P488" s="114" t="str">
        <f t="shared" si="245"/>
        <v/>
      </c>
      <c r="Q488" s="115"/>
      <c r="R488" s="112" t="str">
        <f t="shared" si="246"/>
        <v/>
      </c>
      <c r="S488" s="50"/>
      <c r="T488" s="53" t="str">
        <f t="shared" si="247"/>
        <v/>
      </c>
      <c r="U488" s="50" t="str">
        <f t="shared" si="248"/>
        <v/>
      </c>
      <c r="V488" s="50" t="str">
        <f t="shared" si="249"/>
        <v/>
      </c>
      <c r="W488" s="53" t="str">
        <f t="shared" si="250"/>
        <v/>
      </c>
      <c r="X488" s="50" t="str">
        <f t="shared" si="262"/>
        <v/>
      </c>
      <c r="Y488" s="50" t="str">
        <f>IF(B488&lt;&gt;"",IF(MONTH(E488)=MONTH($F$14),SUMIF($C$22:C933,"="&amp;(C488-1),$G$22:G933),0)*T488,"")</f>
        <v/>
      </c>
      <c r="Z488" s="50" t="str">
        <f>IF(B488&lt;&gt;"",SUM($Y$22:Y488),"")</f>
        <v/>
      </c>
      <c r="AA488" s="51" t="str">
        <f t="shared" si="263"/>
        <v/>
      </c>
      <c r="AB488" s="50" t="str">
        <f t="shared" si="264"/>
        <v/>
      </c>
      <c r="AC488" s="50" t="str">
        <f t="shared" si="265"/>
        <v/>
      </c>
      <c r="AD488" s="50" t="str">
        <f t="shared" si="266"/>
        <v/>
      </c>
      <c r="AE488" s="50" t="str">
        <f t="shared" si="267"/>
        <v/>
      </c>
      <c r="AF488" s="50" t="str">
        <f>IFERROR($V488*(1-$W488)+SUM($X$22:$X488)+$AD488,"")</f>
        <v/>
      </c>
      <c r="AG488" s="50" t="str">
        <f t="shared" si="268"/>
        <v/>
      </c>
      <c r="AH488" s="50" t="str">
        <f>IF(B488&lt;&gt;"",
IF(AND(AG488=TRUE,D488&gt;=65),$V488*(1-10%)+SUM($X$22:$X488)+$AD488,AF488),
"")</f>
        <v/>
      </c>
      <c r="AI488" s="50" t="str">
        <f t="shared" si="251"/>
        <v/>
      </c>
      <c r="AJ488" s="50" t="str">
        <f t="shared" si="252"/>
        <v/>
      </c>
      <c r="AK488" s="50" t="str">
        <f t="shared" si="253"/>
        <v/>
      </c>
      <c r="AL488" s="50" t="str">
        <f t="shared" si="269"/>
        <v/>
      </c>
      <c r="AM488" s="50" t="str">
        <f t="shared" si="254"/>
        <v/>
      </c>
      <c r="AN488" s="50" t="str">
        <f t="shared" si="270"/>
        <v/>
      </c>
      <c r="AO488" s="50" t="str">
        <f t="shared" si="271"/>
        <v/>
      </c>
      <c r="AP488" s="50" t="str">
        <f t="shared" si="272"/>
        <v/>
      </c>
      <c r="AQ488" s="50" t="str">
        <f t="shared" si="273"/>
        <v/>
      </c>
    </row>
    <row r="489" spans="1:43" s="27" customFormat="1" x14ac:dyDescent="0.2">
      <c r="A489" s="55" t="str">
        <f t="shared" si="242"/>
        <v/>
      </c>
      <c r="B489" s="55" t="str">
        <f>IF(E489&lt;=$F$10,VLOOKUP('KALKULATOR 2021'!A489,Robocze!$B$23:$C$102,2),"")</f>
        <v/>
      </c>
      <c r="C489" s="55" t="str">
        <f t="shared" si="255"/>
        <v/>
      </c>
      <c r="D489" s="56" t="str">
        <f t="shared" si="274"/>
        <v/>
      </c>
      <c r="E489" s="57" t="str">
        <f t="shared" si="256"/>
        <v/>
      </c>
      <c r="F489" s="58" t="str">
        <f t="shared" si="257"/>
        <v/>
      </c>
      <c r="G489" s="59" t="str">
        <f>IF(F489&lt;&gt;"",
IF($F$6=Robocze!$B$3,$F$5/12,
IF(AND($F$6=Robocze!$B$4,MOD(A489,3)=1),$F$5/4,
IF(AND($F$6=Robocze!$B$5,MOD(A489,12)=1),$F$5,0))),
"")</f>
        <v/>
      </c>
      <c r="H489" s="59" t="str">
        <f t="shared" si="258"/>
        <v/>
      </c>
      <c r="I489" s="60" t="str">
        <f t="shared" si="243"/>
        <v/>
      </c>
      <c r="J489" s="59" t="str">
        <f t="shared" si="259"/>
        <v/>
      </c>
      <c r="K489" s="59" t="str">
        <f t="shared" si="260"/>
        <v/>
      </c>
      <c r="L489" s="61" t="str">
        <f t="shared" si="275"/>
        <v/>
      </c>
      <c r="M489" s="113" t="str">
        <f t="shared" si="244"/>
        <v/>
      </c>
      <c r="N489" s="114" t="str">
        <f t="shared" si="261"/>
        <v/>
      </c>
      <c r="O489" s="115"/>
      <c r="P489" s="114" t="str">
        <f t="shared" si="245"/>
        <v/>
      </c>
      <c r="Q489" s="115"/>
      <c r="R489" s="112" t="str">
        <f t="shared" si="246"/>
        <v/>
      </c>
      <c r="S489" s="59"/>
      <c r="T489" s="62" t="str">
        <f t="shared" si="247"/>
        <v/>
      </c>
      <c r="U489" s="59" t="str">
        <f t="shared" si="248"/>
        <v/>
      </c>
      <c r="V489" s="59" t="str">
        <f t="shared" si="249"/>
        <v/>
      </c>
      <c r="W489" s="62" t="str">
        <f t="shared" si="250"/>
        <v/>
      </c>
      <c r="X489" s="59" t="str">
        <f t="shared" si="262"/>
        <v/>
      </c>
      <c r="Y489" s="59" t="str">
        <f>IF(B489&lt;&gt;"",IF(MONTH(E489)=MONTH($F$14),SUMIF($C$22:C957,"="&amp;(C489-1),$G$22:G957),0)*T489,"")</f>
        <v/>
      </c>
      <c r="Z489" s="59" t="str">
        <f>IF(B489&lt;&gt;"",SUM($Y$22:Y489),"")</f>
        <v/>
      </c>
      <c r="AA489" s="60" t="str">
        <f t="shared" si="263"/>
        <v/>
      </c>
      <c r="AB489" s="59" t="str">
        <f t="shared" si="264"/>
        <v/>
      </c>
      <c r="AC489" s="59" t="str">
        <f t="shared" si="265"/>
        <v/>
      </c>
      <c r="AD489" s="59" t="str">
        <f t="shared" si="266"/>
        <v/>
      </c>
      <c r="AE489" s="59" t="str">
        <f t="shared" si="267"/>
        <v/>
      </c>
      <c r="AF489" s="59" t="str">
        <f>IFERROR($V489*(1-$W489)+SUM($X$22:$X489)+$AD489,"")</f>
        <v/>
      </c>
      <c r="AG489" s="59" t="str">
        <f t="shared" si="268"/>
        <v/>
      </c>
      <c r="AH489" s="59" t="str">
        <f>IF(B489&lt;&gt;"",
IF(AND(AG489=TRUE,D489&gt;=65),$V489*(1-10%)+SUM($X$22:$X489)+$AD489,AF489),
"")</f>
        <v/>
      </c>
      <c r="AI489" s="59" t="str">
        <f t="shared" si="251"/>
        <v/>
      </c>
      <c r="AJ489" s="59" t="str">
        <f t="shared" si="252"/>
        <v/>
      </c>
      <c r="AK489" s="59" t="str">
        <f t="shared" si="253"/>
        <v/>
      </c>
      <c r="AL489" s="59" t="str">
        <f t="shared" si="269"/>
        <v/>
      </c>
      <c r="AM489" s="59" t="str">
        <f t="shared" si="254"/>
        <v/>
      </c>
      <c r="AN489" s="59" t="str">
        <f t="shared" si="270"/>
        <v/>
      </c>
      <c r="AO489" s="59" t="str">
        <f t="shared" si="271"/>
        <v/>
      </c>
      <c r="AP489" s="59" t="str">
        <f t="shared" si="272"/>
        <v/>
      </c>
      <c r="AQ489" s="59" t="str">
        <f t="shared" si="273"/>
        <v/>
      </c>
    </row>
    <row r="490" spans="1:43" s="27" customFormat="1" x14ac:dyDescent="0.2">
      <c r="A490" s="47" t="str">
        <f t="shared" si="242"/>
        <v/>
      </c>
      <c r="B490" s="47" t="str">
        <f>IF(E490&lt;=$F$10,VLOOKUP('KALKULATOR 2021'!A490,Robocze!$B$23:$C$102,2),"")</f>
        <v/>
      </c>
      <c r="C490" s="47" t="str">
        <f t="shared" si="255"/>
        <v/>
      </c>
      <c r="D490" s="48" t="str">
        <f t="shared" si="274"/>
        <v/>
      </c>
      <c r="E490" s="49" t="str">
        <f t="shared" si="256"/>
        <v/>
      </c>
      <c r="F490" s="49" t="str">
        <f t="shared" si="257"/>
        <v/>
      </c>
      <c r="G490" s="50" t="str">
        <f>IF(F490&lt;&gt;"",
IF($F$6=Robocze!$B$3,$F$5/12,
IF(AND($F$6=Robocze!$B$4,MOD(A490,3)=1),$F$5/4,
IF(AND($F$6=Robocze!$B$5,MOD(A490,12)=1),$F$5,0))),
"")</f>
        <v/>
      </c>
      <c r="H490" s="50" t="str">
        <f t="shared" si="258"/>
        <v/>
      </c>
      <c r="I490" s="51" t="str">
        <f t="shared" si="243"/>
        <v/>
      </c>
      <c r="J490" s="50" t="str">
        <f t="shared" si="259"/>
        <v/>
      </c>
      <c r="K490" s="50" t="str">
        <f t="shared" si="260"/>
        <v/>
      </c>
      <c r="L490" s="52" t="str">
        <f t="shared" si="275"/>
        <v/>
      </c>
      <c r="M490" s="111" t="str">
        <f t="shared" si="244"/>
        <v/>
      </c>
      <c r="N490" s="114" t="str">
        <f t="shared" si="261"/>
        <v/>
      </c>
      <c r="O490" s="115"/>
      <c r="P490" s="114" t="str">
        <f t="shared" si="245"/>
        <v/>
      </c>
      <c r="Q490" s="115"/>
      <c r="R490" s="112" t="str">
        <f t="shared" si="246"/>
        <v/>
      </c>
      <c r="S490" s="50"/>
      <c r="T490" s="53" t="str">
        <f t="shared" si="247"/>
        <v/>
      </c>
      <c r="U490" s="50" t="str">
        <f t="shared" si="248"/>
        <v/>
      </c>
      <c r="V490" s="50" t="str">
        <f t="shared" si="249"/>
        <v/>
      </c>
      <c r="W490" s="53" t="str">
        <f t="shared" si="250"/>
        <v/>
      </c>
      <c r="X490" s="50" t="str">
        <f t="shared" si="262"/>
        <v/>
      </c>
      <c r="Y490" s="50" t="str">
        <f>IF(B490&lt;&gt;"",IF(MONTH(E490)=MONTH($F$14),SUMIF($C$22:C945,"="&amp;(C490-1),$G$22:G945),0)*T490,"")</f>
        <v/>
      </c>
      <c r="Z490" s="50" t="str">
        <f>IF(B490&lt;&gt;"",SUM($Y$22:Y490),"")</f>
        <v/>
      </c>
      <c r="AA490" s="51" t="str">
        <f t="shared" si="263"/>
        <v/>
      </c>
      <c r="AB490" s="50" t="str">
        <f t="shared" si="264"/>
        <v/>
      </c>
      <c r="AC490" s="50" t="str">
        <f t="shared" si="265"/>
        <v/>
      </c>
      <c r="AD490" s="50" t="str">
        <f t="shared" si="266"/>
        <v/>
      </c>
      <c r="AE490" s="50" t="str">
        <f t="shared" si="267"/>
        <v/>
      </c>
      <c r="AF490" s="50" t="str">
        <f>IFERROR($V490*(1-$W490)+SUM($X$22:$X490)+$AD490,"")</f>
        <v/>
      </c>
      <c r="AG490" s="50" t="str">
        <f t="shared" si="268"/>
        <v/>
      </c>
      <c r="AH490" s="50" t="str">
        <f>IF(B490&lt;&gt;"",
IF(AND(AG490=TRUE,D490&gt;=65),$V490*(1-10%)+SUM($X$22:$X490)+$AD490,AF490),
"")</f>
        <v/>
      </c>
      <c r="AI490" s="50" t="str">
        <f t="shared" si="251"/>
        <v/>
      </c>
      <c r="AJ490" s="50" t="str">
        <f t="shared" si="252"/>
        <v/>
      </c>
      <c r="AK490" s="50" t="str">
        <f t="shared" si="253"/>
        <v/>
      </c>
      <c r="AL490" s="50" t="str">
        <f t="shared" si="269"/>
        <v/>
      </c>
      <c r="AM490" s="50" t="str">
        <f t="shared" si="254"/>
        <v/>
      </c>
      <c r="AN490" s="50" t="str">
        <f t="shared" si="270"/>
        <v/>
      </c>
      <c r="AO490" s="50" t="str">
        <f t="shared" si="271"/>
        <v/>
      </c>
      <c r="AP490" s="50" t="str">
        <f t="shared" si="272"/>
        <v/>
      </c>
      <c r="AQ490" s="50" t="str">
        <f t="shared" si="273"/>
        <v/>
      </c>
    </row>
    <row r="491" spans="1:43" s="46" customFormat="1" x14ac:dyDescent="0.2">
      <c r="A491" s="47" t="str">
        <f t="shared" si="242"/>
        <v/>
      </c>
      <c r="B491" s="47" t="str">
        <f>IF(E491&lt;=$F$10,VLOOKUP('KALKULATOR 2021'!A491,Robocze!$B$23:$C$102,2),"")</f>
        <v/>
      </c>
      <c r="C491" s="47" t="str">
        <f t="shared" si="255"/>
        <v/>
      </c>
      <c r="D491" s="48" t="str">
        <f t="shared" si="274"/>
        <v/>
      </c>
      <c r="E491" s="54" t="str">
        <f t="shared" si="256"/>
        <v/>
      </c>
      <c r="F491" s="49" t="str">
        <f t="shared" si="257"/>
        <v/>
      </c>
      <c r="G491" s="50" t="str">
        <f>IF(F491&lt;&gt;"",
IF($F$6=Robocze!$B$3,$F$5/12,
IF(AND($F$6=Robocze!$B$4,MOD(A491,3)=1),$F$5/4,
IF(AND($F$6=Robocze!$B$5,MOD(A491,12)=1),$F$5,0))),
"")</f>
        <v/>
      </c>
      <c r="H491" s="50" t="str">
        <f t="shared" si="258"/>
        <v/>
      </c>
      <c r="I491" s="51" t="str">
        <f t="shared" si="243"/>
        <v/>
      </c>
      <c r="J491" s="50" t="str">
        <f t="shared" si="259"/>
        <v/>
      </c>
      <c r="K491" s="50" t="str">
        <f t="shared" si="260"/>
        <v/>
      </c>
      <c r="L491" s="52" t="str">
        <f t="shared" si="275"/>
        <v/>
      </c>
      <c r="M491" s="111" t="str">
        <f t="shared" si="244"/>
        <v/>
      </c>
      <c r="N491" s="114" t="str">
        <f t="shared" si="261"/>
        <v/>
      </c>
      <c r="O491" s="115"/>
      <c r="P491" s="114" t="str">
        <f t="shared" si="245"/>
        <v/>
      </c>
      <c r="Q491" s="115"/>
      <c r="R491" s="112" t="str">
        <f t="shared" si="246"/>
        <v/>
      </c>
      <c r="S491" s="50"/>
      <c r="T491" s="53" t="str">
        <f t="shared" si="247"/>
        <v/>
      </c>
      <c r="U491" s="50" t="str">
        <f t="shared" si="248"/>
        <v/>
      </c>
      <c r="V491" s="50" t="str">
        <f t="shared" si="249"/>
        <v/>
      </c>
      <c r="W491" s="53" t="str">
        <f t="shared" si="250"/>
        <v/>
      </c>
      <c r="X491" s="50" t="str">
        <f t="shared" si="262"/>
        <v/>
      </c>
      <c r="Y491" s="50" t="str">
        <f>IF(B491&lt;&gt;"",IF(MONTH(E491)=MONTH($F$14),SUMIF($C$22:C945,"="&amp;(C491-1),$G$22:G945),0)*T491,"")</f>
        <v/>
      </c>
      <c r="Z491" s="50" t="str">
        <f>IF(B491&lt;&gt;"",SUM($Y$22:Y491),"")</f>
        <v/>
      </c>
      <c r="AA491" s="51" t="str">
        <f t="shared" si="263"/>
        <v/>
      </c>
      <c r="AB491" s="50" t="str">
        <f t="shared" si="264"/>
        <v/>
      </c>
      <c r="AC491" s="50" t="str">
        <f t="shared" si="265"/>
        <v/>
      </c>
      <c r="AD491" s="50" t="str">
        <f t="shared" si="266"/>
        <v/>
      </c>
      <c r="AE491" s="50" t="str">
        <f t="shared" si="267"/>
        <v/>
      </c>
      <c r="AF491" s="50" t="str">
        <f>IFERROR($V491*(1-$W491)+SUM($X$22:$X491)+$AD491,"")</f>
        <v/>
      </c>
      <c r="AG491" s="50" t="str">
        <f t="shared" si="268"/>
        <v/>
      </c>
      <c r="AH491" s="50" t="str">
        <f>IF(B491&lt;&gt;"",
IF(AND(AG491=TRUE,D491&gt;=65),$V491*(1-10%)+SUM($X$22:$X491)+$AD491,AF491),
"")</f>
        <v/>
      </c>
      <c r="AI491" s="50" t="str">
        <f t="shared" si="251"/>
        <v/>
      </c>
      <c r="AJ491" s="50" t="str">
        <f t="shared" si="252"/>
        <v/>
      </c>
      <c r="AK491" s="50" t="str">
        <f t="shared" si="253"/>
        <v/>
      </c>
      <c r="AL491" s="50" t="str">
        <f t="shared" si="269"/>
        <v/>
      </c>
      <c r="AM491" s="50" t="str">
        <f t="shared" si="254"/>
        <v/>
      </c>
      <c r="AN491" s="50" t="str">
        <f t="shared" si="270"/>
        <v/>
      </c>
      <c r="AO491" s="50" t="str">
        <f t="shared" si="271"/>
        <v/>
      </c>
      <c r="AP491" s="50" t="str">
        <f t="shared" si="272"/>
        <v/>
      </c>
      <c r="AQ491" s="50" t="str">
        <f t="shared" si="273"/>
        <v/>
      </c>
    </row>
    <row r="492" spans="1:43" s="46" customFormat="1" x14ac:dyDescent="0.2">
      <c r="A492" s="47" t="str">
        <f t="shared" si="242"/>
        <v/>
      </c>
      <c r="B492" s="47" t="str">
        <f>IF(E492&lt;=$F$10,VLOOKUP('KALKULATOR 2021'!A492,Robocze!$B$23:$C$102,2),"")</f>
        <v/>
      </c>
      <c r="C492" s="47" t="str">
        <f t="shared" si="255"/>
        <v/>
      </c>
      <c r="D492" s="48" t="str">
        <f t="shared" si="274"/>
        <v/>
      </c>
      <c r="E492" s="54" t="str">
        <f t="shared" si="256"/>
        <v/>
      </c>
      <c r="F492" s="49" t="str">
        <f t="shared" si="257"/>
        <v/>
      </c>
      <c r="G492" s="50" t="str">
        <f>IF(F492&lt;&gt;"",
IF($F$6=Robocze!$B$3,$F$5/12,
IF(AND($F$6=Robocze!$B$4,MOD(A492,3)=1),$F$5/4,
IF(AND($F$6=Robocze!$B$5,MOD(A492,12)=1),$F$5,0))),
"")</f>
        <v/>
      </c>
      <c r="H492" s="50" t="str">
        <f t="shared" si="258"/>
        <v/>
      </c>
      <c r="I492" s="51" t="str">
        <f t="shared" si="243"/>
        <v/>
      </c>
      <c r="J492" s="50" t="str">
        <f t="shared" si="259"/>
        <v/>
      </c>
      <c r="K492" s="50" t="str">
        <f t="shared" si="260"/>
        <v/>
      </c>
      <c r="L492" s="52" t="str">
        <f t="shared" si="275"/>
        <v/>
      </c>
      <c r="M492" s="111" t="str">
        <f t="shared" si="244"/>
        <v/>
      </c>
      <c r="N492" s="114" t="str">
        <f t="shared" si="261"/>
        <v/>
      </c>
      <c r="O492" s="115"/>
      <c r="P492" s="114" t="str">
        <f t="shared" si="245"/>
        <v/>
      </c>
      <c r="Q492" s="115"/>
      <c r="R492" s="112" t="str">
        <f t="shared" si="246"/>
        <v/>
      </c>
      <c r="S492" s="50"/>
      <c r="T492" s="53" t="str">
        <f t="shared" si="247"/>
        <v/>
      </c>
      <c r="U492" s="50" t="str">
        <f t="shared" si="248"/>
        <v/>
      </c>
      <c r="V492" s="50" t="str">
        <f t="shared" si="249"/>
        <v/>
      </c>
      <c r="W492" s="53" t="str">
        <f t="shared" si="250"/>
        <v/>
      </c>
      <c r="X492" s="50" t="str">
        <f t="shared" si="262"/>
        <v/>
      </c>
      <c r="Y492" s="50" t="str">
        <f>IF(B492&lt;&gt;"",IF(MONTH(E492)=MONTH($F$14),SUMIF($C$22:C945,"="&amp;(C492-1),$G$22:G945),0)*T492,"")</f>
        <v/>
      </c>
      <c r="Z492" s="50" t="str">
        <f>IF(B492&lt;&gt;"",SUM($Y$22:Y492),"")</f>
        <v/>
      </c>
      <c r="AA492" s="51" t="str">
        <f t="shared" si="263"/>
        <v/>
      </c>
      <c r="AB492" s="50" t="str">
        <f t="shared" si="264"/>
        <v/>
      </c>
      <c r="AC492" s="50" t="str">
        <f t="shared" si="265"/>
        <v/>
      </c>
      <c r="AD492" s="50" t="str">
        <f t="shared" si="266"/>
        <v/>
      </c>
      <c r="AE492" s="50" t="str">
        <f t="shared" si="267"/>
        <v/>
      </c>
      <c r="AF492" s="50" t="str">
        <f>IFERROR($V492*(1-$W492)+SUM($X$22:$X492)+$AD492,"")</f>
        <v/>
      </c>
      <c r="AG492" s="50" t="str">
        <f t="shared" si="268"/>
        <v/>
      </c>
      <c r="AH492" s="50" t="str">
        <f>IF(B492&lt;&gt;"",
IF(AND(AG492=TRUE,D492&gt;=65),$V492*(1-10%)+SUM($X$22:$X492)+$AD492,AF492),
"")</f>
        <v/>
      </c>
      <c r="AI492" s="50" t="str">
        <f t="shared" si="251"/>
        <v/>
      </c>
      <c r="AJ492" s="50" t="str">
        <f t="shared" si="252"/>
        <v/>
      </c>
      <c r="AK492" s="50" t="str">
        <f t="shared" si="253"/>
        <v/>
      </c>
      <c r="AL492" s="50" t="str">
        <f t="shared" si="269"/>
        <v/>
      </c>
      <c r="AM492" s="50" t="str">
        <f t="shared" si="254"/>
        <v/>
      </c>
      <c r="AN492" s="50" t="str">
        <f t="shared" si="270"/>
        <v/>
      </c>
      <c r="AO492" s="50" t="str">
        <f t="shared" si="271"/>
        <v/>
      </c>
      <c r="AP492" s="50" t="str">
        <f t="shared" si="272"/>
        <v/>
      </c>
      <c r="AQ492" s="50" t="str">
        <f t="shared" si="273"/>
        <v/>
      </c>
    </row>
    <row r="493" spans="1:43" s="27" customFormat="1" x14ac:dyDescent="0.2">
      <c r="A493" s="47" t="str">
        <f t="shared" si="242"/>
        <v/>
      </c>
      <c r="B493" s="47" t="str">
        <f>IF(E493&lt;=$F$10,VLOOKUP('KALKULATOR 2021'!A493,Robocze!$B$23:$C$102,2),"")</f>
        <v/>
      </c>
      <c r="C493" s="47" t="str">
        <f t="shared" si="255"/>
        <v/>
      </c>
      <c r="D493" s="48" t="str">
        <f t="shared" si="274"/>
        <v/>
      </c>
      <c r="E493" s="54" t="str">
        <f t="shared" si="256"/>
        <v/>
      </c>
      <c r="F493" s="49" t="str">
        <f t="shared" si="257"/>
        <v/>
      </c>
      <c r="G493" s="50" t="str">
        <f>IF(F493&lt;&gt;"",
IF($F$6=Robocze!$B$3,$F$5/12,
IF(AND($F$6=Robocze!$B$4,MOD(A493,3)=1),$F$5/4,
IF(AND($F$6=Robocze!$B$5,MOD(A493,12)=1),$F$5,0))),
"")</f>
        <v/>
      </c>
      <c r="H493" s="50" t="str">
        <f t="shared" si="258"/>
        <v/>
      </c>
      <c r="I493" s="51" t="str">
        <f t="shared" si="243"/>
        <v/>
      </c>
      <c r="J493" s="50" t="str">
        <f t="shared" si="259"/>
        <v/>
      </c>
      <c r="K493" s="50" t="str">
        <f t="shared" si="260"/>
        <v/>
      </c>
      <c r="L493" s="52" t="str">
        <f t="shared" si="275"/>
        <v/>
      </c>
      <c r="M493" s="111" t="str">
        <f t="shared" si="244"/>
        <v/>
      </c>
      <c r="N493" s="114" t="str">
        <f t="shared" si="261"/>
        <v/>
      </c>
      <c r="O493" s="115"/>
      <c r="P493" s="114" t="str">
        <f t="shared" si="245"/>
        <v/>
      </c>
      <c r="Q493" s="115"/>
      <c r="R493" s="112" t="str">
        <f t="shared" si="246"/>
        <v/>
      </c>
      <c r="S493" s="50"/>
      <c r="T493" s="53" t="str">
        <f t="shared" si="247"/>
        <v/>
      </c>
      <c r="U493" s="50" t="str">
        <f t="shared" si="248"/>
        <v/>
      </c>
      <c r="V493" s="50" t="str">
        <f t="shared" si="249"/>
        <v/>
      </c>
      <c r="W493" s="53" t="str">
        <f t="shared" si="250"/>
        <v/>
      </c>
      <c r="X493" s="50" t="str">
        <f t="shared" si="262"/>
        <v/>
      </c>
      <c r="Y493" s="50" t="str">
        <f>IF(B493&lt;&gt;"",IF(MONTH(E493)=MONTH($F$14),SUMIF($C$22:C945,"="&amp;(C493-1),$G$22:G945),0)*T493,"")</f>
        <v/>
      </c>
      <c r="Z493" s="50" t="str">
        <f>IF(B493&lt;&gt;"",SUM($Y$22:Y493),"")</f>
        <v/>
      </c>
      <c r="AA493" s="51" t="str">
        <f t="shared" si="263"/>
        <v/>
      </c>
      <c r="AB493" s="50" t="str">
        <f t="shared" si="264"/>
        <v/>
      </c>
      <c r="AC493" s="50" t="str">
        <f t="shared" si="265"/>
        <v/>
      </c>
      <c r="AD493" s="50" t="str">
        <f t="shared" si="266"/>
        <v/>
      </c>
      <c r="AE493" s="50" t="str">
        <f t="shared" si="267"/>
        <v/>
      </c>
      <c r="AF493" s="50" t="str">
        <f>IFERROR($V493*(1-$W493)+SUM($X$22:$X493)+$AD493,"")</f>
        <v/>
      </c>
      <c r="AG493" s="50" t="str">
        <f t="shared" si="268"/>
        <v/>
      </c>
      <c r="AH493" s="50" t="str">
        <f>IF(B493&lt;&gt;"",
IF(AND(AG493=TRUE,D493&gt;=65),$V493*(1-10%)+SUM($X$22:$X493)+$AD493,AF493),
"")</f>
        <v/>
      </c>
      <c r="AI493" s="50" t="str">
        <f t="shared" si="251"/>
        <v/>
      </c>
      <c r="AJ493" s="50" t="str">
        <f t="shared" si="252"/>
        <v/>
      </c>
      <c r="AK493" s="50" t="str">
        <f t="shared" si="253"/>
        <v/>
      </c>
      <c r="AL493" s="50" t="str">
        <f t="shared" si="269"/>
        <v/>
      </c>
      <c r="AM493" s="50" t="str">
        <f t="shared" si="254"/>
        <v/>
      </c>
      <c r="AN493" s="50" t="str">
        <f t="shared" si="270"/>
        <v/>
      </c>
      <c r="AO493" s="50" t="str">
        <f t="shared" si="271"/>
        <v/>
      </c>
      <c r="AP493" s="50" t="str">
        <f t="shared" si="272"/>
        <v/>
      </c>
      <c r="AQ493" s="50" t="str">
        <f t="shared" si="273"/>
        <v/>
      </c>
    </row>
    <row r="494" spans="1:43" s="27" customFormat="1" x14ac:dyDescent="0.2">
      <c r="A494" s="47" t="str">
        <f t="shared" si="242"/>
        <v/>
      </c>
      <c r="B494" s="47" t="str">
        <f>IF(E494&lt;=$F$10,VLOOKUP('KALKULATOR 2021'!A494,Robocze!$B$23:$C$102,2),"")</f>
        <v/>
      </c>
      <c r="C494" s="47" t="str">
        <f t="shared" si="255"/>
        <v/>
      </c>
      <c r="D494" s="48" t="str">
        <f t="shared" si="274"/>
        <v/>
      </c>
      <c r="E494" s="54" t="str">
        <f t="shared" si="256"/>
        <v/>
      </c>
      <c r="F494" s="49" t="str">
        <f t="shared" si="257"/>
        <v/>
      </c>
      <c r="G494" s="50" t="str">
        <f>IF(F494&lt;&gt;"",
IF($F$6=Robocze!$B$3,$F$5/12,
IF(AND($F$6=Robocze!$B$4,MOD(A494,3)=1),$F$5/4,
IF(AND($F$6=Robocze!$B$5,MOD(A494,12)=1),$F$5,0))),
"")</f>
        <v/>
      </c>
      <c r="H494" s="50" t="str">
        <f t="shared" si="258"/>
        <v/>
      </c>
      <c r="I494" s="51" t="str">
        <f t="shared" si="243"/>
        <v/>
      </c>
      <c r="J494" s="50" t="str">
        <f t="shared" si="259"/>
        <v/>
      </c>
      <c r="K494" s="50" t="str">
        <f t="shared" si="260"/>
        <v/>
      </c>
      <c r="L494" s="52" t="str">
        <f t="shared" si="275"/>
        <v/>
      </c>
      <c r="M494" s="111" t="str">
        <f t="shared" si="244"/>
        <v/>
      </c>
      <c r="N494" s="114" t="str">
        <f t="shared" si="261"/>
        <v/>
      </c>
      <c r="O494" s="115"/>
      <c r="P494" s="114" t="str">
        <f t="shared" si="245"/>
        <v/>
      </c>
      <c r="Q494" s="115"/>
      <c r="R494" s="112" t="str">
        <f t="shared" si="246"/>
        <v/>
      </c>
      <c r="S494" s="50"/>
      <c r="T494" s="53" t="str">
        <f t="shared" si="247"/>
        <v/>
      </c>
      <c r="U494" s="50" t="str">
        <f t="shared" si="248"/>
        <v/>
      </c>
      <c r="V494" s="50" t="str">
        <f t="shared" si="249"/>
        <v/>
      </c>
      <c r="W494" s="53" t="str">
        <f t="shared" si="250"/>
        <v/>
      </c>
      <c r="X494" s="50" t="str">
        <f t="shared" si="262"/>
        <v/>
      </c>
      <c r="Y494" s="50" t="str">
        <f>IF(B494&lt;&gt;"",IF(MONTH(E494)=MONTH($F$14),SUMIF($C$22:C945,"="&amp;(C494-1),$G$22:G945),0)*T494,"")</f>
        <v/>
      </c>
      <c r="Z494" s="50" t="str">
        <f>IF(B494&lt;&gt;"",SUM($Y$22:Y494),"")</f>
        <v/>
      </c>
      <c r="AA494" s="51" t="str">
        <f t="shared" si="263"/>
        <v/>
      </c>
      <c r="AB494" s="50" t="str">
        <f t="shared" si="264"/>
        <v/>
      </c>
      <c r="AC494" s="50" t="str">
        <f t="shared" si="265"/>
        <v/>
      </c>
      <c r="AD494" s="50" t="str">
        <f t="shared" si="266"/>
        <v/>
      </c>
      <c r="AE494" s="50" t="str">
        <f t="shared" si="267"/>
        <v/>
      </c>
      <c r="AF494" s="50" t="str">
        <f>IFERROR($V494*(1-$W494)+SUM($X$22:$X494)+$AD494,"")</f>
        <v/>
      </c>
      <c r="AG494" s="50" t="str">
        <f t="shared" si="268"/>
        <v/>
      </c>
      <c r="AH494" s="50" t="str">
        <f>IF(B494&lt;&gt;"",
IF(AND(AG494=TRUE,D494&gt;=65),$V494*(1-10%)+SUM($X$22:$X494)+$AD494,AF494),
"")</f>
        <v/>
      </c>
      <c r="AI494" s="50" t="str">
        <f t="shared" si="251"/>
        <v/>
      </c>
      <c r="AJ494" s="50" t="str">
        <f t="shared" si="252"/>
        <v/>
      </c>
      <c r="AK494" s="50" t="str">
        <f t="shared" si="253"/>
        <v/>
      </c>
      <c r="AL494" s="50" t="str">
        <f t="shared" si="269"/>
        <v/>
      </c>
      <c r="AM494" s="50" t="str">
        <f t="shared" si="254"/>
        <v/>
      </c>
      <c r="AN494" s="50" t="str">
        <f t="shared" si="270"/>
        <v/>
      </c>
      <c r="AO494" s="50" t="str">
        <f t="shared" si="271"/>
        <v/>
      </c>
      <c r="AP494" s="50" t="str">
        <f t="shared" si="272"/>
        <v/>
      </c>
      <c r="AQ494" s="50" t="str">
        <f t="shared" si="273"/>
        <v/>
      </c>
    </row>
    <row r="495" spans="1:43" s="27" customFormat="1" x14ac:dyDescent="0.2">
      <c r="A495" s="47" t="str">
        <f t="shared" si="242"/>
        <v/>
      </c>
      <c r="B495" s="47" t="str">
        <f>IF(E495&lt;=$F$10,VLOOKUP('KALKULATOR 2021'!A495,Robocze!$B$23:$C$102,2),"")</f>
        <v/>
      </c>
      <c r="C495" s="47" t="str">
        <f t="shared" si="255"/>
        <v/>
      </c>
      <c r="D495" s="48" t="str">
        <f t="shared" si="274"/>
        <v/>
      </c>
      <c r="E495" s="54" t="str">
        <f t="shared" si="256"/>
        <v/>
      </c>
      <c r="F495" s="49" t="str">
        <f t="shared" si="257"/>
        <v/>
      </c>
      <c r="G495" s="50" t="str">
        <f>IF(F495&lt;&gt;"",
IF($F$6=Robocze!$B$3,$F$5/12,
IF(AND($F$6=Robocze!$B$4,MOD(A495,3)=1),$F$5/4,
IF(AND($F$6=Robocze!$B$5,MOD(A495,12)=1),$F$5,0))),
"")</f>
        <v/>
      </c>
      <c r="H495" s="50" t="str">
        <f t="shared" si="258"/>
        <v/>
      </c>
      <c r="I495" s="51" t="str">
        <f t="shared" si="243"/>
        <v/>
      </c>
      <c r="J495" s="50" t="str">
        <f t="shared" si="259"/>
        <v/>
      </c>
      <c r="K495" s="50" t="str">
        <f t="shared" si="260"/>
        <v/>
      </c>
      <c r="L495" s="52" t="str">
        <f t="shared" si="275"/>
        <v/>
      </c>
      <c r="M495" s="111" t="str">
        <f t="shared" si="244"/>
        <v/>
      </c>
      <c r="N495" s="114" t="str">
        <f t="shared" si="261"/>
        <v/>
      </c>
      <c r="O495" s="115"/>
      <c r="P495" s="114" t="str">
        <f t="shared" si="245"/>
        <v/>
      </c>
      <c r="Q495" s="115"/>
      <c r="R495" s="112" t="str">
        <f t="shared" si="246"/>
        <v/>
      </c>
      <c r="S495" s="50"/>
      <c r="T495" s="53" t="str">
        <f t="shared" si="247"/>
        <v/>
      </c>
      <c r="U495" s="50" t="str">
        <f t="shared" si="248"/>
        <v/>
      </c>
      <c r="V495" s="50" t="str">
        <f t="shared" si="249"/>
        <v/>
      </c>
      <c r="W495" s="53" t="str">
        <f t="shared" si="250"/>
        <v/>
      </c>
      <c r="X495" s="50" t="str">
        <f t="shared" si="262"/>
        <v/>
      </c>
      <c r="Y495" s="50" t="str">
        <f>IF(B495&lt;&gt;"",IF(MONTH(E495)=MONTH($F$14),SUMIF($C$22:C945,"="&amp;(C495-1),$G$22:G945),0)*T495,"")</f>
        <v/>
      </c>
      <c r="Z495" s="50" t="str">
        <f>IF(B495&lt;&gt;"",SUM($Y$22:Y495),"")</f>
        <v/>
      </c>
      <c r="AA495" s="51" t="str">
        <f t="shared" si="263"/>
        <v/>
      </c>
      <c r="AB495" s="50" t="str">
        <f t="shared" si="264"/>
        <v/>
      </c>
      <c r="AC495" s="50" t="str">
        <f t="shared" si="265"/>
        <v/>
      </c>
      <c r="AD495" s="50" t="str">
        <f t="shared" si="266"/>
        <v/>
      </c>
      <c r="AE495" s="50" t="str">
        <f t="shared" si="267"/>
        <v/>
      </c>
      <c r="AF495" s="50" t="str">
        <f>IFERROR($V495*(1-$W495)+SUM($X$22:$X495)+$AD495,"")</f>
        <v/>
      </c>
      <c r="AG495" s="50" t="str">
        <f t="shared" si="268"/>
        <v/>
      </c>
      <c r="AH495" s="50" t="str">
        <f>IF(B495&lt;&gt;"",
IF(AND(AG495=TRUE,D495&gt;=65),$V495*(1-10%)+SUM($X$22:$X495)+$AD495,AF495),
"")</f>
        <v/>
      </c>
      <c r="AI495" s="50" t="str">
        <f t="shared" si="251"/>
        <v/>
      </c>
      <c r="AJ495" s="50" t="str">
        <f t="shared" si="252"/>
        <v/>
      </c>
      <c r="AK495" s="50" t="str">
        <f t="shared" si="253"/>
        <v/>
      </c>
      <c r="AL495" s="50" t="str">
        <f t="shared" si="269"/>
        <v/>
      </c>
      <c r="AM495" s="50" t="str">
        <f t="shared" si="254"/>
        <v/>
      </c>
      <c r="AN495" s="50" t="str">
        <f t="shared" si="270"/>
        <v/>
      </c>
      <c r="AO495" s="50" t="str">
        <f t="shared" si="271"/>
        <v/>
      </c>
      <c r="AP495" s="50" t="str">
        <f t="shared" si="272"/>
        <v/>
      </c>
      <c r="AQ495" s="50" t="str">
        <f t="shared" si="273"/>
        <v/>
      </c>
    </row>
    <row r="496" spans="1:43" s="27" customFormat="1" x14ac:dyDescent="0.2">
      <c r="A496" s="47" t="str">
        <f t="shared" si="242"/>
        <v/>
      </c>
      <c r="B496" s="47" t="str">
        <f>IF(E496&lt;=$F$10,VLOOKUP('KALKULATOR 2021'!A496,Robocze!$B$23:$C$102,2),"")</f>
        <v/>
      </c>
      <c r="C496" s="47" t="str">
        <f t="shared" si="255"/>
        <v/>
      </c>
      <c r="D496" s="48" t="str">
        <f t="shared" si="274"/>
        <v/>
      </c>
      <c r="E496" s="54" t="str">
        <f t="shared" si="256"/>
        <v/>
      </c>
      <c r="F496" s="49" t="str">
        <f t="shared" si="257"/>
        <v/>
      </c>
      <c r="G496" s="50" t="str">
        <f>IF(F496&lt;&gt;"",
IF($F$6=Robocze!$B$3,$F$5/12,
IF(AND($F$6=Robocze!$B$4,MOD(A496,3)=1),$F$5/4,
IF(AND($F$6=Robocze!$B$5,MOD(A496,12)=1),$F$5,0))),
"")</f>
        <v/>
      </c>
      <c r="H496" s="50" t="str">
        <f t="shared" si="258"/>
        <v/>
      </c>
      <c r="I496" s="51" t="str">
        <f t="shared" si="243"/>
        <v/>
      </c>
      <c r="J496" s="50" t="str">
        <f t="shared" si="259"/>
        <v/>
      </c>
      <c r="K496" s="50" t="str">
        <f t="shared" si="260"/>
        <v/>
      </c>
      <c r="L496" s="52" t="str">
        <f t="shared" si="275"/>
        <v/>
      </c>
      <c r="M496" s="111" t="str">
        <f t="shared" si="244"/>
        <v/>
      </c>
      <c r="N496" s="114" t="str">
        <f t="shared" si="261"/>
        <v/>
      </c>
      <c r="O496" s="115"/>
      <c r="P496" s="114" t="str">
        <f t="shared" si="245"/>
        <v/>
      </c>
      <c r="Q496" s="115"/>
      <c r="R496" s="112" t="str">
        <f t="shared" si="246"/>
        <v/>
      </c>
      <c r="S496" s="50"/>
      <c r="T496" s="53" t="str">
        <f t="shared" si="247"/>
        <v/>
      </c>
      <c r="U496" s="50" t="str">
        <f t="shared" si="248"/>
        <v/>
      </c>
      <c r="V496" s="50" t="str">
        <f t="shared" si="249"/>
        <v/>
      </c>
      <c r="W496" s="53" t="str">
        <f t="shared" si="250"/>
        <v/>
      </c>
      <c r="X496" s="50" t="str">
        <f t="shared" si="262"/>
        <v/>
      </c>
      <c r="Y496" s="50" t="str">
        <f>IF(B496&lt;&gt;"",IF(MONTH(E496)=MONTH($F$14),SUMIF($C$22:C945,"="&amp;(C496-1),$G$22:G945),0)*T496,"")</f>
        <v/>
      </c>
      <c r="Z496" s="50" t="str">
        <f>IF(B496&lt;&gt;"",SUM($Y$22:Y496),"")</f>
        <v/>
      </c>
      <c r="AA496" s="51" t="str">
        <f t="shared" si="263"/>
        <v/>
      </c>
      <c r="AB496" s="50" t="str">
        <f t="shared" si="264"/>
        <v/>
      </c>
      <c r="AC496" s="50" t="str">
        <f t="shared" si="265"/>
        <v/>
      </c>
      <c r="AD496" s="50" t="str">
        <f t="shared" si="266"/>
        <v/>
      </c>
      <c r="AE496" s="50" t="str">
        <f t="shared" si="267"/>
        <v/>
      </c>
      <c r="AF496" s="50" t="str">
        <f>IFERROR($V496*(1-$W496)+SUM($X$22:$X496)+$AD496,"")</f>
        <v/>
      </c>
      <c r="AG496" s="50" t="str">
        <f t="shared" si="268"/>
        <v/>
      </c>
      <c r="AH496" s="50" t="str">
        <f>IF(B496&lt;&gt;"",
IF(AND(AG496=TRUE,D496&gt;=65),$V496*(1-10%)+SUM($X$22:$X496)+$AD496,AF496),
"")</f>
        <v/>
      </c>
      <c r="AI496" s="50" t="str">
        <f t="shared" si="251"/>
        <v/>
      </c>
      <c r="AJ496" s="50" t="str">
        <f t="shared" si="252"/>
        <v/>
      </c>
      <c r="AK496" s="50" t="str">
        <f t="shared" si="253"/>
        <v/>
      </c>
      <c r="AL496" s="50" t="str">
        <f t="shared" si="269"/>
        <v/>
      </c>
      <c r="AM496" s="50" t="str">
        <f t="shared" si="254"/>
        <v/>
      </c>
      <c r="AN496" s="50" t="str">
        <f t="shared" si="270"/>
        <v/>
      </c>
      <c r="AO496" s="50" t="str">
        <f t="shared" si="271"/>
        <v/>
      </c>
      <c r="AP496" s="50" t="str">
        <f t="shared" si="272"/>
        <v/>
      </c>
      <c r="AQ496" s="50" t="str">
        <f t="shared" si="273"/>
        <v/>
      </c>
    </row>
    <row r="497" spans="1:43" s="27" customFormat="1" x14ac:dyDescent="0.2">
      <c r="A497" s="47" t="str">
        <f t="shared" si="242"/>
        <v/>
      </c>
      <c r="B497" s="47" t="str">
        <f>IF(E497&lt;=$F$10,VLOOKUP('KALKULATOR 2021'!A497,Robocze!$B$23:$C$102,2),"")</f>
        <v/>
      </c>
      <c r="C497" s="47" t="str">
        <f t="shared" si="255"/>
        <v/>
      </c>
      <c r="D497" s="48" t="str">
        <f t="shared" si="274"/>
        <v/>
      </c>
      <c r="E497" s="54" t="str">
        <f t="shared" si="256"/>
        <v/>
      </c>
      <c r="F497" s="49" t="str">
        <f t="shared" si="257"/>
        <v/>
      </c>
      <c r="G497" s="50" t="str">
        <f>IF(F497&lt;&gt;"",
IF($F$6=Robocze!$B$3,$F$5/12,
IF(AND($F$6=Robocze!$B$4,MOD(A497,3)=1),$F$5/4,
IF(AND($F$6=Robocze!$B$5,MOD(A497,12)=1),$F$5,0))),
"")</f>
        <v/>
      </c>
      <c r="H497" s="50" t="str">
        <f t="shared" si="258"/>
        <v/>
      </c>
      <c r="I497" s="51" t="str">
        <f t="shared" si="243"/>
        <v/>
      </c>
      <c r="J497" s="50" t="str">
        <f t="shared" si="259"/>
        <v/>
      </c>
      <c r="K497" s="50" t="str">
        <f t="shared" si="260"/>
        <v/>
      </c>
      <c r="L497" s="52" t="str">
        <f t="shared" si="275"/>
        <v/>
      </c>
      <c r="M497" s="111" t="str">
        <f t="shared" si="244"/>
        <v/>
      </c>
      <c r="N497" s="114" t="str">
        <f t="shared" si="261"/>
        <v/>
      </c>
      <c r="O497" s="115"/>
      <c r="P497" s="114" t="str">
        <f t="shared" si="245"/>
        <v/>
      </c>
      <c r="Q497" s="115"/>
      <c r="R497" s="112" t="str">
        <f t="shared" si="246"/>
        <v/>
      </c>
      <c r="S497" s="50"/>
      <c r="T497" s="53" t="str">
        <f t="shared" si="247"/>
        <v/>
      </c>
      <c r="U497" s="50" t="str">
        <f t="shared" si="248"/>
        <v/>
      </c>
      <c r="V497" s="50" t="str">
        <f t="shared" si="249"/>
        <v/>
      </c>
      <c r="W497" s="53" t="str">
        <f t="shared" si="250"/>
        <v/>
      </c>
      <c r="X497" s="50" t="str">
        <f t="shared" si="262"/>
        <v/>
      </c>
      <c r="Y497" s="50" t="str">
        <f>IF(B497&lt;&gt;"",IF(MONTH(E497)=MONTH($F$14),SUMIF($C$22:C945,"="&amp;(C497-1),$G$22:G945),0)*T497,"")</f>
        <v/>
      </c>
      <c r="Z497" s="50" t="str">
        <f>IF(B497&lt;&gt;"",SUM($Y$22:Y497),"")</f>
        <v/>
      </c>
      <c r="AA497" s="51" t="str">
        <f t="shared" si="263"/>
        <v/>
      </c>
      <c r="AB497" s="50" t="str">
        <f t="shared" si="264"/>
        <v/>
      </c>
      <c r="AC497" s="50" t="str">
        <f t="shared" si="265"/>
        <v/>
      </c>
      <c r="AD497" s="50" t="str">
        <f t="shared" si="266"/>
        <v/>
      </c>
      <c r="AE497" s="50" t="str">
        <f t="shared" si="267"/>
        <v/>
      </c>
      <c r="AF497" s="50" t="str">
        <f>IFERROR($V497*(1-$W497)+SUM($X$22:$X497)+$AD497,"")</f>
        <v/>
      </c>
      <c r="AG497" s="50" t="str">
        <f t="shared" si="268"/>
        <v/>
      </c>
      <c r="AH497" s="50" t="str">
        <f>IF(B497&lt;&gt;"",
IF(AND(AG497=TRUE,D497&gt;=65),$V497*(1-10%)+SUM($X$22:$X497)+$AD497,AF497),
"")</f>
        <v/>
      </c>
      <c r="AI497" s="50" t="str">
        <f t="shared" si="251"/>
        <v/>
      </c>
      <c r="AJ497" s="50" t="str">
        <f t="shared" si="252"/>
        <v/>
      </c>
      <c r="AK497" s="50" t="str">
        <f t="shared" si="253"/>
        <v/>
      </c>
      <c r="AL497" s="50" t="str">
        <f t="shared" si="269"/>
        <v/>
      </c>
      <c r="AM497" s="50" t="str">
        <f t="shared" si="254"/>
        <v/>
      </c>
      <c r="AN497" s="50" t="str">
        <f t="shared" si="270"/>
        <v/>
      </c>
      <c r="AO497" s="50" t="str">
        <f t="shared" si="271"/>
        <v/>
      </c>
      <c r="AP497" s="50" t="str">
        <f t="shared" si="272"/>
        <v/>
      </c>
      <c r="AQ497" s="50" t="str">
        <f t="shared" si="273"/>
        <v/>
      </c>
    </row>
    <row r="498" spans="1:43" s="27" customFormat="1" x14ac:dyDescent="0.2">
      <c r="A498" s="47" t="str">
        <f t="shared" si="242"/>
        <v/>
      </c>
      <c r="B498" s="47" t="str">
        <f>IF(E498&lt;=$F$10,VLOOKUP('KALKULATOR 2021'!A498,Robocze!$B$23:$C$102,2),"")</f>
        <v/>
      </c>
      <c r="C498" s="47" t="str">
        <f t="shared" si="255"/>
        <v/>
      </c>
      <c r="D498" s="48" t="str">
        <f t="shared" si="274"/>
        <v/>
      </c>
      <c r="E498" s="54" t="str">
        <f t="shared" si="256"/>
        <v/>
      </c>
      <c r="F498" s="49" t="str">
        <f t="shared" si="257"/>
        <v/>
      </c>
      <c r="G498" s="50" t="str">
        <f>IF(F498&lt;&gt;"",
IF($F$6=Robocze!$B$3,$F$5/12,
IF(AND($F$6=Robocze!$B$4,MOD(A498,3)=1),$F$5/4,
IF(AND($F$6=Robocze!$B$5,MOD(A498,12)=1),$F$5,0))),
"")</f>
        <v/>
      </c>
      <c r="H498" s="50" t="str">
        <f t="shared" si="258"/>
        <v/>
      </c>
      <c r="I498" s="51" t="str">
        <f t="shared" si="243"/>
        <v/>
      </c>
      <c r="J498" s="50" t="str">
        <f t="shared" si="259"/>
        <v/>
      </c>
      <c r="K498" s="50" t="str">
        <f t="shared" si="260"/>
        <v/>
      </c>
      <c r="L498" s="52" t="str">
        <f t="shared" si="275"/>
        <v/>
      </c>
      <c r="M498" s="111" t="str">
        <f t="shared" si="244"/>
        <v/>
      </c>
      <c r="N498" s="114" t="str">
        <f t="shared" si="261"/>
        <v/>
      </c>
      <c r="O498" s="115"/>
      <c r="P498" s="114" t="str">
        <f t="shared" si="245"/>
        <v/>
      </c>
      <c r="Q498" s="115"/>
      <c r="R498" s="112" t="str">
        <f t="shared" si="246"/>
        <v/>
      </c>
      <c r="S498" s="50"/>
      <c r="T498" s="53" t="str">
        <f t="shared" si="247"/>
        <v/>
      </c>
      <c r="U498" s="50" t="str">
        <f t="shared" si="248"/>
        <v/>
      </c>
      <c r="V498" s="50" t="str">
        <f t="shared" si="249"/>
        <v/>
      </c>
      <c r="W498" s="53" t="str">
        <f t="shared" si="250"/>
        <v/>
      </c>
      <c r="X498" s="50" t="str">
        <f t="shared" si="262"/>
        <v/>
      </c>
      <c r="Y498" s="50" t="str">
        <f>IF(B498&lt;&gt;"",IF(MONTH(E498)=MONTH($F$14),SUMIF($C$22:C945,"="&amp;(C498-1),$G$22:G945),0)*T498,"")</f>
        <v/>
      </c>
      <c r="Z498" s="50" t="str">
        <f>IF(B498&lt;&gt;"",SUM($Y$22:Y498),"")</f>
        <v/>
      </c>
      <c r="AA498" s="51" t="str">
        <f t="shared" si="263"/>
        <v/>
      </c>
      <c r="AB498" s="50" t="str">
        <f t="shared" si="264"/>
        <v/>
      </c>
      <c r="AC498" s="50" t="str">
        <f t="shared" si="265"/>
        <v/>
      </c>
      <c r="AD498" s="50" t="str">
        <f t="shared" si="266"/>
        <v/>
      </c>
      <c r="AE498" s="50" t="str">
        <f t="shared" si="267"/>
        <v/>
      </c>
      <c r="AF498" s="50" t="str">
        <f>IFERROR($V498*(1-$W498)+SUM($X$22:$X498)+$AD498,"")</f>
        <v/>
      </c>
      <c r="AG498" s="50" t="str">
        <f t="shared" si="268"/>
        <v/>
      </c>
      <c r="AH498" s="50" t="str">
        <f>IF(B498&lt;&gt;"",
IF(AND(AG498=TRUE,D498&gt;=65),$V498*(1-10%)+SUM($X$22:$X498)+$AD498,AF498),
"")</f>
        <v/>
      </c>
      <c r="AI498" s="50" t="str">
        <f t="shared" si="251"/>
        <v/>
      </c>
      <c r="AJ498" s="50" t="str">
        <f t="shared" si="252"/>
        <v/>
      </c>
      <c r="AK498" s="50" t="str">
        <f t="shared" si="253"/>
        <v/>
      </c>
      <c r="AL498" s="50" t="str">
        <f t="shared" si="269"/>
        <v/>
      </c>
      <c r="AM498" s="50" t="str">
        <f t="shared" si="254"/>
        <v/>
      </c>
      <c r="AN498" s="50" t="str">
        <f t="shared" si="270"/>
        <v/>
      </c>
      <c r="AO498" s="50" t="str">
        <f t="shared" si="271"/>
        <v/>
      </c>
      <c r="AP498" s="50" t="str">
        <f t="shared" si="272"/>
        <v/>
      </c>
      <c r="AQ498" s="50" t="str">
        <f t="shared" si="273"/>
        <v/>
      </c>
    </row>
    <row r="499" spans="1:43" s="27" customFormat="1" x14ac:dyDescent="0.2">
      <c r="A499" s="47" t="str">
        <f t="shared" si="242"/>
        <v/>
      </c>
      <c r="B499" s="47" t="str">
        <f>IF(E499&lt;=$F$10,VLOOKUP('KALKULATOR 2021'!A499,Robocze!$B$23:$C$102,2),"")</f>
        <v/>
      </c>
      <c r="C499" s="47" t="str">
        <f t="shared" si="255"/>
        <v/>
      </c>
      <c r="D499" s="48" t="str">
        <f t="shared" si="274"/>
        <v/>
      </c>
      <c r="E499" s="54" t="str">
        <f t="shared" si="256"/>
        <v/>
      </c>
      <c r="F499" s="49" t="str">
        <f t="shared" si="257"/>
        <v/>
      </c>
      <c r="G499" s="50" t="str">
        <f>IF(F499&lt;&gt;"",
IF($F$6=Robocze!$B$3,$F$5/12,
IF(AND($F$6=Robocze!$B$4,MOD(A499,3)=1),$F$5/4,
IF(AND($F$6=Robocze!$B$5,MOD(A499,12)=1),$F$5,0))),
"")</f>
        <v/>
      </c>
      <c r="H499" s="50" t="str">
        <f t="shared" si="258"/>
        <v/>
      </c>
      <c r="I499" s="51" t="str">
        <f t="shared" si="243"/>
        <v/>
      </c>
      <c r="J499" s="50" t="str">
        <f t="shared" si="259"/>
        <v/>
      </c>
      <c r="K499" s="50" t="str">
        <f t="shared" si="260"/>
        <v/>
      </c>
      <c r="L499" s="52" t="str">
        <f t="shared" si="275"/>
        <v/>
      </c>
      <c r="M499" s="111" t="str">
        <f t="shared" si="244"/>
        <v/>
      </c>
      <c r="N499" s="114" t="str">
        <f t="shared" si="261"/>
        <v/>
      </c>
      <c r="O499" s="115"/>
      <c r="P499" s="114" t="str">
        <f t="shared" si="245"/>
        <v/>
      </c>
      <c r="Q499" s="115"/>
      <c r="R499" s="112" t="str">
        <f t="shared" si="246"/>
        <v/>
      </c>
      <c r="S499" s="50"/>
      <c r="T499" s="53" t="str">
        <f t="shared" si="247"/>
        <v/>
      </c>
      <c r="U499" s="50" t="str">
        <f t="shared" si="248"/>
        <v/>
      </c>
      <c r="V499" s="50" t="str">
        <f t="shared" si="249"/>
        <v/>
      </c>
      <c r="W499" s="53" t="str">
        <f t="shared" si="250"/>
        <v/>
      </c>
      <c r="X499" s="50" t="str">
        <f t="shared" si="262"/>
        <v/>
      </c>
      <c r="Y499" s="50" t="str">
        <f>IF(B499&lt;&gt;"",IF(MONTH(E499)=MONTH($F$14),SUMIF($C$22:C945,"="&amp;(C499-1),$G$22:G945),0)*T499,"")</f>
        <v/>
      </c>
      <c r="Z499" s="50" t="str">
        <f>IF(B499&lt;&gt;"",SUM($Y$22:Y499),"")</f>
        <v/>
      </c>
      <c r="AA499" s="51" t="str">
        <f t="shared" si="263"/>
        <v/>
      </c>
      <c r="AB499" s="50" t="str">
        <f t="shared" si="264"/>
        <v/>
      </c>
      <c r="AC499" s="50" t="str">
        <f t="shared" si="265"/>
        <v/>
      </c>
      <c r="AD499" s="50" t="str">
        <f t="shared" si="266"/>
        <v/>
      </c>
      <c r="AE499" s="50" t="str">
        <f t="shared" si="267"/>
        <v/>
      </c>
      <c r="AF499" s="50" t="str">
        <f>IFERROR($V499*(1-$W499)+SUM($X$22:$X499)+$AD499,"")</f>
        <v/>
      </c>
      <c r="AG499" s="50" t="str">
        <f t="shared" si="268"/>
        <v/>
      </c>
      <c r="AH499" s="50" t="str">
        <f>IF(B499&lt;&gt;"",
IF(AND(AG499=TRUE,D499&gt;=65),$V499*(1-10%)+SUM($X$22:$X499)+$AD499,AF499),
"")</f>
        <v/>
      </c>
      <c r="AI499" s="50" t="str">
        <f t="shared" si="251"/>
        <v/>
      </c>
      <c r="AJ499" s="50" t="str">
        <f t="shared" si="252"/>
        <v/>
      </c>
      <c r="AK499" s="50" t="str">
        <f t="shared" si="253"/>
        <v/>
      </c>
      <c r="AL499" s="50" t="str">
        <f t="shared" si="269"/>
        <v/>
      </c>
      <c r="AM499" s="50" t="str">
        <f t="shared" si="254"/>
        <v/>
      </c>
      <c r="AN499" s="50" t="str">
        <f t="shared" si="270"/>
        <v/>
      </c>
      <c r="AO499" s="50" t="str">
        <f t="shared" si="271"/>
        <v/>
      </c>
      <c r="AP499" s="50" t="str">
        <f t="shared" si="272"/>
        <v/>
      </c>
      <c r="AQ499" s="50" t="str">
        <f t="shared" si="273"/>
        <v/>
      </c>
    </row>
    <row r="500" spans="1:43" s="27" customFormat="1" x14ac:dyDescent="0.2">
      <c r="A500" s="47" t="str">
        <f t="shared" si="242"/>
        <v/>
      </c>
      <c r="B500" s="47" t="str">
        <f>IF(E500&lt;=$F$10,VLOOKUP('KALKULATOR 2021'!A500,Robocze!$B$23:$C$102,2),"")</f>
        <v/>
      </c>
      <c r="C500" s="47" t="str">
        <f t="shared" si="255"/>
        <v/>
      </c>
      <c r="D500" s="48" t="str">
        <f t="shared" si="274"/>
        <v/>
      </c>
      <c r="E500" s="54" t="str">
        <f t="shared" si="256"/>
        <v/>
      </c>
      <c r="F500" s="49" t="str">
        <f t="shared" si="257"/>
        <v/>
      </c>
      <c r="G500" s="50" t="str">
        <f>IF(F500&lt;&gt;"",
IF($F$6=Robocze!$B$3,$F$5/12,
IF(AND($F$6=Robocze!$B$4,MOD(A500,3)=1),$F$5/4,
IF(AND($F$6=Robocze!$B$5,MOD(A500,12)=1),$F$5,0))),
"")</f>
        <v/>
      </c>
      <c r="H500" s="50" t="str">
        <f t="shared" si="258"/>
        <v/>
      </c>
      <c r="I500" s="51" t="str">
        <f t="shared" si="243"/>
        <v/>
      </c>
      <c r="J500" s="50" t="str">
        <f t="shared" si="259"/>
        <v/>
      </c>
      <c r="K500" s="50" t="str">
        <f t="shared" si="260"/>
        <v/>
      </c>
      <c r="L500" s="52" t="str">
        <f t="shared" si="275"/>
        <v/>
      </c>
      <c r="M500" s="111" t="str">
        <f t="shared" si="244"/>
        <v/>
      </c>
      <c r="N500" s="114" t="str">
        <f t="shared" si="261"/>
        <v/>
      </c>
      <c r="O500" s="115"/>
      <c r="P500" s="114" t="str">
        <f t="shared" si="245"/>
        <v/>
      </c>
      <c r="Q500" s="115"/>
      <c r="R500" s="112" t="str">
        <f t="shared" si="246"/>
        <v/>
      </c>
      <c r="S500" s="50"/>
      <c r="T500" s="53" t="str">
        <f t="shared" si="247"/>
        <v/>
      </c>
      <c r="U500" s="50" t="str">
        <f t="shared" si="248"/>
        <v/>
      </c>
      <c r="V500" s="50" t="str">
        <f t="shared" si="249"/>
        <v/>
      </c>
      <c r="W500" s="53" t="str">
        <f t="shared" si="250"/>
        <v/>
      </c>
      <c r="X500" s="50" t="str">
        <f t="shared" si="262"/>
        <v/>
      </c>
      <c r="Y500" s="50" t="str">
        <f>IF(B500&lt;&gt;"",IF(MONTH(E500)=MONTH($F$14),SUMIF($C$22:C945,"="&amp;(C500-1),$G$22:G945),0)*T500,"")</f>
        <v/>
      </c>
      <c r="Z500" s="50" t="str">
        <f>IF(B500&lt;&gt;"",SUM($Y$22:Y500),"")</f>
        <v/>
      </c>
      <c r="AA500" s="51" t="str">
        <f t="shared" si="263"/>
        <v/>
      </c>
      <c r="AB500" s="50" t="str">
        <f t="shared" si="264"/>
        <v/>
      </c>
      <c r="AC500" s="50" t="str">
        <f t="shared" si="265"/>
        <v/>
      </c>
      <c r="AD500" s="50" t="str">
        <f t="shared" si="266"/>
        <v/>
      </c>
      <c r="AE500" s="50" t="str">
        <f t="shared" si="267"/>
        <v/>
      </c>
      <c r="AF500" s="50" t="str">
        <f>IFERROR($V500*(1-$W500)+SUM($X$22:$X500)+$AD500,"")</f>
        <v/>
      </c>
      <c r="AG500" s="50" t="str">
        <f t="shared" si="268"/>
        <v/>
      </c>
      <c r="AH500" s="50" t="str">
        <f>IF(B500&lt;&gt;"",
IF(AND(AG500=TRUE,D500&gt;=65),$V500*(1-10%)+SUM($X$22:$X500)+$AD500,AF500),
"")</f>
        <v/>
      </c>
      <c r="AI500" s="50" t="str">
        <f t="shared" si="251"/>
        <v/>
      </c>
      <c r="AJ500" s="50" t="str">
        <f t="shared" si="252"/>
        <v/>
      </c>
      <c r="AK500" s="50" t="str">
        <f t="shared" si="253"/>
        <v/>
      </c>
      <c r="AL500" s="50" t="str">
        <f t="shared" si="269"/>
        <v/>
      </c>
      <c r="AM500" s="50" t="str">
        <f t="shared" si="254"/>
        <v/>
      </c>
      <c r="AN500" s="50" t="str">
        <f t="shared" si="270"/>
        <v/>
      </c>
      <c r="AO500" s="50" t="str">
        <f t="shared" si="271"/>
        <v/>
      </c>
      <c r="AP500" s="50" t="str">
        <f t="shared" si="272"/>
        <v/>
      </c>
      <c r="AQ500" s="50" t="str">
        <f t="shared" si="273"/>
        <v/>
      </c>
    </row>
    <row r="501" spans="1:43" s="27" customFormat="1" x14ac:dyDescent="0.2">
      <c r="A501" s="55" t="str">
        <f t="shared" si="242"/>
        <v/>
      </c>
      <c r="B501" s="55" t="str">
        <f>IF(E501&lt;=$F$10,VLOOKUP('KALKULATOR 2021'!A501,Robocze!$B$23:$C$102,2),"")</f>
        <v/>
      </c>
      <c r="C501" s="55" t="str">
        <f t="shared" si="255"/>
        <v/>
      </c>
      <c r="D501" s="56" t="str">
        <f t="shared" si="274"/>
        <v/>
      </c>
      <c r="E501" s="57" t="str">
        <f t="shared" si="256"/>
        <v/>
      </c>
      <c r="F501" s="58" t="str">
        <f t="shared" si="257"/>
        <v/>
      </c>
      <c r="G501" s="59" t="str">
        <f>IF(F501&lt;&gt;"",
IF($F$6=Robocze!$B$3,$F$5/12,
IF(AND($F$6=Robocze!$B$4,MOD(A501,3)=1),$F$5/4,
IF(AND($F$6=Robocze!$B$5,MOD(A501,12)=1),$F$5,0))),
"")</f>
        <v/>
      </c>
      <c r="H501" s="59" t="str">
        <f t="shared" si="258"/>
        <v/>
      </c>
      <c r="I501" s="60" t="str">
        <f t="shared" si="243"/>
        <v/>
      </c>
      <c r="J501" s="59" t="str">
        <f t="shared" si="259"/>
        <v/>
      </c>
      <c r="K501" s="59" t="str">
        <f t="shared" si="260"/>
        <v/>
      </c>
      <c r="L501" s="61" t="str">
        <f t="shared" si="275"/>
        <v/>
      </c>
      <c r="M501" s="113" t="str">
        <f t="shared" si="244"/>
        <v/>
      </c>
      <c r="N501" s="114" t="str">
        <f t="shared" si="261"/>
        <v/>
      </c>
      <c r="O501" s="115"/>
      <c r="P501" s="114" t="str">
        <f t="shared" si="245"/>
        <v/>
      </c>
      <c r="Q501" s="115"/>
      <c r="R501" s="112" t="str">
        <f t="shared" si="246"/>
        <v/>
      </c>
      <c r="S501" s="59"/>
      <c r="T501" s="62" t="str">
        <f t="shared" si="247"/>
        <v/>
      </c>
      <c r="U501" s="59" t="str">
        <f t="shared" si="248"/>
        <v/>
      </c>
      <c r="V501" s="59" t="str">
        <f t="shared" si="249"/>
        <v/>
      </c>
      <c r="W501" s="62" t="str">
        <f t="shared" si="250"/>
        <v/>
      </c>
      <c r="X501" s="59" t="str">
        <f t="shared" si="262"/>
        <v/>
      </c>
      <c r="Y501" s="59" t="str">
        <f>IF(B501&lt;&gt;"",IF(MONTH(E501)=MONTH($F$14),SUMIF($C$22:C969,"="&amp;(C501-1),$G$22:G969),0)*T501,"")</f>
        <v/>
      </c>
      <c r="Z501" s="59" t="str">
        <f>IF(B501&lt;&gt;"",SUM($Y$22:Y501),"")</f>
        <v/>
      </c>
      <c r="AA501" s="60" t="str">
        <f t="shared" si="263"/>
        <v/>
      </c>
      <c r="AB501" s="59" t="str">
        <f t="shared" si="264"/>
        <v/>
      </c>
      <c r="AC501" s="59" t="str">
        <f t="shared" si="265"/>
        <v/>
      </c>
      <c r="AD501" s="59" t="str">
        <f t="shared" si="266"/>
        <v/>
      </c>
      <c r="AE501" s="59" t="str">
        <f t="shared" si="267"/>
        <v/>
      </c>
      <c r="AF501" s="59" t="str">
        <f>IFERROR($V501*(1-$W501)+SUM($X$22:$X501)+$AD501,"")</f>
        <v/>
      </c>
      <c r="AG501" s="59" t="str">
        <f t="shared" si="268"/>
        <v/>
      </c>
      <c r="AH501" s="59" t="str">
        <f>IF(B501&lt;&gt;"",
IF(AND(AG501=TRUE,D501&gt;=65),$V501*(1-10%)+SUM($X$22:$X501)+$AD501,AF501),
"")</f>
        <v/>
      </c>
      <c r="AI501" s="59" t="str">
        <f t="shared" si="251"/>
        <v/>
      </c>
      <c r="AJ501" s="59" t="str">
        <f t="shared" si="252"/>
        <v/>
      </c>
      <c r="AK501" s="59" t="str">
        <f t="shared" si="253"/>
        <v/>
      </c>
      <c r="AL501" s="59" t="str">
        <f t="shared" si="269"/>
        <v/>
      </c>
      <c r="AM501" s="59" t="str">
        <f t="shared" si="254"/>
        <v/>
      </c>
      <c r="AN501" s="59" t="str">
        <f t="shared" si="270"/>
        <v/>
      </c>
      <c r="AO501" s="59" t="str">
        <f t="shared" si="271"/>
        <v/>
      </c>
      <c r="AP501" s="59" t="str">
        <f t="shared" si="272"/>
        <v/>
      </c>
      <c r="AQ501" s="59" t="str">
        <f t="shared" si="273"/>
        <v/>
      </c>
    </row>
    <row r="502" spans="1:43" s="27" customFormat="1" x14ac:dyDescent="0.2">
      <c r="A502" s="47" t="str">
        <f t="shared" si="242"/>
        <v/>
      </c>
      <c r="B502" s="47" t="str">
        <f>IF(E502&lt;=$F$10,VLOOKUP('KALKULATOR 2021'!A502,Robocze!$B$23:$C$102,2),"")</f>
        <v/>
      </c>
      <c r="C502" s="47" t="str">
        <f t="shared" si="255"/>
        <v/>
      </c>
      <c r="D502" s="48" t="str">
        <f t="shared" si="274"/>
        <v/>
      </c>
      <c r="E502" s="49" t="str">
        <f t="shared" si="256"/>
        <v/>
      </c>
      <c r="F502" s="49" t="str">
        <f t="shared" si="257"/>
        <v/>
      </c>
      <c r="G502" s="50" t="str">
        <f>IF(F502&lt;&gt;"",
IF($F$6=Robocze!$B$3,$F$5/12,
IF(AND($F$6=Robocze!$B$4,MOD(A502,3)=1),$F$5/4,
IF(AND($F$6=Robocze!$B$5,MOD(A502,12)=1),$F$5,0))),
"")</f>
        <v/>
      </c>
      <c r="H502" s="50" t="str">
        <f t="shared" si="258"/>
        <v/>
      </c>
      <c r="I502" s="51" t="str">
        <f t="shared" si="243"/>
        <v/>
      </c>
      <c r="J502" s="50" t="str">
        <f t="shared" si="259"/>
        <v/>
      </c>
      <c r="K502" s="50" t="str">
        <f t="shared" si="260"/>
        <v/>
      </c>
      <c r="L502" s="52" t="str">
        <f t="shared" si="275"/>
        <v/>
      </c>
      <c r="M502" s="111" t="str">
        <f t="shared" si="244"/>
        <v/>
      </c>
      <c r="N502" s="114" t="str">
        <f t="shared" si="261"/>
        <v/>
      </c>
      <c r="O502" s="115"/>
      <c r="P502" s="114" t="str">
        <f t="shared" si="245"/>
        <v/>
      </c>
      <c r="Q502" s="115"/>
      <c r="R502" s="112" t="str">
        <f t="shared" si="246"/>
        <v/>
      </c>
      <c r="S502" s="50"/>
      <c r="T502" s="53" t="str">
        <f t="shared" si="247"/>
        <v/>
      </c>
      <c r="U502" s="50" t="str">
        <f t="shared" si="248"/>
        <v/>
      </c>
      <c r="V502" s="50" t="str">
        <f t="shared" si="249"/>
        <v/>
      </c>
      <c r="W502" s="53" t="str">
        <f t="shared" si="250"/>
        <v/>
      </c>
      <c r="X502" s="50" t="str">
        <f t="shared" si="262"/>
        <v/>
      </c>
      <c r="Y502" s="50" t="str">
        <f>IF(B502&lt;&gt;"",IF(MONTH(E502)=MONTH($F$14),SUMIF($C$22:C957,"="&amp;(C502-1),$G$22:G957),0)*T502,"")</f>
        <v/>
      </c>
      <c r="Z502" s="50" t="str">
        <f>IF(B502&lt;&gt;"",SUM($Y$22:Y502),"")</f>
        <v/>
      </c>
      <c r="AA502" s="51" t="str">
        <f t="shared" si="263"/>
        <v/>
      </c>
      <c r="AB502" s="50" t="str">
        <f t="shared" si="264"/>
        <v/>
      </c>
      <c r="AC502" s="50" t="str">
        <f t="shared" si="265"/>
        <v/>
      </c>
      <c r="AD502" s="50" t="str">
        <f t="shared" si="266"/>
        <v/>
      </c>
      <c r="AE502" s="50" t="str">
        <f t="shared" si="267"/>
        <v/>
      </c>
      <c r="AF502" s="50" t="str">
        <f>IFERROR($V502*(1-$W502)+SUM($X$22:$X502)+$AD502,"")</f>
        <v/>
      </c>
      <c r="AG502" s="50" t="str">
        <f t="shared" si="268"/>
        <v/>
      </c>
      <c r="AH502" s="50" t="str">
        <f>IF(B502&lt;&gt;"",
IF(AND(AG502=TRUE,D502&gt;=65),$V502*(1-10%)+SUM($X$22:$X502)+$AD502,AF502),
"")</f>
        <v/>
      </c>
      <c r="AI502" s="50" t="str">
        <f t="shared" si="251"/>
        <v/>
      </c>
      <c r="AJ502" s="50" t="str">
        <f t="shared" si="252"/>
        <v/>
      </c>
      <c r="AK502" s="50" t="str">
        <f t="shared" si="253"/>
        <v/>
      </c>
      <c r="AL502" s="50" t="str">
        <f t="shared" si="269"/>
        <v/>
      </c>
      <c r="AM502" s="50" t="str">
        <f t="shared" si="254"/>
        <v/>
      </c>
      <c r="AN502" s="50" t="str">
        <f t="shared" si="270"/>
        <v/>
      </c>
      <c r="AO502" s="50" t="str">
        <f t="shared" si="271"/>
        <v/>
      </c>
      <c r="AP502" s="50" t="str">
        <f t="shared" si="272"/>
        <v/>
      </c>
      <c r="AQ502" s="50" t="str">
        <f t="shared" si="273"/>
        <v/>
      </c>
    </row>
    <row r="503" spans="1:43" s="27" customFormat="1" x14ac:dyDescent="0.2">
      <c r="A503" s="47" t="str">
        <f t="shared" si="242"/>
        <v/>
      </c>
      <c r="B503" s="47" t="str">
        <f>IF(E503&lt;=$F$10,VLOOKUP('KALKULATOR 2021'!A503,Robocze!$B$23:$C$102,2),"")</f>
        <v/>
      </c>
      <c r="C503" s="47" t="str">
        <f t="shared" si="255"/>
        <v/>
      </c>
      <c r="D503" s="48" t="str">
        <f t="shared" si="274"/>
        <v/>
      </c>
      <c r="E503" s="54" t="str">
        <f t="shared" si="256"/>
        <v/>
      </c>
      <c r="F503" s="49" t="str">
        <f t="shared" si="257"/>
        <v/>
      </c>
      <c r="G503" s="50" t="str">
        <f>IF(F503&lt;&gt;"",
IF($F$6=Robocze!$B$3,$F$5/12,
IF(AND($F$6=Robocze!$B$4,MOD(A503,3)=1),$F$5/4,
IF(AND($F$6=Robocze!$B$5,MOD(A503,12)=1),$F$5,0))),
"")</f>
        <v/>
      </c>
      <c r="H503" s="50" t="str">
        <f t="shared" si="258"/>
        <v/>
      </c>
      <c r="I503" s="51" t="str">
        <f t="shared" si="243"/>
        <v/>
      </c>
      <c r="J503" s="50" t="str">
        <f t="shared" si="259"/>
        <v/>
      </c>
      <c r="K503" s="50" t="str">
        <f t="shared" si="260"/>
        <v/>
      </c>
      <c r="L503" s="52" t="str">
        <f t="shared" si="275"/>
        <v/>
      </c>
      <c r="M503" s="111" t="str">
        <f t="shared" si="244"/>
        <v/>
      </c>
      <c r="N503" s="114" t="str">
        <f t="shared" si="261"/>
        <v/>
      </c>
      <c r="O503" s="115"/>
      <c r="P503" s="114" t="str">
        <f t="shared" si="245"/>
        <v/>
      </c>
      <c r="Q503" s="115"/>
      <c r="R503" s="112" t="str">
        <f t="shared" si="246"/>
        <v/>
      </c>
      <c r="S503" s="50"/>
      <c r="T503" s="53" t="str">
        <f t="shared" si="247"/>
        <v/>
      </c>
      <c r="U503" s="50" t="str">
        <f t="shared" si="248"/>
        <v/>
      </c>
      <c r="V503" s="50" t="str">
        <f t="shared" si="249"/>
        <v/>
      </c>
      <c r="W503" s="53" t="str">
        <f t="shared" si="250"/>
        <v/>
      </c>
      <c r="X503" s="50" t="str">
        <f t="shared" si="262"/>
        <v/>
      </c>
      <c r="Y503" s="50" t="str">
        <f>IF(B503&lt;&gt;"",IF(MONTH(E503)=MONTH($F$14),SUMIF($C$22:C957,"="&amp;(C503-1),$G$22:G957),0)*T503,"")</f>
        <v/>
      </c>
      <c r="Z503" s="50" t="str">
        <f>IF(B503&lt;&gt;"",SUM($Y$22:Y503),"")</f>
        <v/>
      </c>
      <c r="AA503" s="51" t="str">
        <f t="shared" si="263"/>
        <v/>
      </c>
      <c r="AB503" s="50" t="str">
        <f t="shared" si="264"/>
        <v/>
      </c>
      <c r="AC503" s="50" t="str">
        <f t="shared" si="265"/>
        <v/>
      </c>
      <c r="AD503" s="50" t="str">
        <f t="shared" si="266"/>
        <v/>
      </c>
      <c r="AE503" s="50" t="str">
        <f t="shared" si="267"/>
        <v/>
      </c>
      <c r="AF503" s="50" t="str">
        <f>IFERROR($V503*(1-$W503)+SUM($X$22:$X503)+$AD503,"")</f>
        <v/>
      </c>
      <c r="AG503" s="50" t="str">
        <f t="shared" si="268"/>
        <v/>
      </c>
      <c r="AH503" s="50" t="str">
        <f>IF(B503&lt;&gt;"",
IF(AND(AG503=TRUE,D503&gt;=65),$V503*(1-10%)+SUM($X$22:$X503)+$AD503,AF503),
"")</f>
        <v/>
      </c>
      <c r="AI503" s="50" t="str">
        <f t="shared" si="251"/>
        <v/>
      </c>
      <c r="AJ503" s="50" t="str">
        <f t="shared" si="252"/>
        <v/>
      </c>
      <c r="AK503" s="50" t="str">
        <f t="shared" si="253"/>
        <v/>
      </c>
      <c r="AL503" s="50" t="str">
        <f t="shared" si="269"/>
        <v/>
      </c>
      <c r="AM503" s="50" t="str">
        <f t="shared" si="254"/>
        <v/>
      </c>
      <c r="AN503" s="50" t="str">
        <f t="shared" si="270"/>
        <v/>
      </c>
      <c r="AO503" s="50" t="str">
        <f t="shared" si="271"/>
        <v/>
      </c>
      <c r="AP503" s="50" t="str">
        <f t="shared" si="272"/>
        <v/>
      </c>
      <c r="AQ503" s="50" t="str">
        <f t="shared" si="273"/>
        <v/>
      </c>
    </row>
    <row r="504" spans="1:43" s="46" customFormat="1" x14ac:dyDescent="0.2">
      <c r="A504" s="47" t="str">
        <f t="shared" si="242"/>
        <v/>
      </c>
      <c r="B504" s="47" t="str">
        <f>IF(E504&lt;=$F$10,VLOOKUP('KALKULATOR 2021'!A504,Robocze!$B$23:$C$102,2),"")</f>
        <v/>
      </c>
      <c r="C504" s="47" t="str">
        <f t="shared" si="255"/>
        <v/>
      </c>
      <c r="D504" s="48" t="str">
        <f t="shared" si="274"/>
        <v/>
      </c>
      <c r="E504" s="54" t="str">
        <f t="shared" si="256"/>
        <v/>
      </c>
      <c r="F504" s="49" t="str">
        <f t="shared" si="257"/>
        <v/>
      </c>
      <c r="G504" s="50" t="str">
        <f>IF(F504&lt;&gt;"",
IF($F$6=Robocze!$B$3,$F$5/12,
IF(AND($F$6=Robocze!$B$4,MOD(A504,3)=1),$F$5/4,
IF(AND($F$6=Robocze!$B$5,MOD(A504,12)=1),$F$5,0))),
"")</f>
        <v/>
      </c>
      <c r="H504" s="50" t="str">
        <f t="shared" si="258"/>
        <v/>
      </c>
      <c r="I504" s="51" t="str">
        <f t="shared" si="243"/>
        <v/>
      </c>
      <c r="J504" s="50" t="str">
        <f t="shared" si="259"/>
        <v/>
      </c>
      <c r="K504" s="50" t="str">
        <f t="shared" si="260"/>
        <v/>
      </c>
      <c r="L504" s="52" t="str">
        <f t="shared" si="275"/>
        <v/>
      </c>
      <c r="M504" s="111" t="str">
        <f t="shared" si="244"/>
        <v/>
      </c>
      <c r="N504" s="114" t="str">
        <f t="shared" si="261"/>
        <v/>
      </c>
      <c r="O504" s="115"/>
      <c r="P504" s="114" t="str">
        <f t="shared" si="245"/>
        <v/>
      </c>
      <c r="Q504" s="115"/>
      <c r="R504" s="112" t="str">
        <f t="shared" si="246"/>
        <v/>
      </c>
      <c r="S504" s="50"/>
      <c r="T504" s="53" t="str">
        <f t="shared" si="247"/>
        <v/>
      </c>
      <c r="U504" s="50" t="str">
        <f t="shared" si="248"/>
        <v/>
      </c>
      <c r="V504" s="50" t="str">
        <f t="shared" si="249"/>
        <v/>
      </c>
      <c r="W504" s="53" t="str">
        <f t="shared" si="250"/>
        <v/>
      </c>
      <c r="X504" s="50" t="str">
        <f t="shared" si="262"/>
        <v/>
      </c>
      <c r="Y504" s="50" t="str">
        <f>IF(B504&lt;&gt;"",IF(MONTH(E504)=MONTH($F$14),SUMIF($C$22:C957,"="&amp;(C504-1),$G$22:G957),0)*T504,"")</f>
        <v/>
      </c>
      <c r="Z504" s="50" t="str">
        <f>IF(B504&lt;&gt;"",SUM($Y$22:Y504),"")</f>
        <v/>
      </c>
      <c r="AA504" s="51" t="str">
        <f t="shared" si="263"/>
        <v/>
      </c>
      <c r="AB504" s="50" t="str">
        <f t="shared" si="264"/>
        <v/>
      </c>
      <c r="AC504" s="50" t="str">
        <f t="shared" si="265"/>
        <v/>
      </c>
      <c r="AD504" s="50" t="str">
        <f t="shared" si="266"/>
        <v/>
      </c>
      <c r="AE504" s="50" t="str">
        <f t="shared" si="267"/>
        <v/>
      </c>
      <c r="AF504" s="50" t="str">
        <f>IFERROR($V504*(1-$W504)+SUM($X$22:$X504)+$AD504,"")</f>
        <v/>
      </c>
      <c r="AG504" s="50" t="str">
        <f t="shared" si="268"/>
        <v/>
      </c>
      <c r="AH504" s="50" t="str">
        <f>IF(B504&lt;&gt;"",
IF(AND(AG504=TRUE,D504&gt;=65),$V504*(1-10%)+SUM($X$22:$X504)+$AD504,AF504),
"")</f>
        <v/>
      </c>
      <c r="AI504" s="50" t="str">
        <f t="shared" si="251"/>
        <v/>
      </c>
      <c r="AJ504" s="50" t="str">
        <f t="shared" si="252"/>
        <v/>
      </c>
      <c r="AK504" s="50" t="str">
        <f t="shared" si="253"/>
        <v/>
      </c>
      <c r="AL504" s="50" t="str">
        <f t="shared" si="269"/>
        <v/>
      </c>
      <c r="AM504" s="50" t="str">
        <f t="shared" si="254"/>
        <v/>
      </c>
      <c r="AN504" s="50" t="str">
        <f t="shared" si="270"/>
        <v/>
      </c>
      <c r="AO504" s="50" t="str">
        <f t="shared" si="271"/>
        <v/>
      </c>
      <c r="AP504" s="50" t="str">
        <f t="shared" si="272"/>
        <v/>
      </c>
      <c r="AQ504" s="50" t="str">
        <f t="shared" si="273"/>
        <v/>
      </c>
    </row>
    <row r="505" spans="1:43" s="27" customFormat="1" x14ac:dyDescent="0.2">
      <c r="A505" s="47" t="str">
        <f t="shared" si="242"/>
        <v/>
      </c>
      <c r="B505" s="47" t="str">
        <f>IF(E505&lt;=$F$10,VLOOKUP('KALKULATOR 2021'!A505,Robocze!$B$23:$C$102,2),"")</f>
        <v/>
      </c>
      <c r="C505" s="47" t="str">
        <f t="shared" si="255"/>
        <v/>
      </c>
      <c r="D505" s="48" t="str">
        <f t="shared" si="274"/>
        <v/>
      </c>
      <c r="E505" s="54" t="str">
        <f t="shared" si="256"/>
        <v/>
      </c>
      <c r="F505" s="49" t="str">
        <f t="shared" si="257"/>
        <v/>
      </c>
      <c r="G505" s="50" t="str">
        <f>IF(F505&lt;&gt;"",
IF($F$6=Robocze!$B$3,$F$5/12,
IF(AND($F$6=Robocze!$B$4,MOD(A505,3)=1),$F$5/4,
IF(AND($F$6=Robocze!$B$5,MOD(A505,12)=1),$F$5,0))),
"")</f>
        <v/>
      </c>
      <c r="H505" s="50" t="str">
        <f t="shared" si="258"/>
        <v/>
      </c>
      <c r="I505" s="51" t="str">
        <f t="shared" si="243"/>
        <v/>
      </c>
      <c r="J505" s="50" t="str">
        <f t="shared" si="259"/>
        <v/>
      </c>
      <c r="K505" s="50" t="str">
        <f t="shared" si="260"/>
        <v/>
      </c>
      <c r="L505" s="52" t="str">
        <f t="shared" si="275"/>
        <v/>
      </c>
      <c r="M505" s="111" t="str">
        <f t="shared" si="244"/>
        <v/>
      </c>
      <c r="N505" s="114" t="str">
        <f t="shared" si="261"/>
        <v/>
      </c>
      <c r="O505" s="115"/>
      <c r="P505" s="114" t="str">
        <f t="shared" si="245"/>
        <v/>
      </c>
      <c r="Q505" s="115"/>
      <c r="R505" s="112" t="str">
        <f t="shared" si="246"/>
        <v/>
      </c>
      <c r="S505" s="50"/>
      <c r="T505" s="53" t="str">
        <f t="shared" si="247"/>
        <v/>
      </c>
      <c r="U505" s="50" t="str">
        <f t="shared" si="248"/>
        <v/>
      </c>
      <c r="V505" s="50" t="str">
        <f t="shared" si="249"/>
        <v/>
      </c>
      <c r="W505" s="53" t="str">
        <f t="shared" si="250"/>
        <v/>
      </c>
      <c r="X505" s="50" t="str">
        <f t="shared" si="262"/>
        <v/>
      </c>
      <c r="Y505" s="50" t="str">
        <f>IF(B505&lt;&gt;"",IF(MONTH(E505)=MONTH($F$14),SUMIF($C$22:C957,"="&amp;(C505-1),$G$22:G957),0)*T505,"")</f>
        <v/>
      </c>
      <c r="Z505" s="50" t="str">
        <f>IF(B505&lt;&gt;"",SUM($Y$22:Y505),"")</f>
        <v/>
      </c>
      <c r="AA505" s="51" t="str">
        <f t="shared" si="263"/>
        <v/>
      </c>
      <c r="AB505" s="50" t="str">
        <f t="shared" si="264"/>
        <v/>
      </c>
      <c r="AC505" s="50" t="str">
        <f t="shared" si="265"/>
        <v/>
      </c>
      <c r="AD505" s="50" t="str">
        <f t="shared" si="266"/>
        <v/>
      </c>
      <c r="AE505" s="50" t="str">
        <f t="shared" si="267"/>
        <v/>
      </c>
      <c r="AF505" s="50" t="str">
        <f>IFERROR($V505*(1-$W505)+SUM($X$22:$X505)+$AD505,"")</f>
        <v/>
      </c>
      <c r="AG505" s="50" t="str">
        <f t="shared" si="268"/>
        <v/>
      </c>
      <c r="AH505" s="50" t="str">
        <f>IF(B505&lt;&gt;"",
IF(AND(AG505=TRUE,D505&gt;=65),$V505*(1-10%)+SUM($X$22:$X505)+$AD505,AF505),
"")</f>
        <v/>
      </c>
      <c r="AI505" s="50" t="str">
        <f t="shared" si="251"/>
        <v/>
      </c>
      <c r="AJ505" s="50" t="str">
        <f t="shared" si="252"/>
        <v/>
      </c>
      <c r="AK505" s="50" t="str">
        <f t="shared" si="253"/>
        <v/>
      </c>
      <c r="AL505" s="50" t="str">
        <f t="shared" si="269"/>
        <v/>
      </c>
      <c r="AM505" s="50" t="str">
        <f t="shared" si="254"/>
        <v/>
      </c>
      <c r="AN505" s="50" t="str">
        <f t="shared" si="270"/>
        <v/>
      </c>
      <c r="AO505" s="50" t="str">
        <f t="shared" si="271"/>
        <v/>
      </c>
      <c r="AP505" s="50" t="str">
        <f t="shared" si="272"/>
        <v/>
      </c>
      <c r="AQ505" s="50" t="str">
        <f t="shared" si="273"/>
        <v/>
      </c>
    </row>
    <row r="506" spans="1:43" s="27" customFormat="1" x14ac:dyDescent="0.2">
      <c r="A506" s="47" t="str">
        <f t="shared" si="242"/>
        <v/>
      </c>
      <c r="B506" s="47" t="str">
        <f>IF(E506&lt;=$F$10,VLOOKUP('KALKULATOR 2021'!A506,Robocze!$B$23:$C$102,2),"")</f>
        <v/>
      </c>
      <c r="C506" s="47" t="str">
        <f t="shared" si="255"/>
        <v/>
      </c>
      <c r="D506" s="48" t="str">
        <f t="shared" si="274"/>
        <v/>
      </c>
      <c r="E506" s="54" t="str">
        <f t="shared" si="256"/>
        <v/>
      </c>
      <c r="F506" s="49" t="str">
        <f t="shared" si="257"/>
        <v/>
      </c>
      <c r="G506" s="50" t="str">
        <f>IF(F506&lt;&gt;"",
IF($F$6=Robocze!$B$3,$F$5/12,
IF(AND($F$6=Robocze!$B$4,MOD(A506,3)=1),$F$5/4,
IF(AND($F$6=Robocze!$B$5,MOD(A506,12)=1),$F$5,0))),
"")</f>
        <v/>
      </c>
      <c r="H506" s="50" t="str">
        <f t="shared" si="258"/>
        <v/>
      </c>
      <c r="I506" s="51" t="str">
        <f t="shared" si="243"/>
        <v/>
      </c>
      <c r="J506" s="50" t="str">
        <f t="shared" si="259"/>
        <v/>
      </c>
      <c r="K506" s="50" t="str">
        <f t="shared" si="260"/>
        <v/>
      </c>
      <c r="L506" s="52" t="str">
        <f t="shared" si="275"/>
        <v/>
      </c>
      <c r="M506" s="111" t="str">
        <f t="shared" si="244"/>
        <v/>
      </c>
      <c r="N506" s="114" t="str">
        <f t="shared" si="261"/>
        <v/>
      </c>
      <c r="O506" s="115"/>
      <c r="P506" s="114" t="str">
        <f t="shared" si="245"/>
        <v/>
      </c>
      <c r="Q506" s="115"/>
      <c r="R506" s="112" t="str">
        <f t="shared" si="246"/>
        <v/>
      </c>
      <c r="S506" s="50"/>
      <c r="T506" s="53" t="str">
        <f t="shared" si="247"/>
        <v/>
      </c>
      <c r="U506" s="50" t="str">
        <f t="shared" si="248"/>
        <v/>
      </c>
      <c r="V506" s="50" t="str">
        <f t="shared" si="249"/>
        <v/>
      </c>
      <c r="W506" s="53" t="str">
        <f t="shared" si="250"/>
        <v/>
      </c>
      <c r="X506" s="50" t="str">
        <f t="shared" si="262"/>
        <v/>
      </c>
      <c r="Y506" s="50" t="str">
        <f>IF(B506&lt;&gt;"",IF(MONTH(E506)=MONTH($F$14),SUMIF($C$22:C957,"="&amp;(C506-1),$G$22:G957),0)*T506,"")</f>
        <v/>
      </c>
      <c r="Z506" s="50" t="str">
        <f>IF(B506&lt;&gt;"",SUM($Y$22:Y506),"")</f>
        <v/>
      </c>
      <c r="AA506" s="51" t="str">
        <f t="shared" si="263"/>
        <v/>
      </c>
      <c r="AB506" s="50" t="str">
        <f t="shared" si="264"/>
        <v/>
      </c>
      <c r="AC506" s="50" t="str">
        <f t="shared" si="265"/>
        <v/>
      </c>
      <c r="AD506" s="50" t="str">
        <f t="shared" si="266"/>
        <v/>
      </c>
      <c r="AE506" s="50" t="str">
        <f t="shared" si="267"/>
        <v/>
      </c>
      <c r="AF506" s="50" t="str">
        <f>IFERROR($V506*(1-$W506)+SUM($X$22:$X506)+$AD506,"")</f>
        <v/>
      </c>
      <c r="AG506" s="50" t="str">
        <f t="shared" si="268"/>
        <v/>
      </c>
      <c r="AH506" s="50" t="str">
        <f>IF(B506&lt;&gt;"",
IF(AND(AG506=TRUE,D506&gt;=65),$V506*(1-10%)+SUM($X$22:$X506)+$AD506,AF506),
"")</f>
        <v/>
      </c>
      <c r="AI506" s="50" t="str">
        <f t="shared" si="251"/>
        <v/>
      </c>
      <c r="AJ506" s="50" t="str">
        <f t="shared" si="252"/>
        <v/>
      </c>
      <c r="AK506" s="50" t="str">
        <f t="shared" si="253"/>
        <v/>
      </c>
      <c r="AL506" s="50" t="str">
        <f t="shared" si="269"/>
        <v/>
      </c>
      <c r="AM506" s="50" t="str">
        <f t="shared" si="254"/>
        <v/>
      </c>
      <c r="AN506" s="50" t="str">
        <f t="shared" si="270"/>
        <v/>
      </c>
      <c r="AO506" s="50" t="str">
        <f t="shared" si="271"/>
        <v/>
      </c>
      <c r="AP506" s="50" t="str">
        <f t="shared" si="272"/>
        <v/>
      </c>
      <c r="AQ506" s="50" t="str">
        <f t="shared" si="273"/>
        <v/>
      </c>
    </row>
    <row r="507" spans="1:43" s="27" customFormat="1" x14ac:dyDescent="0.2">
      <c r="A507" s="47" t="str">
        <f t="shared" si="242"/>
        <v/>
      </c>
      <c r="B507" s="47" t="str">
        <f>IF(E507&lt;=$F$10,VLOOKUP('KALKULATOR 2021'!A507,Robocze!$B$23:$C$102,2),"")</f>
        <v/>
      </c>
      <c r="C507" s="47" t="str">
        <f t="shared" si="255"/>
        <v/>
      </c>
      <c r="D507" s="48" t="str">
        <f t="shared" si="274"/>
        <v/>
      </c>
      <c r="E507" s="54" t="str">
        <f t="shared" si="256"/>
        <v/>
      </c>
      <c r="F507" s="49" t="str">
        <f t="shared" si="257"/>
        <v/>
      </c>
      <c r="G507" s="50" t="str">
        <f>IF(F507&lt;&gt;"",
IF($F$6=Robocze!$B$3,$F$5/12,
IF(AND($F$6=Robocze!$B$4,MOD(A507,3)=1),$F$5/4,
IF(AND($F$6=Robocze!$B$5,MOD(A507,12)=1),$F$5,0))),
"")</f>
        <v/>
      </c>
      <c r="H507" s="50" t="str">
        <f t="shared" si="258"/>
        <v/>
      </c>
      <c r="I507" s="51" t="str">
        <f t="shared" si="243"/>
        <v/>
      </c>
      <c r="J507" s="50" t="str">
        <f t="shared" si="259"/>
        <v/>
      </c>
      <c r="K507" s="50" t="str">
        <f t="shared" si="260"/>
        <v/>
      </c>
      <c r="L507" s="52" t="str">
        <f t="shared" si="275"/>
        <v/>
      </c>
      <c r="M507" s="111" t="str">
        <f t="shared" si="244"/>
        <v/>
      </c>
      <c r="N507" s="114" t="str">
        <f t="shared" si="261"/>
        <v/>
      </c>
      <c r="O507" s="115"/>
      <c r="P507" s="114" t="str">
        <f t="shared" si="245"/>
        <v/>
      </c>
      <c r="Q507" s="115"/>
      <c r="R507" s="112" t="str">
        <f t="shared" si="246"/>
        <v/>
      </c>
      <c r="S507" s="50"/>
      <c r="T507" s="53" t="str">
        <f t="shared" si="247"/>
        <v/>
      </c>
      <c r="U507" s="50" t="str">
        <f t="shared" si="248"/>
        <v/>
      </c>
      <c r="V507" s="50" t="str">
        <f t="shared" si="249"/>
        <v/>
      </c>
      <c r="W507" s="53" t="str">
        <f t="shared" si="250"/>
        <v/>
      </c>
      <c r="X507" s="50" t="str">
        <f t="shared" si="262"/>
        <v/>
      </c>
      <c r="Y507" s="50" t="str">
        <f>IF(B507&lt;&gt;"",IF(MONTH(E507)=MONTH($F$14),SUMIF($C$22:C957,"="&amp;(C507-1),$G$22:G957),0)*T507,"")</f>
        <v/>
      </c>
      <c r="Z507" s="50" t="str">
        <f>IF(B507&lt;&gt;"",SUM($Y$22:Y507),"")</f>
        <v/>
      </c>
      <c r="AA507" s="51" t="str">
        <f t="shared" si="263"/>
        <v/>
      </c>
      <c r="AB507" s="50" t="str">
        <f t="shared" si="264"/>
        <v/>
      </c>
      <c r="AC507" s="50" t="str">
        <f t="shared" si="265"/>
        <v/>
      </c>
      <c r="AD507" s="50" t="str">
        <f t="shared" si="266"/>
        <v/>
      </c>
      <c r="AE507" s="50" t="str">
        <f t="shared" si="267"/>
        <v/>
      </c>
      <c r="AF507" s="50" t="str">
        <f>IFERROR($V507*(1-$W507)+SUM($X$22:$X507)+$AD507,"")</f>
        <v/>
      </c>
      <c r="AG507" s="50" t="str">
        <f t="shared" si="268"/>
        <v/>
      </c>
      <c r="AH507" s="50" t="str">
        <f>IF(B507&lt;&gt;"",
IF(AND(AG507=TRUE,D507&gt;=65),$V507*(1-10%)+SUM($X$22:$X507)+$AD507,AF507),
"")</f>
        <v/>
      </c>
      <c r="AI507" s="50" t="str">
        <f t="shared" si="251"/>
        <v/>
      </c>
      <c r="AJ507" s="50" t="str">
        <f t="shared" si="252"/>
        <v/>
      </c>
      <c r="AK507" s="50" t="str">
        <f t="shared" si="253"/>
        <v/>
      </c>
      <c r="AL507" s="50" t="str">
        <f t="shared" si="269"/>
        <v/>
      </c>
      <c r="AM507" s="50" t="str">
        <f t="shared" si="254"/>
        <v/>
      </c>
      <c r="AN507" s="50" t="str">
        <f t="shared" si="270"/>
        <v/>
      </c>
      <c r="AO507" s="50" t="str">
        <f t="shared" si="271"/>
        <v/>
      </c>
      <c r="AP507" s="50" t="str">
        <f t="shared" si="272"/>
        <v/>
      </c>
      <c r="AQ507" s="50" t="str">
        <f t="shared" si="273"/>
        <v/>
      </c>
    </row>
    <row r="508" spans="1:43" s="27" customFormat="1" x14ac:dyDescent="0.2">
      <c r="A508" s="47" t="str">
        <f t="shared" si="242"/>
        <v/>
      </c>
      <c r="B508" s="47" t="str">
        <f>IF(E508&lt;=$F$10,VLOOKUP('KALKULATOR 2021'!A508,Robocze!$B$23:$C$102,2),"")</f>
        <v/>
      </c>
      <c r="C508" s="47" t="str">
        <f t="shared" si="255"/>
        <v/>
      </c>
      <c r="D508" s="48" t="str">
        <f t="shared" si="274"/>
        <v/>
      </c>
      <c r="E508" s="54" t="str">
        <f t="shared" si="256"/>
        <v/>
      </c>
      <c r="F508" s="49" t="str">
        <f t="shared" si="257"/>
        <v/>
      </c>
      <c r="G508" s="50" t="str">
        <f>IF(F508&lt;&gt;"",
IF($F$6=Robocze!$B$3,$F$5/12,
IF(AND($F$6=Robocze!$B$4,MOD(A508,3)=1),$F$5/4,
IF(AND($F$6=Robocze!$B$5,MOD(A508,12)=1),$F$5,0))),
"")</f>
        <v/>
      </c>
      <c r="H508" s="50" t="str">
        <f t="shared" si="258"/>
        <v/>
      </c>
      <c r="I508" s="51" t="str">
        <f t="shared" si="243"/>
        <v/>
      </c>
      <c r="J508" s="50" t="str">
        <f t="shared" si="259"/>
        <v/>
      </c>
      <c r="K508" s="50" t="str">
        <f t="shared" si="260"/>
        <v/>
      </c>
      <c r="L508" s="52" t="str">
        <f t="shared" si="275"/>
        <v/>
      </c>
      <c r="M508" s="111" t="str">
        <f t="shared" si="244"/>
        <v/>
      </c>
      <c r="N508" s="114" t="str">
        <f t="shared" si="261"/>
        <v/>
      </c>
      <c r="O508" s="115"/>
      <c r="P508" s="114" t="str">
        <f t="shared" si="245"/>
        <v/>
      </c>
      <c r="Q508" s="115"/>
      <c r="R508" s="112" t="str">
        <f t="shared" si="246"/>
        <v/>
      </c>
      <c r="S508" s="50"/>
      <c r="T508" s="53" t="str">
        <f t="shared" si="247"/>
        <v/>
      </c>
      <c r="U508" s="50" t="str">
        <f t="shared" si="248"/>
        <v/>
      </c>
      <c r="V508" s="50" t="str">
        <f t="shared" si="249"/>
        <v/>
      </c>
      <c r="W508" s="53" t="str">
        <f t="shared" si="250"/>
        <v/>
      </c>
      <c r="X508" s="50" t="str">
        <f t="shared" si="262"/>
        <v/>
      </c>
      <c r="Y508" s="50" t="str">
        <f>IF(B508&lt;&gt;"",IF(MONTH(E508)=MONTH($F$14),SUMIF($C$22:C957,"="&amp;(C508-1),$G$22:G957),0)*T508,"")</f>
        <v/>
      </c>
      <c r="Z508" s="50" t="str">
        <f>IF(B508&lt;&gt;"",SUM($Y$22:Y508),"")</f>
        <v/>
      </c>
      <c r="AA508" s="51" t="str">
        <f t="shared" si="263"/>
        <v/>
      </c>
      <c r="AB508" s="50" t="str">
        <f t="shared" si="264"/>
        <v/>
      </c>
      <c r="AC508" s="50" t="str">
        <f t="shared" si="265"/>
        <v/>
      </c>
      <c r="AD508" s="50" t="str">
        <f t="shared" si="266"/>
        <v/>
      </c>
      <c r="AE508" s="50" t="str">
        <f t="shared" si="267"/>
        <v/>
      </c>
      <c r="AF508" s="50" t="str">
        <f>IFERROR($V508*(1-$W508)+SUM($X$22:$X508)+$AD508,"")</f>
        <v/>
      </c>
      <c r="AG508" s="50" t="str">
        <f t="shared" si="268"/>
        <v/>
      </c>
      <c r="AH508" s="50" t="str">
        <f>IF(B508&lt;&gt;"",
IF(AND(AG508=TRUE,D508&gt;=65),$V508*(1-10%)+SUM($X$22:$X508)+$AD508,AF508),
"")</f>
        <v/>
      </c>
      <c r="AI508" s="50" t="str">
        <f t="shared" si="251"/>
        <v/>
      </c>
      <c r="AJ508" s="50" t="str">
        <f t="shared" si="252"/>
        <v/>
      </c>
      <c r="AK508" s="50" t="str">
        <f t="shared" si="253"/>
        <v/>
      </c>
      <c r="AL508" s="50" t="str">
        <f t="shared" si="269"/>
        <v/>
      </c>
      <c r="AM508" s="50" t="str">
        <f t="shared" si="254"/>
        <v/>
      </c>
      <c r="AN508" s="50" t="str">
        <f t="shared" si="270"/>
        <v/>
      </c>
      <c r="AO508" s="50" t="str">
        <f t="shared" si="271"/>
        <v/>
      </c>
      <c r="AP508" s="50" t="str">
        <f t="shared" si="272"/>
        <v/>
      </c>
      <c r="AQ508" s="50" t="str">
        <f t="shared" si="273"/>
        <v/>
      </c>
    </row>
    <row r="509" spans="1:43" s="27" customFormat="1" x14ac:dyDescent="0.2">
      <c r="A509" s="47" t="str">
        <f t="shared" si="242"/>
        <v/>
      </c>
      <c r="B509" s="47" t="str">
        <f>IF(E509&lt;=$F$10,VLOOKUP('KALKULATOR 2021'!A509,Robocze!$B$23:$C$102,2),"")</f>
        <v/>
      </c>
      <c r="C509" s="47" t="str">
        <f t="shared" si="255"/>
        <v/>
      </c>
      <c r="D509" s="48" t="str">
        <f t="shared" si="274"/>
        <v/>
      </c>
      <c r="E509" s="54" t="str">
        <f t="shared" si="256"/>
        <v/>
      </c>
      <c r="F509" s="49" t="str">
        <f t="shared" si="257"/>
        <v/>
      </c>
      <c r="G509" s="50" t="str">
        <f>IF(F509&lt;&gt;"",
IF($F$6=Robocze!$B$3,$F$5/12,
IF(AND($F$6=Robocze!$B$4,MOD(A509,3)=1),$F$5/4,
IF(AND($F$6=Robocze!$B$5,MOD(A509,12)=1),$F$5,0))),
"")</f>
        <v/>
      </c>
      <c r="H509" s="50" t="str">
        <f t="shared" si="258"/>
        <v/>
      </c>
      <c r="I509" s="51" t="str">
        <f t="shared" si="243"/>
        <v/>
      </c>
      <c r="J509" s="50" t="str">
        <f t="shared" si="259"/>
        <v/>
      </c>
      <c r="K509" s="50" t="str">
        <f t="shared" si="260"/>
        <v/>
      </c>
      <c r="L509" s="52" t="str">
        <f t="shared" si="275"/>
        <v/>
      </c>
      <c r="M509" s="111" t="str">
        <f t="shared" si="244"/>
        <v/>
      </c>
      <c r="N509" s="114" t="str">
        <f t="shared" si="261"/>
        <v/>
      </c>
      <c r="O509" s="115"/>
      <c r="P509" s="114" t="str">
        <f t="shared" si="245"/>
        <v/>
      </c>
      <c r="Q509" s="115"/>
      <c r="R509" s="112" t="str">
        <f t="shared" si="246"/>
        <v/>
      </c>
      <c r="S509" s="50"/>
      <c r="T509" s="53" t="str">
        <f t="shared" si="247"/>
        <v/>
      </c>
      <c r="U509" s="50" t="str">
        <f t="shared" si="248"/>
        <v/>
      </c>
      <c r="V509" s="50" t="str">
        <f t="shared" si="249"/>
        <v/>
      </c>
      <c r="W509" s="53" t="str">
        <f t="shared" si="250"/>
        <v/>
      </c>
      <c r="X509" s="50" t="str">
        <f t="shared" si="262"/>
        <v/>
      </c>
      <c r="Y509" s="50" t="str">
        <f>IF(B509&lt;&gt;"",IF(MONTH(E509)=MONTH($F$14),SUMIF($C$22:C957,"="&amp;(C509-1),$G$22:G957),0)*T509,"")</f>
        <v/>
      </c>
      <c r="Z509" s="50" t="str">
        <f>IF(B509&lt;&gt;"",SUM($Y$22:Y509),"")</f>
        <v/>
      </c>
      <c r="AA509" s="51" t="str">
        <f t="shared" si="263"/>
        <v/>
      </c>
      <c r="AB509" s="50" t="str">
        <f t="shared" si="264"/>
        <v/>
      </c>
      <c r="AC509" s="50" t="str">
        <f t="shared" si="265"/>
        <v/>
      </c>
      <c r="AD509" s="50" t="str">
        <f t="shared" si="266"/>
        <v/>
      </c>
      <c r="AE509" s="50" t="str">
        <f t="shared" si="267"/>
        <v/>
      </c>
      <c r="AF509" s="50" t="str">
        <f>IFERROR($V509*(1-$W509)+SUM($X$22:$X509)+$AD509,"")</f>
        <v/>
      </c>
      <c r="AG509" s="50" t="str">
        <f t="shared" si="268"/>
        <v/>
      </c>
      <c r="AH509" s="50" t="str">
        <f>IF(B509&lt;&gt;"",
IF(AND(AG509=TRUE,D509&gt;=65),$V509*(1-10%)+SUM($X$22:$X509)+$AD509,AF509),
"")</f>
        <v/>
      </c>
      <c r="AI509" s="50" t="str">
        <f t="shared" si="251"/>
        <v/>
      </c>
      <c r="AJ509" s="50" t="str">
        <f t="shared" si="252"/>
        <v/>
      </c>
      <c r="AK509" s="50" t="str">
        <f t="shared" si="253"/>
        <v/>
      </c>
      <c r="AL509" s="50" t="str">
        <f t="shared" si="269"/>
        <v/>
      </c>
      <c r="AM509" s="50" t="str">
        <f t="shared" si="254"/>
        <v/>
      </c>
      <c r="AN509" s="50" t="str">
        <f t="shared" si="270"/>
        <v/>
      </c>
      <c r="AO509" s="50" t="str">
        <f t="shared" si="271"/>
        <v/>
      </c>
      <c r="AP509" s="50" t="str">
        <f t="shared" si="272"/>
        <v/>
      </c>
      <c r="AQ509" s="50" t="str">
        <f t="shared" si="273"/>
        <v/>
      </c>
    </row>
    <row r="510" spans="1:43" s="27" customFormat="1" x14ac:dyDescent="0.2">
      <c r="A510" s="47" t="str">
        <f t="shared" si="242"/>
        <v/>
      </c>
      <c r="B510" s="47" t="str">
        <f>IF(E510&lt;=$F$10,VLOOKUP('KALKULATOR 2021'!A510,Robocze!$B$23:$C$102,2),"")</f>
        <v/>
      </c>
      <c r="C510" s="47" t="str">
        <f t="shared" si="255"/>
        <v/>
      </c>
      <c r="D510" s="48" t="str">
        <f t="shared" si="274"/>
        <v/>
      </c>
      <c r="E510" s="54" t="str">
        <f t="shared" si="256"/>
        <v/>
      </c>
      <c r="F510" s="49" t="str">
        <f t="shared" si="257"/>
        <v/>
      </c>
      <c r="G510" s="50" t="str">
        <f>IF(F510&lt;&gt;"",
IF($F$6=Robocze!$B$3,$F$5/12,
IF(AND($F$6=Robocze!$B$4,MOD(A510,3)=1),$F$5/4,
IF(AND($F$6=Robocze!$B$5,MOD(A510,12)=1),$F$5,0))),
"")</f>
        <v/>
      </c>
      <c r="H510" s="50" t="str">
        <f t="shared" si="258"/>
        <v/>
      </c>
      <c r="I510" s="51" t="str">
        <f t="shared" si="243"/>
        <v/>
      </c>
      <c r="J510" s="50" t="str">
        <f t="shared" si="259"/>
        <v/>
      </c>
      <c r="K510" s="50" t="str">
        <f t="shared" si="260"/>
        <v/>
      </c>
      <c r="L510" s="52" t="str">
        <f t="shared" si="275"/>
        <v/>
      </c>
      <c r="M510" s="111" t="str">
        <f t="shared" si="244"/>
        <v/>
      </c>
      <c r="N510" s="114" t="str">
        <f t="shared" si="261"/>
        <v/>
      </c>
      <c r="O510" s="115"/>
      <c r="P510" s="114" t="str">
        <f t="shared" si="245"/>
        <v/>
      </c>
      <c r="Q510" s="115"/>
      <c r="R510" s="112" t="str">
        <f t="shared" si="246"/>
        <v/>
      </c>
      <c r="S510" s="50"/>
      <c r="T510" s="53" t="str">
        <f t="shared" si="247"/>
        <v/>
      </c>
      <c r="U510" s="50" t="str">
        <f t="shared" si="248"/>
        <v/>
      </c>
      <c r="V510" s="50" t="str">
        <f t="shared" si="249"/>
        <v/>
      </c>
      <c r="W510" s="53" t="str">
        <f t="shared" si="250"/>
        <v/>
      </c>
      <c r="X510" s="50" t="str">
        <f t="shared" si="262"/>
        <v/>
      </c>
      <c r="Y510" s="50" t="str">
        <f>IF(B510&lt;&gt;"",IF(MONTH(E510)=MONTH($F$14),SUMIF($C$22:C957,"="&amp;(C510-1),$G$22:G957),0)*T510,"")</f>
        <v/>
      </c>
      <c r="Z510" s="50" t="str">
        <f>IF(B510&lt;&gt;"",SUM($Y$22:Y510),"")</f>
        <v/>
      </c>
      <c r="AA510" s="51" t="str">
        <f t="shared" si="263"/>
        <v/>
      </c>
      <c r="AB510" s="50" t="str">
        <f t="shared" si="264"/>
        <v/>
      </c>
      <c r="AC510" s="50" t="str">
        <f t="shared" si="265"/>
        <v/>
      </c>
      <c r="AD510" s="50" t="str">
        <f t="shared" si="266"/>
        <v/>
      </c>
      <c r="AE510" s="50" t="str">
        <f t="shared" si="267"/>
        <v/>
      </c>
      <c r="AF510" s="50" t="str">
        <f>IFERROR($V510*(1-$W510)+SUM($X$22:$X510)+$AD510,"")</f>
        <v/>
      </c>
      <c r="AG510" s="50" t="str">
        <f t="shared" si="268"/>
        <v/>
      </c>
      <c r="AH510" s="50" t="str">
        <f>IF(B510&lt;&gt;"",
IF(AND(AG510=TRUE,D510&gt;=65),$V510*(1-10%)+SUM($X$22:$X510)+$AD510,AF510),
"")</f>
        <v/>
      </c>
      <c r="AI510" s="50" t="str">
        <f t="shared" si="251"/>
        <v/>
      </c>
      <c r="AJ510" s="50" t="str">
        <f t="shared" si="252"/>
        <v/>
      </c>
      <c r="AK510" s="50" t="str">
        <f t="shared" si="253"/>
        <v/>
      </c>
      <c r="AL510" s="50" t="str">
        <f t="shared" si="269"/>
        <v/>
      </c>
      <c r="AM510" s="50" t="str">
        <f t="shared" si="254"/>
        <v/>
      </c>
      <c r="AN510" s="50" t="str">
        <f t="shared" si="270"/>
        <v/>
      </c>
      <c r="AO510" s="50" t="str">
        <f t="shared" si="271"/>
        <v/>
      </c>
      <c r="AP510" s="50" t="str">
        <f t="shared" si="272"/>
        <v/>
      </c>
      <c r="AQ510" s="50" t="str">
        <f t="shared" si="273"/>
        <v/>
      </c>
    </row>
    <row r="511" spans="1:43" s="27" customFormat="1" x14ac:dyDescent="0.2">
      <c r="A511" s="47" t="str">
        <f t="shared" si="242"/>
        <v/>
      </c>
      <c r="B511" s="47" t="str">
        <f>IF(E511&lt;=$F$10,VLOOKUP('KALKULATOR 2021'!A511,Robocze!$B$23:$C$102,2),"")</f>
        <v/>
      </c>
      <c r="C511" s="47" t="str">
        <f t="shared" si="255"/>
        <v/>
      </c>
      <c r="D511" s="48" t="str">
        <f t="shared" si="274"/>
        <v/>
      </c>
      <c r="E511" s="54" t="str">
        <f t="shared" si="256"/>
        <v/>
      </c>
      <c r="F511" s="49" t="str">
        <f t="shared" si="257"/>
        <v/>
      </c>
      <c r="G511" s="50" t="str">
        <f>IF(F511&lt;&gt;"",
IF($F$6=Robocze!$B$3,$F$5/12,
IF(AND($F$6=Robocze!$B$4,MOD(A511,3)=1),$F$5/4,
IF(AND($F$6=Robocze!$B$5,MOD(A511,12)=1),$F$5,0))),
"")</f>
        <v/>
      </c>
      <c r="H511" s="50" t="str">
        <f t="shared" si="258"/>
        <v/>
      </c>
      <c r="I511" s="51" t="str">
        <f t="shared" si="243"/>
        <v/>
      </c>
      <c r="J511" s="50" t="str">
        <f t="shared" si="259"/>
        <v/>
      </c>
      <c r="K511" s="50" t="str">
        <f t="shared" si="260"/>
        <v/>
      </c>
      <c r="L511" s="52" t="str">
        <f t="shared" si="275"/>
        <v/>
      </c>
      <c r="M511" s="111" t="str">
        <f t="shared" si="244"/>
        <v/>
      </c>
      <c r="N511" s="114" t="str">
        <f t="shared" si="261"/>
        <v/>
      </c>
      <c r="O511" s="115"/>
      <c r="P511" s="114" t="str">
        <f t="shared" si="245"/>
        <v/>
      </c>
      <c r="Q511" s="115"/>
      <c r="R511" s="112" t="str">
        <f t="shared" si="246"/>
        <v/>
      </c>
      <c r="S511" s="50"/>
      <c r="T511" s="53" t="str">
        <f t="shared" si="247"/>
        <v/>
      </c>
      <c r="U511" s="50" t="str">
        <f t="shared" si="248"/>
        <v/>
      </c>
      <c r="V511" s="50" t="str">
        <f t="shared" si="249"/>
        <v/>
      </c>
      <c r="W511" s="53" t="str">
        <f t="shared" si="250"/>
        <v/>
      </c>
      <c r="X511" s="50" t="str">
        <f t="shared" si="262"/>
        <v/>
      </c>
      <c r="Y511" s="50" t="str">
        <f>IF(B511&lt;&gt;"",IF(MONTH(E511)=MONTH($F$14),SUMIF($C$22:C957,"="&amp;(C511-1),$G$22:G957),0)*T511,"")</f>
        <v/>
      </c>
      <c r="Z511" s="50" t="str">
        <f>IF(B511&lt;&gt;"",SUM($Y$22:Y511),"")</f>
        <v/>
      </c>
      <c r="AA511" s="51" t="str">
        <f t="shared" si="263"/>
        <v/>
      </c>
      <c r="AB511" s="50" t="str">
        <f t="shared" si="264"/>
        <v/>
      </c>
      <c r="AC511" s="50" t="str">
        <f t="shared" si="265"/>
        <v/>
      </c>
      <c r="AD511" s="50" t="str">
        <f t="shared" si="266"/>
        <v/>
      </c>
      <c r="AE511" s="50" t="str">
        <f t="shared" si="267"/>
        <v/>
      </c>
      <c r="AF511" s="50" t="str">
        <f>IFERROR($V511*(1-$W511)+SUM($X$22:$X511)+$AD511,"")</f>
        <v/>
      </c>
      <c r="AG511" s="50" t="str">
        <f t="shared" si="268"/>
        <v/>
      </c>
      <c r="AH511" s="50" t="str">
        <f>IF(B511&lt;&gt;"",
IF(AND(AG511=TRUE,D511&gt;=65),$V511*(1-10%)+SUM($X$22:$X511)+$AD511,AF511),
"")</f>
        <v/>
      </c>
      <c r="AI511" s="50" t="str">
        <f t="shared" si="251"/>
        <v/>
      </c>
      <c r="AJ511" s="50" t="str">
        <f t="shared" si="252"/>
        <v/>
      </c>
      <c r="AK511" s="50" t="str">
        <f t="shared" si="253"/>
        <v/>
      </c>
      <c r="AL511" s="50" t="str">
        <f t="shared" si="269"/>
        <v/>
      </c>
      <c r="AM511" s="50" t="str">
        <f t="shared" si="254"/>
        <v/>
      </c>
      <c r="AN511" s="50" t="str">
        <f t="shared" si="270"/>
        <v/>
      </c>
      <c r="AO511" s="50" t="str">
        <f t="shared" si="271"/>
        <v/>
      </c>
      <c r="AP511" s="50" t="str">
        <f t="shared" si="272"/>
        <v/>
      </c>
      <c r="AQ511" s="50" t="str">
        <f t="shared" si="273"/>
        <v/>
      </c>
    </row>
    <row r="512" spans="1:43" s="27" customFormat="1" x14ac:dyDescent="0.2">
      <c r="A512" s="47" t="str">
        <f t="shared" si="242"/>
        <v/>
      </c>
      <c r="B512" s="47" t="str">
        <f>IF(E512&lt;=$F$10,VLOOKUP('KALKULATOR 2021'!A512,Robocze!$B$23:$C$102,2),"")</f>
        <v/>
      </c>
      <c r="C512" s="47" t="str">
        <f t="shared" si="255"/>
        <v/>
      </c>
      <c r="D512" s="48" t="str">
        <f t="shared" si="274"/>
        <v/>
      </c>
      <c r="E512" s="54" t="str">
        <f t="shared" si="256"/>
        <v/>
      </c>
      <c r="F512" s="49" t="str">
        <f t="shared" si="257"/>
        <v/>
      </c>
      <c r="G512" s="50" t="str">
        <f>IF(F512&lt;&gt;"",
IF($F$6=Robocze!$B$3,$F$5/12,
IF(AND($F$6=Robocze!$B$4,MOD(A512,3)=1),$F$5/4,
IF(AND($F$6=Robocze!$B$5,MOD(A512,12)=1),$F$5,0))),
"")</f>
        <v/>
      </c>
      <c r="H512" s="50" t="str">
        <f t="shared" si="258"/>
        <v/>
      </c>
      <c r="I512" s="51" t="str">
        <f t="shared" si="243"/>
        <v/>
      </c>
      <c r="J512" s="50" t="str">
        <f t="shared" si="259"/>
        <v/>
      </c>
      <c r="K512" s="50" t="str">
        <f t="shared" si="260"/>
        <v/>
      </c>
      <c r="L512" s="52" t="str">
        <f t="shared" si="275"/>
        <v/>
      </c>
      <c r="M512" s="111" t="str">
        <f t="shared" si="244"/>
        <v/>
      </c>
      <c r="N512" s="114" t="str">
        <f t="shared" si="261"/>
        <v/>
      </c>
      <c r="O512" s="115"/>
      <c r="P512" s="114" t="str">
        <f t="shared" si="245"/>
        <v/>
      </c>
      <c r="Q512" s="115"/>
      <c r="R512" s="112" t="str">
        <f t="shared" si="246"/>
        <v/>
      </c>
      <c r="S512" s="50"/>
      <c r="T512" s="53" t="str">
        <f t="shared" si="247"/>
        <v/>
      </c>
      <c r="U512" s="50" t="str">
        <f t="shared" si="248"/>
        <v/>
      </c>
      <c r="V512" s="50" t="str">
        <f t="shared" si="249"/>
        <v/>
      </c>
      <c r="W512" s="53" t="str">
        <f t="shared" si="250"/>
        <v/>
      </c>
      <c r="X512" s="50" t="str">
        <f t="shared" si="262"/>
        <v/>
      </c>
      <c r="Y512" s="50" t="str">
        <f>IF(B512&lt;&gt;"",IF(MONTH(E512)=MONTH($F$14),SUMIF($C$22:C957,"="&amp;(C512-1),$G$22:G957),0)*T512,"")</f>
        <v/>
      </c>
      <c r="Z512" s="50" t="str">
        <f>IF(B512&lt;&gt;"",SUM($Y$22:Y512),"")</f>
        <v/>
      </c>
      <c r="AA512" s="51" t="str">
        <f t="shared" si="263"/>
        <v/>
      </c>
      <c r="AB512" s="50" t="str">
        <f t="shared" si="264"/>
        <v/>
      </c>
      <c r="AC512" s="50" t="str">
        <f t="shared" si="265"/>
        <v/>
      </c>
      <c r="AD512" s="50" t="str">
        <f t="shared" si="266"/>
        <v/>
      </c>
      <c r="AE512" s="50" t="str">
        <f t="shared" si="267"/>
        <v/>
      </c>
      <c r="AF512" s="50" t="str">
        <f>IFERROR($V512*(1-$W512)+SUM($X$22:$X512)+$AD512,"")</f>
        <v/>
      </c>
      <c r="AG512" s="50" t="str">
        <f t="shared" si="268"/>
        <v/>
      </c>
      <c r="AH512" s="50" t="str">
        <f>IF(B512&lt;&gt;"",
IF(AND(AG512=TRUE,D512&gt;=65),$V512*(1-10%)+SUM($X$22:$X512)+$AD512,AF512),
"")</f>
        <v/>
      </c>
      <c r="AI512" s="50" t="str">
        <f t="shared" si="251"/>
        <v/>
      </c>
      <c r="AJ512" s="50" t="str">
        <f t="shared" si="252"/>
        <v/>
      </c>
      <c r="AK512" s="50" t="str">
        <f t="shared" si="253"/>
        <v/>
      </c>
      <c r="AL512" s="50" t="str">
        <f t="shared" si="269"/>
        <v/>
      </c>
      <c r="AM512" s="50" t="str">
        <f t="shared" si="254"/>
        <v/>
      </c>
      <c r="AN512" s="50" t="str">
        <f t="shared" si="270"/>
        <v/>
      </c>
      <c r="AO512" s="50" t="str">
        <f t="shared" si="271"/>
        <v/>
      </c>
      <c r="AP512" s="50" t="str">
        <f t="shared" si="272"/>
        <v/>
      </c>
      <c r="AQ512" s="50" t="str">
        <f t="shared" si="273"/>
        <v/>
      </c>
    </row>
    <row r="513" spans="1:43" s="27" customFormat="1" x14ac:dyDescent="0.2">
      <c r="A513" s="55" t="str">
        <f t="shared" si="242"/>
        <v/>
      </c>
      <c r="B513" s="55" t="str">
        <f>IF(E513&lt;=$F$10,VLOOKUP('KALKULATOR 2021'!A513,Robocze!$B$23:$C$102,2),"")</f>
        <v/>
      </c>
      <c r="C513" s="55" t="str">
        <f t="shared" si="255"/>
        <v/>
      </c>
      <c r="D513" s="56" t="str">
        <f t="shared" si="274"/>
        <v/>
      </c>
      <c r="E513" s="57" t="str">
        <f t="shared" si="256"/>
        <v/>
      </c>
      <c r="F513" s="58" t="str">
        <f t="shared" si="257"/>
        <v/>
      </c>
      <c r="G513" s="59" t="str">
        <f>IF(F513&lt;&gt;"",
IF($F$6=Robocze!$B$3,$F$5/12,
IF(AND($F$6=Robocze!$B$4,MOD(A513,3)=1),$F$5/4,
IF(AND($F$6=Robocze!$B$5,MOD(A513,12)=1),$F$5,0))),
"")</f>
        <v/>
      </c>
      <c r="H513" s="59" t="str">
        <f t="shared" si="258"/>
        <v/>
      </c>
      <c r="I513" s="60" t="str">
        <f t="shared" si="243"/>
        <v/>
      </c>
      <c r="J513" s="59" t="str">
        <f t="shared" si="259"/>
        <v/>
      </c>
      <c r="K513" s="59" t="str">
        <f t="shared" si="260"/>
        <v/>
      </c>
      <c r="L513" s="61" t="str">
        <f t="shared" si="275"/>
        <v/>
      </c>
      <c r="M513" s="113" t="str">
        <f t="shared" si="244"/>
        <v/>
      </c>
      <c r="N513" s="114" t="str">
        <f t="shared" si="261"/>
        <v/>
      </c>
      <c r="O513" s="115"/>
      <c r="P513" s="114" t="str">
        <f t="shared" si="245"/>
        <v/>
      </c>
      <c r="Q513" s="115"/>
      <c r="R513" s="112" t="str">
        <f t="shared" si="246"/>
        <v/>
      </c>
      <c r="S513" s="59"/>
      <c r="T513" s="62" t="str">
        <f t="shared" si="247"/>
        <v/>
      </c>
      <c r="U513" s="59" t="str">
        <f t="shared" si="248"/>
        <v/>
      </c>
      <c r="V513" s="59" t="str">
        <f t="shared" si="249"/>
        <v/>
      </c>
      <c r="W513" s="62" t="str">
        <f t="shared" si="250"/>
        <v/>
      </c>
      <c r="X513" s="59" t="str">
        <f t="shared" si="262"/>
        <v/>
      </c>
      <c r="Y513" s="59" t="str">
        <f>IF(B513&lt;&gt;"",IF(MONTH(E513)=MONTH($F$14),SUMIF($C$22:C981,"="&amp;(C513-1),$G$22:G981),0)*T513,"")</f>
        <v/>
      </c>
      <c r="Z513" s="59" t="str">
        <f>IF(B513&lt;&gt;"",SUM($Y$22:Y513),"")</f>
        <v/>
      </c>
      <c r="AA513" s="60" t="str">
        <f t="shared" si="263"/>
        <v/>
      </c>
      <c r="AB513" s="59" t="str">
        <f t="shared" si="264"/>
        <v/>
      </c>
      <c r="AC513" s="59" t="str">
        <f t="shared" si="265"/>
        <v/>
      </c>
      <c r="AD513" s="59" t="str">
        <f t="shared" si="266"/>
        <v/>
      </c>
      <c r="AE513" s="59" t="str">
        <f t="shared" si="267"/>
        <v/>
      </c>
      <c r="AF513" s="59" t="str">
        <f>IFERROR($V513*(1-$W513)+SUM($X$22:$X513)+$AD513,"")</f>
        <v/>
      </c>
      <c r="AG513" s="59" t="str">
        <f t="shared" si="268"/>
        <v/>
      </c>
      <c r="AH513" s="59" t="str">
        <f>IF(B513&lt;&gt;"",
IF(AND(AG513=TRUE,D513&gt;=65),$V513*(1-10%)+SUM($X$22:$X513)+$AD513,AF513),
"")</f>
        <v/>
      </c>
      <c r="AI513" s="59" t="str">
        <f t="shared" si="251"/>
        <v/>
      </c>
      <c r="AJ513" s="59" t="str">
        <f t="shared" si="252"/>
        <v/>
      </c>
      <c r="AK513" s="59" t="str">
        <f t="shared" si="253"/>
        <v/>
      </c>
      <c r="AL513" s="59" t="str">
        <f t="shared" si="269"/>
        <v/>
      </c>
      <c r="AM513" s="59" t="str">
        <f t="shared" si="254"/>
        <v/>
      </c>
      <c r="AN513" s="59" t="str">
        <f t="shared" si="270"/>
        <v/>
      </c>
      <c r="AO513" s="59" t="str">
        <f t="shared" si="271"/>
        <v/>
      </c>
      <c r="AP513" s="59" t="str">
        <f t="shared" si="272"/>
        <v/>
      </c>
      <c r="AQ513" s="59" t="str">
        <f t="shared" si="273"/>
        <v/>
      </c>
    </row>
    <row r="514" spans="1:43" s="27" customFormat="1" x14ac:dyDescent="0.2">
      <c r="A514" s="47" t="str">
        <f t="shared" si="242"/>
        <v/>
      </c>
      <c r="B514" s="47" t="str">
        <f>IF(E514&lt;=$F$10,VLOOKUP('KALKULATOR 2021'!A514,Robocze!$B$23:$C$102,2),"")</f>
        <v/>
      </c>
      <c r="C514" s="47" t="str">
        <f t="shared" si="255"/>
        <v/>
      </c>
      <c r="D514" s="48" t="str">
        <f t="shared" si="274"/>
        <v/>
      </c>
      <c r="E514" s="49" t="str">
        <f t="shared" si="256"/>
        <v/>
      </c>
      <c r="F514" s="49" t="str">
        <f t="shared" si="257"/>
        <v/>
      </c>
      <c r="G514" s="50" t="str">
        <f>IF(F514&lt;&gt;"",
IF($F$6=Robocze!$B$3,$F$5/12,
IF(AND($F$6=Robocze!$B$4,MOD(A514,3)=1),$F$5/4,
IF(AND($F$6=Robocze!$B$5,MOD(A514,12)=1),$F$5,0))),
"")</f>
        <v/>
      </c>
      <c r="H514" s="50" t="str">
        <f t="shared" si="258"/>
        <v/>
      </c>
      <c r="I514" s="51" t="str">
        <f t="shared" si="243"/>
        <v/>
      </c>
      <c r="J514" s="50" t="str">
        <f t="shared" si="259"/>
        <v/>
      </c>
      <c r="K514" s="50" t="str">
        <f t="shared" si="260"/>
        <v/>
      </c>
      <c r="L514" s="52" t="str">
        <f t="shared" si="275"/>
        <v/>
      </c>
      <c r="M514" s="111" t="str">
        <f t="shared" si="244"/>
        <v/>
      </c>
      <c r="N514" s="114" t="str">
        <f t="shared" si="261"/>
        <v/>
      </c>
      <c r="O514" s="115"/>
      <c r="P514" s="114" t="str">
        <f t="shared" si="245"/>
        <v/>
      </c>
      <c r="Q514" s="115"/>
      <c r="R514" s="112" t="str">
        <f t="shared" si="246"/>
        <v/>
      </c>
      <c r="S514" s="50"/>
      <c r="T514" s="53" t="str">
        <f t="shared" si="247"/>
        <v/>
      </c>
      <c r="U514" s="50" t="str">
        <f t="shared" si="248"/>
        <v/>
      </c>
      <c r="V514" s="50" t="str">
        <f t="shared" si="249"/>
        <v/>
      </c>
      <c r="W514" s="53" t="str">
        <f t="shared" si="250"/>
        <v/>
      </c>
      <c r="X514" s="50" t="str">
        <f t="shared" si="262"/>
        <v/>
      </c>
      <c r="Y514" s="50" t="str">
        <f>IF(B514&lt;&gt;"",IF(MONTH(E514)=MONTH($F$14),SUMIF($C$22:C969,"="&amp;(C514-1),$G$22:G969),0)*T514,"")</f>
        <v/>
      </c>
      <c r="Z514" s="50" t="str">
        <f>IF(B514&lt;&gt;"",SUM($Y$22:Y514),"")</f>
        <v/>
      </c>
      <c r="AA514" s="51" t="str">
        <f t="shared" si="263"/>
        <v/>
      </c>
      <c r="AB514" s="50" t="str">
        <f t="shared" si="264"/>
        <v/>
      </c>
      <c r="AC514" s="50" t="str">
        <f t="shared" si="265"/>
        <v/>
      </c>
      <c r="AD514" s="50" t="str">
        <f t="shared" si="266"/>
        <v/>
      </c>
      <c r="AE514" s="50" t="str">
        <f t="shared" si="267"/>
        <v/>
      </c>
      <c r="AF514" s="50" t="str">
        <f>IFERROR($V514*(1-$W514)+SUM($X$22:$X514)+$AD514,"")</f>
        <v/>
      </c>
      <c r="AG514" s="50" t="str">
        <f t="shared" si="268"/>
        <v/>
      </c>
      <c r="AH514" s="50" t="str">
        <f>IF(B514&lt;&gt;"",
IF(AND(AG514=TRUE,D514&gt;=65),$V514*(1-10%)+SUM($X$22:$X514)+$AD514,AF514),
"")</f>
        <v/>
      </c>
      <c r="AI514" s="50" t="str">
        <f t="shared" si="251"/>
        <v/>
      </c>
      <c r="AJ514" s="50" t="str">
        <f t="shared" si="252"/>
        <v/>
      </c>
      <c r="AK514" s="50" t="str">
        <f t="shared" si="253"/>
        <v/>
      </c>
      <c r="AL514" s="50" t="str">
        <f t="shared" si="269"/>
        <v/>
      </c>
      <c r="AM514" s="50" t="str">
        <f t="shared" si="254"/>
        <v/>
      </c>
      <c r="AN514" s="50" t="str">
        <f t="shared" si="270"/>
        <v/>
      </c>
      <c r="AO514" s="50" t="str">
        <f t="shared" si="271"/>
        <v/>
      </c>
      <c r="AP514" s="50" t="str">
        <f t="shared" si="272"/>
        <v/>
      </c>
      <c r="AQ514" s="50" t="str">
        <f t="shared" si="273"/>
        <v/>
      </c>
    </row>
    <row r="515" spans="1:43" s="27" customFormat="1" x14ac:dyDescent="0.2">
      <c r="A515" s="47" t="str">
        <f t="shared" si="242"/>
        <v/>
      </c>
      <c r="B515" s="47" t="str">
        <f>IF(E515&lt;=$F$10,VLOOKUP('KALKULATOR 2021'!A515,Robocze!$B$23:$C$102,2),"")</f>
        <v/>
      </c>
      <c r="C515" s="47" t="str">
        <f t="shared" si="255"/>
        <v/>
      </c>
      <c r="D515" s="48" t="str">
        <f t="shared" si="274"/>
        <v/>
      </c>
      <c r="E515" s="54" t="str">
        <f t="shared" si="256"/>
        <v/>
      </c>
      <c r="F515" s="49" t="str">
        <f t="shared" si="257"/>
        <v/>
      </c>
      <c r="G515" s="50" t="str">
        <f>IF(F515&lt;&gt;"",
IF($F$6=Robocze!$B$3,$F$5/12,
IF(AND($F$6=Robocze!$B$4,MOD(A515,3)=1),$F$5/4,
IF(AND($F$6=Robocze!$B$5,MOD(A515,12)=1),$F$5,0))),
"")</f>
        <v/>
      </c>
      <c r="H515" s="50" t="str">
        <f t="shared" si="258"/>
        <v/>
      </c>
      <c r="I515" s="51" t="str">
        <f t="shared" si="243"/>
        <v/>
      </c>
      <c r="J515" s="50" t="str">
        <f t="shared" si="259"/>
        <v/>
      </c>
      <c r="K515" s="50" t="str">
        <f t="shared" si="260"/>
        <v/>
      </c>
      <c r="L515" s="52" t="str">
        <f t="shared" si="275"/>
        <v/>
      </c>
      <c r="M515" s="111" t="str">
        <f t="shared" si="244"/>
        <v/>
      </c>
      <c r="N515" s="114" t="str">
        <f t="shared" si="261"/>
        <v/>
      </c>
      <c r="O515" s="115"/>
      <c r="P515" s="114" t="str">
        <f t="shared" si="245"/>
        <v/>
      </c>
      <c r="Q515" s="115"/>
      <c r="R515" s="112" t="str">
        <f t="shared" si="246"/>
        <v/>
      </c>
      <c r="S515" s="50"/>
      <c r="T515" s="53" t="str">
        <f t="shared" si="247"/>
        <v/>
      </c>
      <c r="U515" s="50" t="str">
        <f t="shared" si="248"/>
        <v/>
      </c>
      <c r="V515" s="50" t="str">
        <f t="shared" si="249"/>
        <v/>
      </c>
      <c r="W515" s="53" t="str">
        <f t="shared" si="250"/>
        <v/>
      </c>
      <c r="X515" s="50" t="str">
        <f t="shared" si="262"/>
        <v/>
      </c>
      <c r="Y515" s="50" t="str">
        <f>IF(B515&lt;&gt;"",IF(MONTH(E515)=MONTH($F$14),SUMIF($C$22:C969,"="&amp;(C515-1),$G$22:G969),0)*T515,"")</f>
        <v/>
      </c>
      <c r="Z515" s="50" t="str">
        <f>IF(B515&lt;&gt;"",SUM($Y$22:Y515),"")</f>
        <v/>
      </c>
      <c r="AA515" s="51" t="str">
        <f t="shared" si="263"/>
        <v/>
      </c>
      <c r="AB515" s="50" t="str">
        <f t="shared" si="264"/>
        <v/>
      </c>
      <c r="AC515" s="50" t="str">
        <f t="shared" si="265"/>
        <v/>
      </c>
      <c r="AD515" s="50" t="str">
        <f t="shared" si="266"/>
        <v/>
      </c>
      <c r="AE515" s="50" t="str">
        <f t="shared" si="267"/>
        <v/>
      </c>
      <c r="AF515" s="50" t="str">
        <f>IFERROR($V515*(1-$W515)+SUM($X$22:$X515)+$AD515,"")</f>
        <v/>
      </c>
      <c r="AG515" s="50" t="str">
        <f t="shared" si="268"/>
        <v/>
      </c>
      <c r="AH515" s="50" t="str">
        <f>IF(B515&lt;&gt;"",
IF(AND(AG515=TRUE,D515&gt;=65),$V515*(1-10%)+SUM($X$22:$X515)+$AD515,AF515),
"")</f>
        <v/>
      </c>
      <c r="AI515" s="50" t="str">
        <f t="shared" si="251"/>
        <v/>
      </c>
      <c r="AJ515" s="50" t="str">
        <f t="shared" si="252"/>
        <v/>
      </c>
      <c r="AK515" s="50" t="str">
        <f t="shared" si="253"/>
        <v/>
      </c>
      <c r="AL515" s="50" t="str">
        <f t="shared" si="269"/>
        <v/>
      </c>
      <c r="AM515" s="50" t="str">
        <f t="shared" si="254"/>
        <v/>
      </c>
      <c r="AN515" s="50" t="str">
        <f t="shared" si="270"/>
        <v/>
      </c>
      <c r="AO515" s="50" t="str">
        <f t="shared" si="271"/>
        <v/>
      </c>
      <c r="AP515" s="50" t="str">
        <f t="shared" si="272"/>
        <v/>
      </c>
      <c r="AQ515" s="50" t="str">
        <f t="shared" si="273"/>
        <v/>
      </c>
    </row>
    <row r="516" spans="1:43" s="46" customFormat="1" x14ac:dyDescent="0.2">
      <c r="A516" s="47" t="str">
        <f t="shared" si="242"/>
        <v/>
      </c>
      <c r="B516" s="47" t="str">
        <f>IF(E516&lt;=$F$10,VLOOKUP('KALKULATOR 2021'!A516,Robocze!$B$23:$C$102,2),"")</f>
        <v/>
      </c>
      <c r="C516" s="47" t="str">
        <f t="shared" si="255"/>
        <v/>
      </c>
      <c r="D516" s="48" t="str">
        <f t="shared" si="274"/>
        <v/>
      </c>
      <c r="E516" s="54" t="str">
        <f t="shared" si="256"/>
        <v/>
      </c>
      <c r="F516" s="49" t="str">
        <f t="shared" si="257"/>
        <v/>
      </c>
      <c r="G516" s="50" t="str">
        <f>IF(F516&lt;&gt;"",
IF($F$6=Robocze!$B$3,$F$5/12,
IF(AND($F$6=Robocze!$B$4,MOD(A516,3)=1),$F$5/4,
IF(AND($F$6=Robocze!$B$5,MOD(A516,12)=1),$F$5,0))),
"")</f>
        <v/>
      </c>
      <c r="H516" s="50" t="str">
        <f t="shared" si="258"/>
        <v/>
      </c>
      <c r="I516" s="51" t="str">
        <f t="shared" si="243"/>
        <v/>
      </c>
      <c r="J516" s="50" t="str">
        <f t="shared" si="259"/>
        <v/>
      </c>
      <c r="K516" s="50" t="str">
        <f t="shared" si="260"/>
        <v/>
      </c>
      <c r="L516" s="52" t="str">
        <f t="shared" si="275"/>
        <v/>
      </c>
      <c r="M516" s="111" t="str">
        <f t="shared" si="244"/>
        <v/>
      </c>
      <c r="N516" s="114" t="str">
        <f t="shared" si="261"/>
        <v/>
      </c>
      <c r="O516" s="115"/>
      <c r="P516" s="114" t="str">
        <f t="shared" si="245"/>
        <v/>
      </c>
      <c r="Q516" s="115"/>
      <c r="R516" s="112" t="str">
        <f t="shared" si="246"/>
        <v/>
      </c>
      <c r="S516" s="50"/>
      <c r="T516" s="53" t="str">
        <f t="shared" si="247"/>
        <v/>
      </c>
      <c r="U516" s="50" t="str">
        <f t="shared" si="248"/>
        <v/>
      </c>
      <c r="V516" s="50" t="str">
        <f t="shared" si="249"/>
        <v/>
      </c>
      <c r="W516" s="53" t="str">
        <f t="shared" si="250"/>
        <v/>
      </c>
      <c r="X516" s="50" t="str">
        <f t="shared" si="262"/>
        <v/>
      </c>
      <c r="Y516" s="50" t="str">
        <f>IF(B516&lt;&gt;"",IF(MONTH(E516)=MONTH($F$14),SUMIF($C$22:C969,"="&amp;(C516-1),$G$22:G969),0)*T516,"")</f>
        <v/>
      </c>
      <c r="Z516" s="50" t="str">
        <f>IF(B516&lt;&gt;"",SUM($Y$22:Y516),"")</f>
        <v/>
      </c>
      <c r="AA516" s="51" t="str">
        <f t="shared" si="263"/>
        <v/>
      </c>
      <c r="AB516" s="50" t="str">
        <f t="shared" si="264"/>
        <v/>
      </c>
      <c r="AC516" s="50" t="str">
        <f t="shared" si="265"/>
        <v/>
      </c>
      <c r="AD516" s="50" t="str">
        <f t="shared" si="266"/>
        <v/>
      </c>
      <c r="AE516" s="50" t="str">
        <f t="shared" si="267"/>
        <v/>
      </c>
      <c r="AF516" s="50" t="str">
        <f>IFERROR($V516*(1-$W516)+SUM($X$22:$X516)+$AD516,"")</f>
        <v/>
      </c>
      <c r="AG516" s="50" t="str">
        <f t="shared" si="268"/>
        <v/>
      </c>
      <c r="AH516" s="50" t="str">
        <f>IF(B516&lt;&gt;"",
IF(AND(AG516=TRUE,D516&gt;=65),$V516*(1-10%)+SUM($X$22:$X516)+$AD516,AF516),
"")</f>
        <v/>
      </c>
      <c r="AI516" s="50" t="str">
        <f t="shared" si="251"/>
        <v/>
      </c>
      <c r="AJ516" s="50" t="str">
        <f t="shared" si="252"/>
        <v/>
      </c>
      <c r="AK516" s="50" t="str">
        <f t="shared" si="253"/>
        <v/>
      </c>
      <c r="AL516" s="50" t="str">
        <f t="shared" si="269"/>
        <v/>
      </c>
      <c r="AM516" s="50" t="str">
        <f t="shared" si="254"/>
        <v/>
      </c>
      <c r="AN516" s="50" t="str">
        <f t="shared" si="270"/>
        <v/>
      </c>
      <c r="AO516" s="50" t="str">
        <f t="shared" si="271"/>
        <v/>
      </c>
      <c r="AP516" s="50" t="str">
        <f t="shared" si="272"/>
        <v/>
      </c>
      <c r="AQ516" s="50" t="str">
        <f t="shared" si="273"/>
        <v/>
      </c>
    </row>
    <row r="517" spans="1:43" s="27" customFormat="1" x14ac:dyDescent="0.2">
      <c r="A517" s="47" t="str">
        <f t="shared" si="242"/>
        <v/>
      </c>
      <c r="B517" s="47" t="str">
        <f>IF(E517&lt;=$F$10,VLOOKUP('KALKULATOR 2021'!A517,Robocze!$B$23:$C$102,2),"")</f>
        <v/>
      </c>
      <c r="C517" s="47" t="str">
        <f t="shared" si="255"/>
        <v/>
      </c>
      <c r="D517" s="48" t="str">
        <f t="shared" si="274"/>
        <v/>
      </c>
      <c r="E517" s="54" t="str">
        <f t="shared" si="256"/>
        <v/>
      </c>
      <c r="F517" s="49" t="str">
        <f t="shared" si="257"/>
        <v/>
      </c>
      <c r="G517" s="50" t="str">
        <f>IF(F517&lt;&gt;"",
IF($F$6=Robocze!$B$3,$F$5/12,
IF(AND($F$6=Robocze!$B$4,MOD(A517,3)=1),$F$5/4,
IF(AND($F$6=Robocze!$B$5,MOD(A517,12)=1),$F$5,0))),
"")</f>
        <v/>
      </c>
      <c r="H517" s="50" t="str">
        <f t="shared" si="258"/>
        <v/>
      </c>
      <c r="I517" s="51" t="str">
        <f t="shared" si="243"/>
        <v/>
      </c>
      <c r="J517" s="50" t="str">
        <f t="shared" si="259"/>
        <v/>
      </c>
      <c r="K517" s="50" t="str">
        <f t="shared" si="260"/>
        <v/>
      </c>
      <c r="L517" s="52" t="str">
        <f t="shared" si="275"/>
        <v/>
      </c>
      <c r="M517" s="111" t="str">
        <f t="shared" si="244"/>
        <v/>
      </c>
      <c r="N517" s="114" t="str">
        <f t="shared" si="261"/>
        <v/>
      </c>
      <c r="O517" s="115"/>
      <c r="P517" s="114" t="str">
        <f t="shared" si="245"/>
        <v/>
      </c>
      <c r="Q517" s="115"/>
      <c r="R517" s="112" t="str">
        <f t="shared" si="246"/>
        <v/>
      </c>
      <c r="S517" s="50"/>
      <c r="T517" s="53" t="str">
        <f t="shared" si="247"/>
        <v/>
      </c>
      <c r="U517" s="50" t="str">
        <f t="shared" si="248"/>
        <v/>
      </c>
      <c r="V517" s="50" t="str">
        <f t="shared" si="249"/>
        <v/>
      </c>
      <c r="W517" s="53" t="str">
        <f t="shared" si="250"/>
        <v/>
      </c>
      <c r="X517" s="50" t="str">
        <f t="shared" si="262"/>
        <v/>
      </c>
      <c r="Y517" s="50" t="str">
        <f>IF(B517&lt;&gt;"",IF(MONTH(E517)=MONTH($F$14),SUMIF($C$22:C969,"="&amp;(C517-1),$G$22:G969),0)*T517,"")</f>
        <v/>
      </c>
      <c r="Z517" s="50" t="str">
        <f>IF(B517&lt;&gt;"",SUM($Y$22:Y517),"")</f>
        <v/>
      </c>
      <c r="AA517" s="51" t="str">
        <f t="shared" si="263"/>
        <v/>
      </c>
      <c r="AB517" s="50" t="str">
        <f t="shared" si="264"/>
        <v/>
      </c>
      <c r="AC517" s="50" t="str">
        <f t="shared" si="265"/>
        <v/>
      </c>
      <c r="AD517" s="50" t="str">
        <f t="shared" si="266"/>
        <v/>
      </c>
      <c r="AE517" s="50" t="str">
        <f t="shared" si="267"/>
        <v/>
      </c>
      <c r="AF517" s="50" t="str">
        <f>IFERROR($V517*(1-$W517)+SUM($X$22:$X517)+$AD517,"")</f>
        <v/>
      </c>
      <c r="AG517" s="50" t="str">
        <f t="shared" si="268"/>
        <v/>
      </c>
      <c r="AH517" s="50" t="str">
        <f>IF(B517&lt;&gt;"",
IF(AND(AG517=TRUE,D517&gt;=65),$V517*(1-10%)+SUM($X$22:$X517)+$AD517,AF517),
"")</f>
        <v/>
      </c>
      <c r="AI517" s="50" t="str">
        <f t="shared" si="251"/>
        <v/>
      </c>
      <c r="AJ517" s="50" t="str">
        <f t="shared" si="252"/>
        <v/>
      </c>
      <c r="AK517" s="50" t="str">
        <f t="shared" si="253"/>
        <v/>
      </c>
      <c r="AL517" s="50" t="str">
        <f t="shared" si="269"/>
        <v/>
      </c>
      <c r="AM517" s="50" t="str">
        <f t="shared" si="254"/>
        <v/>
      </c>
      <c r="AN517" s="50" t="str">
        <f t="shared" si="270"/>
        <v/>
      </c>
      <c r="AO517" s="50" t="str">
        <f t="shared" si="271"/>
        <v/>
      </c>
      <c r="AP517" s="50" t="str">
        <f t="shared" si="272"/>
        <v/>
      </c>
      <c r="AQ517" s="50" t="str">
        <f t="shared" si="273"/>
        <v/>
      </c>
    </row>
    <row r="518" spans="1:43" s="27" customFormat="1" x14ac:dyDescent="0.2">
      <c r="A518" s="47" t="str">
        <f t="shared" si="242"/>
        <v/>
      </c>
      <c r="B518" s="47" t="str">
        <f>IF(E518&lt;=$F$10,VLOOKUP('KALKULATOR 2021'!A518,Robocze!$B$23:$C$102,2),"")</f>
        <v/>
      </c>
      <c r="C518" s="47" t="str">
        <f t="shared" si="255"/>
        <v/>
      </c>
      <c r="D518" s="48" t="str">
        <f t="shared" si="274"/>
        <v/>
      </c>
      <c r="E518" s="54" t="str">
        <f t="shared" si="256"/>
        <v/>
      </c>
      <c r="F518" s="49" t="str">
        <f t="shared" si="257"/>
        <v/>
      </c>
      <c r="G518" s="50" t="str">
        <f>IF(F518&lt;&gt;"",
IF($F$6=Robocze!$B$3,$F$5/12,
IF(AND($F$6=Robocze!$B$4,MOD(A518,3)=1),$F$5/4,
IF(AND($F$6=Robocze!$B$5,MOD(A518,12)=1),$F$5,0))),
"")</f>
        <v/>
      </c>
      <c r="H518" s="50" t="str">
        <f t="shared" si="258"/>
        <v/>
      </c>
      <c r="I518" s="51" t="str">
        <f t="shared" si="243"/>
        <v/>
      </c>
      <c r="J518" s="50" t="str">
        <f t="shared" si="259"/>
        <v/>
      </c>
      <c r="K518" s="50" t="str">
        <f t="shared" si="260"/>
        <v/>
      </c>
      <c r="L518" s="52" t="str">
        <f t="shared" si="275"/>
        <v/>
      </c>
      <c r="M518" s="111" t="str">
        <f t="shared" si="244"/>
        <v/>
      </c>
      <c r="N518" s="114" t="str">
        <f t="shared" si="261"/>
        <v/>
      </c>
      <c r="O518" s="115"/>
      <c r="P518" s="114" t="str">
        <f t="shared" si="245"/>
        <v/>
      </c>
      <c r="Q518" s="115"/>
      <c r="R518" s="112" t="str">
        <f t="shared" si="246"/>
        <v/>
      </c>
      <c r="S518" s="50"/>
      <c r="T518" s="53" t="str">
        <f t="shared" si="247"/>
        <v/>
      </c>
      <c r="U518" s="50" t="str">
        <f t="shared" si="248"/>
        <v/>
      </c>
      <c r="V518" s="50" t="str">
        <f t="shared" si="249"/>
        <v/>
      </c>
      <c r="W518" s="53" t="str">
        <f t="shared" si="250"/>
        <v/>
      </c>
      <c r="X518" s="50" t="str">
        <f t="shared" si="262"/>
        <v/>
      </c>
      <c r="Y518" s="50" t="str">
        <f>IF(B518&lt;&gt;"",IF(MONTH(E518)=MONTH($F$14),SUMIF($C$22:C969,"="&amp;(C518-1),$G$22:G969),0)*T518,"")</f>
        <v/>
      </c>
      <c r="Z518" s="50" t="str">
        <f>IF(B518&lt;&gt;"",SUM($Y$22:Y518),"")</f>
        <v/>
      </c>
      <c r="AA518" s="51" t="str">
        <f t="shared" si="263"/>
        <v/>
      </c>
      <c r="AB518" s="50" t="str">
        <f t="shared" si="264"/>
        <v/>
      </c>
      <c r="AC518" s="50" t="str">
        <f t="shared" si="265"/>
        <v/>
      </c>
      <c r="AD518" s="50" t="str">
        <f t="shared" si="266"/>
        <v/>
      </c>
      <c r="AE518" s="50" t="str">
        <f t="shared" si="267"/>
        <v/>
      </c>
      <c r="AF518" s="50" t="str">
        <f>IFERROR($V518*(1-$W518)+SUM($X$22:$X518)+$AD518,"")</f>
        <v/>
      </c>
      <c r="AG518" s="50" t="str">
        <f t="shared" si="268"/>
        <v/>
      </c>
      <c r="AH518" s="50" t="str">
        <f>IF(B518&lt;&gt;"",
IF(AND(AG518=TRUE,D518&gt;=65),$V518*(1-10%)+SUM($X$22:$X518)+$AD518,AF518),
"")</f>
        <v/>
      </c>
      <c r="AI518" s="50" t="str">
        <f t="shared" si="251"/>
        <v/>
      </c>
      <c r="AJ518" s="50" t="str">
        <f t="shared" si="252"/>
        <v/>
      </c>
      <c r="AK518" s="50" t="str">
        <f t="shared" si="253"/>
        <v/>
      </c>
      <c r="AL518" s="50" t="str">
        <f t="shared" si="269"/>
        <v/>
      </c>
      <c r="AM518" s="50" t="str">
        <f t="shared" si="254"/>
        <v/>
      </c>
      <c r="AN518" s="50" t="str">
        <f t="shared" si="270"/>
        <v/>
      </c>
      <c r="AO518" s="50" t="str">
        <f t="shared" si="271"/>
        <v/>
      </c>
      <c r="AP518" s="50" t="str">
        <f t="shared" si="272"/>
        <v/>
      </c>
      <c r="AQ518" s="50" t="str">
        <f t="shared" si="273"/>
        <v/>
      </c>
    </row>
    <row r="519" spans="1:43" s="27" customFormat="1" x14ac:dyDescent="0.2">
      <c r="A519" s="47" t="str">
        <f t="shared" si="242"/>
        <v/>
      </c>
      <c r="B519" s="47" t="str">
        <f>IF(E519&lt;=$F$10,VLOOKUP('KALKULATOR 2021'!A519,Robocze!$B$23:$C$102,2),"")</f>
        <v/>
      </c>
      <c r="C519" s="47" t="str">
        <f t="shared" si="255"/>
        <v/>
      </c>
      <c r="D519" s="48" t="str">
        <f t="shared" si="274"/>
        <v/>
      </c>
      <c r="E519" s="54" t="str">
        <f t="shared" si="256"/>
        <v/>
      </c>
      <c r="F519" s="49" t="str">
        <f t="shared" si="257"/>
        <v/>
      </c>
      <c r="G519" s="50" t="str">
        <f>IF(F519&lt;&gt;"",
IF($F$6=Robocze!$B$3,$F$5/12,
IF(AND($F$6=Robocze!$B$4,MOD(A519,3)=1),$F$5/4,
IF(AND($F$6=Robocze!$B$5,MOD(A519,12)=1),$F$5,0))),
"")</f>
        <v/>
      </c>
      <c r="H519" s="50" t="str">
        <f t="shared" si="258"/>
        <v/>
      </c>
      <c r="I519" s="51" t="str">
        <f t="shared" si="243"/>
        <v/>
      </c>
      <c r="J519" s="50" t="str">
        <f t="shared" si="259"/>
        <v/>
      </c>
      <c r="K519" s="50" t="str">
        <f t="shared" si="260"/>
        <v/>
      </c>
      <c r="L519" s="52" t="str">
        <f t="shared" si="275"/>
        <v/>
      </c>
      <c r="M519" s="111" t="str">
        <f t="shared" si="244"/>
        <v/>
      </c>
      <c r="N519" s="114" t="str">
        <f t="shared" si="261"/>
        <v/>
      </c>
      <c r="O519" s="115"/>
      <c r="P519" s="114" t="str">
        <f t="shared" si="245"/>
        <v/>
      </c>
      <c r="Q519" s="115"/>
      <c r="R519" s="112" t="str">
        <f t="shared" si="246"/>
        <v/>
      </c>
      <c r="S519" s="50"/>
      <c r="T519" s="53" t="str">
        <f t="shared" si="247"/>
        <v/>
      </c>
      <c r="U519" s="50" t="str">
        <f t="shared" si="248"/>
        <v/>
      </c>
      <c r="V519" s="50" t="str">
        <f t="shared" si="249"/>
        <v/>
      </c>
      <c r="W519" s="53" t="str">
        <f t="shared" si="250"/>
        <v/>
      </c>
      <c r="X519" s="50" t="str">
        <f t="shared" si="262"/>
        <v/>
      </c>
      <c r="Y519" s="50" t="str">
        <f>IF(B519&lt;&gt;"",IF(MONTH(E519)=MONTH($F$14),SUMIF($C$22:C969,"="&amp;(C519-1),$G$22:G969),0)*T519,"")</f>
        <v/>
      </c>
      <c r="Z519" s="50" t="str">
        <f>IF(B519&lt;&gt;"",SUM($Y$22:Y519),"")</f>
        <v/>
      </c>
      <c r="AA519" s="51" t="str">
        <f t="shared" si="263"/>
        <v/>
      </c>
      <c r="AB519" s="50" t="str">
        <f t="shared" si="264"/>
        <v/>
      </c>
      <c r="AC519" s="50" t="str">
        <f t="shared" si="265"/>
        <v/>
      </c>
      <c r="AD519" s="50" t="str">
        <f t="shared" si="266"/>
        <v/>
      </c>
      <c r="AE519" s="50" t="str">
        <f t="shared" si="267"/>
        <v/>
      </c>
      <c r="AF519" s="50" t="str">
        <f>IFERROR($V519*(1-$W519)+SUM($X$22:$X519)+$AD519,"")</f>
        <v/>
      </c>
      <c r="AG519" s="50" t="str">
        <f t="shared" si="268"/>
        <v/>
      </c>
      <c r="AH519" s="50" t="str">
        <f>IF(B519&lt;&gt;"",
IF(AND(AG519=TRUE,D519&gt;=65),$V519*(1-10%)+SUM($X$22:$X519)+$AD519,AF519),
"")</f>
        <v/>
      </c>
      <c r="AI519" s="50" t="str">
        <f t="shared" si="251"/>
        <v/>
      </c>
      <c r="AJ519" s="50" t="str">
        <f t="shared" si="252"/>
        <v/>
      </c>
      <c r="AK519" s="50" t="str">
        <f t="shared" si="253"/>
        <v/>
      </c>
      <c r="AL519" s="50" t="str">
        <f t="shared" si="269"/>
        <v/>
      </c>
      <c r="AM519" s="50" t="str">
        <f t="shared" si="254"/>
        <v/>
      </c>
      <c r="AN519" s="50" t="str">
        <f t="shared" si="270"/>
        <v/>
      </c>
      <c r="AO519" s="50" t="str">
        <f t="shared" si="271"/>
        <v/>
      </c>
      <c r="AP519" s="50" t="str">
        <f t="shared" si="272"/>
        <v/>
      </c>
      <c r="AQ519" s="50" t="str">
        <f t="shared" si="273"/>
        <v/>
      </c>
    </row>
    <row r="520" spans="1:43" s="27" customFormat="1" x14ac:dyDescent="0.2">
      <c r="A520" s="47" t="str">
        <f t="shared" si="242"/>
        <v/>
      </c>
      <c r="B520" s="47" t="str">
        <f>IF(E520&lt;=$F$10,VLOOKUP('KALKULATOR 2021'!A520,Robocze!$B$23:$C$102,2),"")</f>
        <v/>
      </c>
      <c r="C520" s="47" t="str">
        <f t="shared" si="255"/>
        <v/>
      </c>
      <c r="D520" s="48" t="str">
        <f t="shared" si="274"/>
        <v/>
      </c>
      <c r="E520" s="54" t="str">
        <f t="shared" si="256"/>
        <v/>
      </c>
      <c r="F520" s="49" t="str">
        <f t="shared" si="257"/>
        <v/>
      </c>
      <c r="G520" s="50" t="str">
        <f>IF(F520&lt;&gt;"",
IF($F$6=Robocze!$B$3,$F$5/12,
IF(AND($F$6=Robocze!$B$4,MOD(A520,3)=1),$F$5/4,
IF(AND($F$6=Robocze!$B$5,MOD(A520,12)=1),$F$5,0))),
"")</f>
        <v/>
      </c>
      <c r="H520" s="50" t="str">
        <f t="shared" si="258"/>
        <v/>
      </c>
      <c r="I520" s="51" t="str">
        <f t="shared" si="243"/>
        <v/>
      </c>
      <c r="J520" s="50" t="str">
        <f t="shared" si="259"/>
        <v/>
      </c>
      <c r="K520" s="50" t="str">
        <f t="shared" si="260"/>
        <v/>
      </c>
      <c r="L520" s="52" t="str">
        <f t="shared" si="275"/>
        <v/>
      </c>
      <c r="M520" s="111" t="str">
        <f t="shared" si="244"/>
        <v/>
      </c>
      <c r="N520" s="114" t="str">
        <f t="shared" si="261"/>
        <v/>
      </c>
      <c r="O520" s="115"/>
      <c r="P520" s="114" t="str">
        <f t="shared" si="245"/>
        <v/>
      </c>
      <c r="Q520" s="115"/>
      <c r="R520" s="112" t="str">
        <f t="shared" si="246"/>
        <v/>
      </c>
      <c r="S520" s="50"/>
      <c r="T520" s="53" t="str">
        <f t="shared" si="247"/>
        <v/>
      </c>
      <c r="U520" s="50" t="str">
        <f t="shared" si="248"/>
        <v/>
      </c>
      <c r="V520" s="50" t="str">
        <f t="shared" si="249"/>
        <v/>
      </c>
      <c r="W520" s="53" t="str">
        <f t="shared" si="250"/>
        <v/>
      </c>
      <c r="X520" s="50" t="str">
        <f t="shared" si="262"/>
        <v/>
      </c>
      <c r="Y520" s="50" t="str">
        <f>IF(B520&lt;&gt;"",IF(MONTH(E520)=MONTH($F$14),SUMIF($C$22:C969,"="&amp;(C520-1),$G$22:G969),0)*T520,"")</f>
        <v/>
      </c>
      <c r="Z520" s="50" t="str">
        <f>IF(B520&lt;&gt;"",SUM($Y$22:Y520),"")</f>
        <v/>
      </c>
      <c r="AA520" s="51" t="str">
        <f t="shared" si="263"/>
        <v/>
      </c>
      <c r="AB520" s="50" t="str">
        <f t="shared" si="264"/>
        <v/>
      </c>
      <c r="AC520" s="50" t="str">
        <f t="shared" si="265"/>
        <v/>
      </c>
      <c r="AD520" s="50" t="str">
        <f t="shared" si="266"/>
        <v/>
      </c>
      <c r="AE520" s="50" t="str">
        <f t="shared" si="267"/>
        <v/>
      </c>
      <c r="AF520" s="50" t="str">
        <f>IFERROR($V520*(1-$W520)+SUM($X$22:$X520)+$AD520,"")</f>
        <v/>
      </c>
      <c r="AG520" s="50" t="str">
        <f t="shared" si="268"/>
        <v/>
      </c>
      <c r="AH520" s="50" t="str">
        <f>IF(B520&lt;&gt;"",
IF(AND(AG520=TRUE,D520&gt;=65),$V520*(1-10%)+SUM($X$22:$X520)+$AD520,AF520),
"")</f>
        <v/>
      </c>
      <c r="AI520" s="50" t="str">
        <f t="shared" si="251"/>
        <v/>
      </c>
      <c r="AJ520" s="50" t="str">
        <f t="shared" si="252"/>
        <v/>
      </c>
      <c r="AK520" s="50" t="str">
        <f t="shared" si="253"/>
        <v/>
      </c>
      <c r="AL520" s="50" t="str">
        <f t="shared" si="269"/>
        <v/>
      </c>
      <c r="AM520" s="50" t="str">
        <f t="shared" si="254"/>
        <v/>
      </c>
      <c r="AN520" s="50" t="str">
        <f t="shared" si="270"/>
        <v/>
      </c>
      <c r="AO520" s="50" t="str">
        <f t="shared" si="271"/>
        <v/>
      </c>
      <c r="AP520" s="50" t="str">
        <f t="shared" si="272"/>
        <v/>
      </c>
      <c r="AQ520" s="50" t="str">
        <f t="shared" si="273"/>
        <v/>
      </c>
    </row>
    <row r="521" spans="1:43" s="27" customFormat="1" x14ac:dyDescent="0.2">
      <c r="A521" s="47" t="str">
        <f t="shared" si="242"/>
        <v/>
      </c>
      <c r="B521" s="47" t="str">
        <f>IF(E521&lt;=$F$10,VLOOKUP('KALKULATOR 2021'!A521,Robocze!$B$23:$C$102,2),"")</f>
        <v/>
      </c>
      <c r="C521" s="47" t="str">
        <f t="shared" si="255"/>
        <v/>
      </c>
      <c r="D521" s="48" t="str">
        <f t="shared" si="274"/>
        <v/>
      </c>
      <c r="E521" s="54" t="str">
        <f t="shared" si="256"/>
        <v/>
      </c>
      <c r="F521" s="49" t="str">
        <f t="shared" si="257"/>
        <v/>
      </c>
      <c r="G521" s="50" t="str">
        <f>IF(F521&lt;&gt;"",
IF($F$6=Robocze!$B$3,$F$5/12,
IF(AND($F$6=Robocze!$B$4,MOD(A521,3)=1),$F$5/4,
IF(AND($F$6=Robocze!$B$5,MOD(A521,12)=1),$F$5,0))),
"")</f>
        <v/>
      </c>
      <c r="H521" s="50" t="str">
        <f t="shared" si="258"/>
        <v/>
      </c>
      <c r="I521" s="51" t="str">
        <f t="shared" si="243"/>
        <v/>
      </c>
      <c r="J521" s="50" t="str">
        <f t="shared" si="259"/>
        <v/>
      </c>
      <c r="K521" s="50" t="str">
        <f t="shared" si="260"/>
        <v/>
      </c>
      <c r="L521" s="52" t="str">
        <f t="shared" si="275"/>
        <v/>
      </c>
      <c r="M521" s="111" t="str">
        <f t="shared" si="244"/>
        <v/>
      </c>
      <c r="N521" s="114" t="str">
        <f t="shared" si="261"/>
        <v/>
      </c>
      <c r="O521" s="115"/>
      <c r="P521" s="114" t="str">
        <f t="shared" si="245"/>
        <v/>
      </c>
      <c r="Q521" s="115"/>
      <c r="R521" s="112" t="str">
        <f t="shared" si="246"/>
        <v/>
      </c>
      <c r="S521" s="50"/>
      <c r="T521" s="53" t="str">
        <f t="shared" si="247"/>
        <v/>
      </c>
      <c r="U521" s="50" t="str">
        <f t="shared" si="248"/>
        <v/>
      </c>
      <c r="V521" s="50" t="str">
        <f t="shared" si="249"/>
        <v/>
      </c>
      <c r="W521" s="53" t="str">
        <f t="shared" si="250"/>
        <v/>
      </c>
      <c r="X521" s="50" t="str">
        <f t="shared" si="262"/>
        <v/>
      </c>
      <c r="Y521" s="50" t="str">
        <f>IF(B521&lt;&gt;"",IF(MONTH(E521)=MONTH($F$14),SUMIF($C$22:C969,"="&amp;(C521-1),$G$22:G969),0)*T521,"")</f>
        <v/>
      </c>
      <c r="Z521" s="50" t="str">
        <f>IF(B521&lt;&gt;"",SUM($Y$22:Y521),"")</f>
        <v/>
      </c>
      <c r="AA521" s="51" t="str">
        <f t="shared" si="263"/>
        <v/>
      </c>
      <c r="AB521" s="50" t="str">
        <f t="shared" si="264"/>
        <v/>
      </c>
      <c r="AC521" s="50" t="str">
        <f t="shared" si="265"/>
        <v/>
      </c>
      <c r="AD521" s="50" t="str">
        <f t="shared" si="266"/>
        <v/>
      </c>
      <c r="AE521" s="50" t="str">
        <f t="shared" si="267"/>
        <v/>
      </c>
      <c r="AF521" s="50" t="str">
        <f>IFERROR($V521*(1-$W521)+SUM($X$22:$X521)+$AD521,"")</f>
        <v/>
      </c>
      <c r="AG521" s="50" t="str">
        <f t="shared" si="268"/>
        <v/>
      </c>
      <c r="AH521" s="50" t="str">
        <f>IF(B521&lt;&gt;"",
IF(AND(AG521=TRUE,D521&gt;=65),$V521*(1-10%)+SUM($X$22:$X521)+$AD521,AF521),
"")</f>
        <v/>
      </c>
      <c r="AI521" s="50" t="str">
        <f t="shared" si="251"/>
        <v/>
      </c>
      <c r="AJ521" s="50" t="str">
        <f t="shared" si="252"/>
        <v/>
      </c>
      <c r="AK521" s="50" t="str">
        <f t="shared" si="253"/>
        <v/>
      </c>
      <c r="AL521" s="50" t="str">
        <f t="shared" si="269"/>
        <v/>
      </c>
      <c r="AM521" s="50" t="str">
        <f t="shared" si="254"/>
        <v/>
      </c>
      <c r="AN521" s="50" t="str">
        <f t="shared" si="270"/>
        <v/>
      </c>
      <c r="AO521" s="50" t="str">
        <f t="shared" si="271"/>
        <v/>
      </c>
      <c r="AP521" s="50" t="str">
        <f t="shared" si="272"/>
        <v/>
      </c>
      <c r="AQ521" s="50" t="str">
        <f t="shared" si="273"/>
        <v/>
      </c>
    </row>
    <row r="522" spans="1:43" s="27" customFormat="1" x14ac:dyDescent="0.2">
      <c r="A522" s="47" t="str">
        <f t="shared" si="242"/>
        <v/>
      </c>
      <c r="B522" s="47" t="str">
        <f>IF(E522&lt;=$F$10,VLOOKUP('KALKULATOR 2021'!A522,Robocze!$B$23:$C$102,2),"")</f>
        <v/>
      </c>
      <c r="C522" s="47" t="str">
        <f t="shared" si="255"/>
        <v/>
      </c>
      <c r="D522" s="48" t="str">
        <f t="shared" si="274"/>
        <v/>
      </c>
      <c r="E522" s="54" t="str">
        <f t="shared" si="256"/>
        <v/>
      </c>
      <c r="F522" s="49" t="str">
        <f t="shared" si="257"/>
        <v/>
      </c>
      <c r="G522" s="50" t="str">
        <f>IF(F522&lt;&gt;"",
IF($F$6=Robocze!$B$3,$F$5/12,
IF(AND($F$6=Robocze!$B$4,MOD(A522,3)=1),$F$5/4,
IF(AND($F$6=Robocze!$B$5,MOD(A522,12)=1),$F$5,0))),
"")</f>
        <v/>
      </c>
      <c r="H522" s="50" t="str">
        <f t="shared" si="258"/>
        <v/>
      </c>
      <c r="I522" s="51" t="str">
        <f t="shared" si="243"/>
        <v/>
      </c>
      <c r="J522" s="50" t="str">
        <f t="shared" si="259"/>
        <v/>
      </c>
      <c r="K522" s="50" t="str">
        <f t="shared" si="260"/>
        <v/>
      </c>
      <c r="L522" s="52" t="str">
        <f t="shared" si="275"/>
        <v/>
      </c>
      <c r="M522" s="111" t="str">
        <f t="shared" si="244"/>
        <v/>
      </c>
      <c r="N522" s="114" t="str">
        <f t="shared" si="261"/>
        <v/>
      </c>
      <c r="O522" s="115"/>
      <c r="P522" s="114" t="str">
        <f t="shared" si="245"/>
        <v/>
      </c>
      <c r="Q522" s="115"/>
      <c r="R522" s="112" t="str">
        <f t="shared" si="246"/>
        <v/>
      </c>
      <c r="S522" s="50"/>
      <c r="T522" s="53" t="str">
        <f t="shared" si="247"/>
        <v/>
      </c>
      <c r="U522" s="50" t="str">
        <f t="shared" si="248"/>
        <v/>
      </c>
      <c r="V522" s="50" t="str">
        <f t="shared" si="249"/>
        <v/>
      </c>
      <c r="W522" s="53" t="str">
        <f t="shared" si="250"/>
        <v/>
      </c>
      <c r="X522" s="50" t="str">
        <f t="shared" si="262"/>
        <v/>
      </c>
      <c r="Y522" s="50" t="str">
        <f>IF(B522&lt;&gt;"",IF(MONTH(E522)=MONTH($F$14),SUMIF($C$22:C969,"="&amp;(C522-1),$G$22:G969),0)*T522,"")</f>
        <v/>
      </c>
      <c r="Z522" s="50" t="str">
        <f>IF(B522&lt;&gt;"",SUM($Y$22:Y522),"")</f>
        <v/>
      </c>
      <c r="AA522" s="51" t="str">
        <f t="shared" si="263"/>
        <v/>
      </c>
      <c r="AB522" s="50" t="str">
        <f t="shared" si="264"/>
        <v/>
      </c>
      <c r="AC522" s="50" t="str">
        <f t="shared" si="265"/>
        <v/>
      </c>
      <c r="AD522" s="50" t="str">
        <f t="shared" si="266"/>
        <v/>
      </c>
      <c r="AE522" s="50" t="str">
        <f t="shared" si="267"/>
        <v/>
      </c>
      <c r="AF522" s="50" t="str">
        <f>IFERROR($V522*(1-$W522)+SUM($X$22:$X522)+$AD522,"")</f>
        <v/>
      </c>
      <c r="AG522" s="50" t="str">
        <f t="shared" si="268"/>
        <v/>
      </c>
      <c r="AH522" s="50" t="str">
        <f>IF(B522&lt;&gt;"",
IF(AND(AG522=TRUE,D522&gt;=65),$V522*(1-10%)+SUM($X$22:$X522)+$AD522,AF522),
"")</f>
        <v/>
      </c>
      <c r="AI522" s="50" t="str">
        <f t="shared" si="251"/>
        <v/>
      </c>
      <c r="AJ522" s="50" t="str">
        <f t="shared" si="252"/>
        <v/>
      </c>
      <c r="AK522" s="50" t="str">
        <f t="shared" si="253"/>
        <v/>
      </c>
      <c r="AL522" s="50" t="str">
        <f t="shared" si="269"/>
        <v/>
      </c>
      <c r="AM522" s="50" t="str">
        <f t="shared" si="254"/>
        <v/>
      </c>
      <c r="AN522" s="50" t="str">
        <f t="shared" si="270"/>
        <v/>
      </c>
      <c r="AO522" s="50" t="str">
        <f t="shared" si="271"/>
        <v/>
      </c>
      <c r="AP522" s="50" t="str">
        <f t="shared" si="272"/>
        <v/>
      </c>
      <c r="AQ522" s="50" t="str">
        <f t="shared" si="273"/>
        <v/>
      </c>
    </row>
    <row r="523" spans="1:43" s="27" customFormat="1" x14ac:dyDescent="0.2">
      <c r="A523" s="47" t="str">
        <f t="shared" si="242"/>
        <v/>
      </c>
      <c r="B523" s="47" t="str">
        <f>IF(E523&lt;=$F$10,VLOOKUP('KALKULATOR 2021'!A523,Robocze!$B$23:$C$102,2),"")</f>
        <v/>
      </c>
      <c r="C523" s="47" t="str">
        <f t="shared" si="255"/>
        <v/>
      </c>
      <c r="D523" s="48" t="str">
        <f t="shared" si="274"/>
        <v/>
      </c>
      <c r="E523" s="54" t="str">
        <f t="shared" si="256"/>
        <v/>
      </c>
      <c r="F523" s="49" t="str">
        <f t="shared" si="257"/>
        <v/>
      </c>
      <c r="G523" s="50" t="str">
        <f>IF(F523&lt;&gt;"",
IF($F$6=Robocze!$B$3,$F$5/12,
IF(AND($F$6=Robocze!$B$4,MOD(A523,3)=1),$F$5/4,
IF(AND($F$6=Robocze!$B$5,MOD(A523,12)=1),$F$5,0))),
"")</f>
        <v/>
      </c>
      <c r="H523" s="50" t="str">
        <f t="shared" si="258"/>
        <v/>
      </c>
      <c r="I523" s="51" t="str">
        <f t="shared" si="243"/>
        <v/>
      </c>
      <c r="J523" s="50" t="str">
        <f t="shared" si="259"/>
        <v/>
      </c>
      <c r="K523" s="50" t="str">
        <f t="shared" si="260"/>
        <v/>
      </c>
      <c r="L523" s="52" t="str">
        <f t="shared" si="275"/>
        <v/>
      </c>
      <c r="M523" s="111" t="str">
        <f t="shared" si="244"/>
        <v/>
      </c>
      <c r="N523" s="114" t="str">
        <f t="shared" si="261"/>
        <v/>
      </c>
      <c r="O523" s="115"/>
      <c r="P523" s="114" t="str">
        <f t="shared" si="245"/>
        <v/>
      </c>
      <c r="Q523" s="115"/>
      <c r="R523" s="112" t="str">
        <f t="shared" si="246"/>
        <v/>
      </c>
      <c r="S523" s="50"/>
      <c r="T523" s="53" t="str">
        <f t="shared" si="247"/>
        <v/>
      </c>
      <c r="U523" s="50" t="str">
        <f t="shared" si="248"/>
        <v/>
      </c>
      <c r="V523" s="50" t="str">
        <f t="shared" si="249"/>
        <v/>
      </c>
      <c r="W523" s="53" t="str">
        <f t="shared" si="250"/>
        <v/>
      </c>
      <c r="X523" s="50" t="str">
        <f t="shared" si="262"/>
        <v/>
      </c>
      <c r="Y523" s="50" t="str">
        <f>IF(B523&lt;&gt;"",IF(MONTH(E523)=MONTH($F$14),SUMIF($C$22:C969,"="&amp;(C523-1),$G$22:G969),0)*T523,"")</f>
        <v/>
      </c>
      <c r="Z523" s="50" t="str">
        <f>IF(B523&lt;&gt;"",SUM($Y$22:Y523),"")</f>
        <v/>
      </c>
      <c r="AA523" s="51" t="str">
        <f t="shared" si="263"/>
        <v/>
      </c>
      <c r="AB523" s="50" t="str">
        <f t="shared" si="264"/>
        <v/>
      </c>
      <c r="AC523" s="50" t="str">
        <f t="shared" si="265"/>
        <v/>
      </c>
      <c r="AD523" s="50" t="str">
        <f t="shared" si="266"/>
        <v/>
      </c>
      <c r="AE523" s="50" t="str">
        <f t="shared" si="267"/>
        <v/>
      </c>
      <c r="AF523" s="50" t="str">
        <f>IFERROR($V523*(1-$W523)+SUM($X$22:$X523)+$AD523,"")</f>
        <v/>
      </c>
      <c r="AG523" s="50" t="str">
        <f t="shared" si="268"/>
        <v/>
      </c>
      <c r="AH523" s="50" t="str">
        <f>IF(B523&lt;&gt;"",
IF(AND(AG523=TRUE,D523&gt;=65),$V523*(1-10%)+SUM($X$22:$X523)+$AD523,AF523),
"")</f>
        <v/>
      </c>
      <c r="AI523" s="50" t="str">
        <f t="shared" si="251"/>
        <v/>
      </c>
      <c r="AJ523" s="50" t="str">
        <f t="shared" si="252"/>
        <v/>
      </c>
      <c r="AK523" s="50" t="str">
        <f t="shared" si="253"/>
        <v/>
      </c>
      <c r="AL523" s="50" t="str">
        <f t="shared" si="269"/>
        <v/>
      </c>
      <c r="AM523" s="50" t="str">
        <f t="shared" si="254"/>
        <v/>
      </c>
      <c r="AN523" s="50" t="str">
        <f t="shared" si="270"/>
        <v/>
      </c>
      <c r="AO523" s="50" t="str">
        <f t="shared" si="271"/>
        <v/>
      </c>
      <c r="AP523" s="50" t="str">
        <f t="shared" si="272"/>
        <v/>
      </c>
      <c r="AQ523" s="50" t="str">
        <f t="shared" si="273"/>
        <v/>
      </c>
    </row>
    <row r="524" spans="1:43" s="27" customFormat="1" x14ac:dyDescent="0.2">
      <c r="A524" s="47" t="str">
        <f t="shared" si="242"/>
        <v/>
      </c>
      <c r="B524" s="47" t="str">
        <f>IF(E524&lt;=$F$10,VLOOKUP('KALKULATOR 2021'!A524,Robocze!$B$23:$C$102,2),"")</f>
        <v/>
      </c>
      <c r="C524" s="47" t="str">
        <f t="shared" si="255"/>
        <v/>
      </c>
      <c r="D524" s="48" t="str">
        <f t="shared" si="274"/>
        <v/>
      </c>
      <c r="E524" s="54" t="str">
        <f t="shared" si="256"/>
        <v/>
      </c>
      <c r="F524" s="49" t="str">
        <f t="shared" si="257"/>
        <v/>
      </c>
      <c r="G524" s="50" t="str">
        <f>IF(F524&lt;&gt;"",
IF($F$6=Robocze!$B$3,$F$5/12,
IF(AND($F$6=Robocze!$B$4,MOD(A524,3)=1),$F$5/4,
IF(AND($F$6=Robocze!$B$5,MOD(A524,12)=1),$F$5,0))),
"")</f>
        <v/>
      </c>
      <c r="H524" s="50" t="str">
        <f t="shared" si="258"/>
        <v/>
      </c>
      <c r="I524" s="51" t="str">
        <f t="shared" si="243"/>
        <v/>
      </c>
      <c r="J524" s="50" t="str">
        <f t="shared" si="259"/>
        <v/>
      </c>
      <c r="K524" s="50" t="str">
        <f t="shared" si="260"/>
        <v/>
      </c>
      <c r="L524" s="52" t="str">
        <f t="shared" si="275"/>
        <v/>
      </c>
      <c r="M524" s="111" t="str">
        <f t="shared" si="244"/>
        <v/>
      </c>
      <c r="N524" s="114" t="str">
        <f t="shared" si="261"/>
        <v/>
      </c>
      <c r="O524" s="115"/>
      <c r="P524" s="114" t="str">
        <f t="shared" si="245"/>
        <v/>
      </c>
      <c r="Q524" s="115"/>
      <c r="R524" s="112" t="str">
        <f t="shared" si="246"/>
        <v/>
      </c>
      <c r="S524" s="50"/>
      <c r="T524" s="53" t="str">
        <f t="shared" si="247"/>
        <v/>
      </c>
      <c r="U524" s="50" t="str">
        <f t="shared" si="248"/>
        <v/>
      </c>
      <c r="V524" s="50" t="str">
        <f t="shared" si="249"/>
        <v/>
      </c>
      <c r="W524" s="53" t="str">
        <f t="shared" si="250"/>
        <v/>
      </c>
      <c r="X524" s="50" t="str">
        <f t="shared" si="262"/>
        <v/>
      </c>
      <c r="Y524" s="50" t="str">
        <f>IF(B524&lt;&gt;"",IF(MONTH(E524)=MONTH($F$14),SUMIF($C$22:C969,"="&amp;(C524-1),$G$22:G969),0)*T524,"")</f>
        <v/>
      </c>
      <c r="Z524" s="50" t="str">
        <f>IF(B524&lt;&gt;"",SUM($Y$22:Y524),"")</f>
        <v/>
      </c>
      <c r="AA524" s="51" t="str">
        <f t="shared" si="263"/>
        <v/>
      </c>
      <c r="AB524" s="50" t="str">
        <f t="shared" si="264"/>
        <v/>
      </c>
      <c r="AC524" s="50" t="str">
        <f t="shared" si="265"/>
        <v/>
      </c>
      <c r="AD524" s="50" t="str">
        <f t="shared" si="266"/>
        <v/>
      </c>
      <c r="AE524" s="50" t="str">
        <f t="shared" si="267"/>
        <v/>
      </c>
      <c r="AF524" s="50" t="str">
        <f>IFERROR($V524*(1-$W524)+SUM($X$22:$X524)+$AD524,"")</f>
        <v/>
      </c>
      <c r="AG524" s="50" t="str">
        <f t="shared" si="268"/>
        <v/>
      </c>
      <c r="AH524" s="50" t="str">
        <f>IF(B524&lt;&gt;"",
IF(AND(AG524=TRUE,D524&gt;=65),$V524*(1-10%)+SUM($X$22:$X524)+$AD524,AF524),
"")</f>
        <v/>
      </c>
      <c r="AI524" s="50" t="str">
        <f t="shared" si="251"/>
        <v/>
      </c>
      <c r="AJ524" s="50" t="str">
        <f t="shared" si="252"/>
        <v/>
      </c>
      <c r="AK524" s="50" t="str">
        <f t="shared" si="253"/>
        <v/>
      </c>
      <c r="AL524" s="50" t="str">
        <f t="shared" si="269"/>
        <v/>
      </c>
      <c r="AM524" s="50" t="str">
        <f t="shared" si="254"/>
        <v/>
      </c>
      <c r="AN524" s="50" t="str">
        <f t="shared" si="270"/>
        <v/>
      </c>
      <c r="AO524" s="50" t="str">
        <f t="shared" si="271"/>
        <v/>
      </c>
      <c r="AP524" s="50" t="str">
        <f t="shared" si="272"/>
        <v/>
      </c>
      <c r="AQ524" s="50" t="str">
        <f t="shared" si="273"/>
        <v/>
      </c>
    </row>
    <row r="525" spans="1:43" s="27" customFormat="1" x14ac:dyDescent="0.2">
      <c r="A525" s="55" t="str">
        <f t="shared" si="242"/>
        <v/>
      </c>
      <c r="B525" s="55" t="str">
        <f>IF(E525&lt;=$F$10,VLOOKUP('KALKULATOR 2021'!A525,Robocze!$B$23:$C$102,2),"")</f>
        <v/>
      </c>
      <c r="C525" s="55" t="str">
        <f t="shared" si="255"/>
        <v/>
      </c>
      <c r="D525" s="56" t="str">
        <f t="shared" si="274"/>
        <v/>
      </c>
      <c r="E525" s="57" t="str">
        <f t="shared" si="256"/>
        <v/>
      </c>
      <c r="F525" s="58" t="str">
        <f t="shared" si="257"/>
        <v/>
      </c>
      <c r="G525" s="59" t="str">
        <f>IF(F525&lt;&gt;"",
IF($F$6=Robocze!$B$3,$F$5/12,
IF(AND($F$6=Robocze!$B$4,MOD(A525,3)=1),$F$5/4,
IF(AND($F$6=Robocze!$B$5,MOD(A525,12)=1),$F$5,0))),
"")</f>
        <v/>
      </c>
      <c r="H525" s="59" t="str">
        <f t="shared" si="258"/>
        <v/>
      </c>
      <c r="I525" s="60" t="str">
        <f t="shared" si="243"/>
        <v/>
      </c>
      <c r="J525" s="59" t="str">
        <f t="shared" si="259"/>
        <v/>
      </c>
      <c r="K525" s="59" t="str">
        <f t="shared" si="260"/>
        <v/>
      </c>
      <c r="L525" s="61" t="str">
        <f t="shared" si="275"/>
        <v/>
      </c>
      <c r="M525" s="113" t="str">
        <f t="shared" si="244"/>
        <v/>
      </c>
      <c r="N525" s="114" t="str">
        <f t="shared" si="261"/>
        <v/>
      </c>
      <c r="O525" s="115"/>
      <c r="P525" s="114" t="str">
        <f t="shared" si="245"/>
        <v/>
      </c>
      <c r="Q525" s="115"/>
      <c r="R525" s="112" t="str">
        <f t="shared" si="246"/>
        <v/>
      </c>
      <c r="S525" s="59"/>
      <c r="T525" s="62" t="str">
        <f t="shared" si="247"/>
        <v/>
      </c>
      <c r="U525" s="59" t="str">
        <f t="shared" si="248"/>
        <v/>
      </c>
      <c r="V525" s="59" t="str">
        <f t="shared" si="249"/>
        <v/>
      </c>
      <c r="W525" s="62" t="str">
        <f t="shared" si="250"/>
        <v/>
      </c>
      <c r="X525" s="59" t="str">
        <f t="shared" si="262"/>
        <v/>
      </c>
      <c r="Y525" s="59" t="str">
        <f>IF(B525&lt;&gt;"",IF(MONTH(E525)=MONTH($F$14),SUMIF($C$22:C993,"="&amp;(C525-1),$G$22:G993),0)*T525,"")</f>
        <v/>
      </c>
      <c r="Z525" s="59" t="str">
        <f>IF(B525&lt;&gt;"",SUM($Y$22:Y525),"")</f>
        <v/>
      </c>
      <c r="AA525" s="60" t="str">
        <f t="shared" si="263"/>
        <v/>
      </c>
      <c r="AB525" s="59" t="str">
        <f t="shared" si="264"/>
        <v/>
      </c>
      <c r="AC525" s="59" t="str">
        <f t="shared" si="265"/>
        <v/>
      </c>
      <c r="AD525" s="59" t="str">
        <f t="shared" si="266"/>
        <v/>
      </c>
      <c r="AE525" s="59" t="str">
        <f t="shared" si="267"/>
        <v/>
      </c>
      <c r="AF525" s="59" t="str">
        <f>IFERROR($V525*(1-$W525)+SUM($X$22:$X525)+$AD525,"")</f>
        <v/>
      </c>
      <c r="AG525" s="59" t="str">
        <f t="shared" si="268"/>
        <v/>
      </c>
      <c r="AH525" s="59" t="str">
        <f>IF(B525&lt;&gt;"",
IF(AND(AG525=TRUE,D525&gt;=65),$V525*(1-10%)+SUM($X$22:$X525)+$AD525,AF525),
"")</f>
        <v/>
      </c>
      <c r="AI525" s="59" t="str">
        <f t="shared" si="251"/>
        <v/>
      </c>
      <c r="AJ525" s="59" t="str">
        <f t="shared" si="252"/>
        <v/>
      </c>
      <c r="AK525" s="59" t="str">
        <f t="shared" si="253"/>
        <v/>
      </c>
      <c r="AL525" s="59" t="str">
        <f t="shared" si="269"/>
        <v/>
      </c>
      <c r="AM525" s="59" t="str">
        <f t="shared" si="254"/>
        <v/>
      </c>
      <c r="AN525" s="59" t="str">
        <f t="shared" si="270"/>
        <v/>
      </c>
      <c r="AO525" s="59" t="str">
        <f t="shared" si="271"/>
        <v/>
      </c>
      <c r="AP525" s="59" t="str">
        <f t="shared" si="272"/>
        <v/>
      </c>
      <c r="AQ525" s="59" t="str">
        <f t="shared" si="273"/>
        <v/>
      </c>
    </row>
    <row r="526" spans="1:43" s="27" customFormat="1" x14ac:dyDescent="0.2">
      <c r="A526" s="47" t="str">
        <f t="shared" si="242"/>
        <v/>
      </c>
      <c r="B526" s="47" t="str">
        <f>IF(E526&lt;=$F$10,VLOOKUP('KALKULATOR 2021'!A526,Robocze!$B$23:$C$102,2),"")</f>
        <v/>
      </c>
      <c r="C526" s="47" t="str">
        <f t="shared" si="255"/>
        <v/>
      </c>
      <c r="D526" s="48" t="str">
        <f t="shared" si="274"/>
        <v/>
      </c>
      <c r="E526" s="49" t="str">
        <f t="shared" si="256"/>
        <v/>
      </c>
      <c r="F526" s="49" t="str">
        <f t="shared" si="257"/>
        <v/>
      </c>
      <c r="G526" s="50" t="str">
        <f>IF(F526&lt;&gt;"",
IF($F$6=Robocze!$B$3,$F$5/12,
IF(AND($F$6=Robocze!$B$4,MOD(A526,3)=1),$F$5/4,
IF(AND($F$6=Robocze!$B$5,MOD(A526,12)=1),$F$5,0))),
"")</f>
        <v/>
      </c>
      <c r="H526" s="50" t="str">
        <f t="shared" si="258"/>
        <v/>
      </c>
      <c r="I526" s="51" t="str">
        <f t="shared" si="243"/>
        <v/>
      </c>
      <c r="J526" s="50" t="str">
        <f t="shared" si="259"/>
        <v/>
      </c>
      <c r="K526" s="50" t="str">
        <f t="shared" si="260"/>
        <v/>
      </c>
      <c r="L526" s="52" t="str">
        <f t="shared" si="275"/>
        <v/>
      </c>
      <c r="M526" s="111" t="str">
        <f t="shared" si="244"/>
        <v/>
      </c>
      <c r="N526" s="114" t="str">
        <f t="shared" si="261"/>
        <v/>
      </c>
      <c r="O526" s="115"/>
      <c r="P526" s="114" t="str">
        <f t="shared" si="245"/>
        <v/>
      </c>
      <c r="Q526" s="115"/>
      <c r="R526" s="112" t="str">
        <f t="shared" si="246"/>
        <v/>
      </c>
      <c r="S526" s="50"/>
      <c r="T526" s="53" t="str">
        <f t="shared" si="247"/>
        <v/>
      </c>
      <c r="U526" s="50" t="str">
        <f t="shared" si="248"/>
        <v/>
      </c>
      <c r="V526" s="50" t="str">
        <f t="shared" si="249"/>
        <v/>
      </c>
      <c r="W526" s="53" t="str">
        <f t="shared" si="250"/>
        <v/>
      </c>
      <c r="X526" s="50" t="str">
        <f t="shared" si="262"/>
        <v/>
      </c>
      <c r="Y526" s="50" t="str">
        <f>IF(B526&lt;&gt;"",IF(MONTH(E526)=MONTH($F$14),SUMIF($C$22:C981,"="&amp;(C526-1),$G$22:G981),0)*T526,"")</f>
        <v/>
      </c>
      <c r="Z526" s="50" t="str">
        <f>IF(B526&lt;&gt;"",SUM($Y$22:Y526),"")</f>
        <v/>
      </c>
      <c r="AA526" s="51" t="str">
        <f t="shared" si="263"/>
        <v/>
      </c>
      <c r="AB526" s="50" t="str">
        <f t="shared" si="264"/>
        <v/>
      </c>
      <c r="AC526" s="50" t="str">
        <f t="shared" si="265"/>
        <v/>
      </c>
      <c r="AD526" s="50" t="str">
        <f t="shared" si="266"/>
        <v/>
      </c>
      <c r="AE526" s="50" t="str">
        <f t="shared" si="267"/>
        <v/>
      </c>
      <c r="AF526" s="50" t="str">
        <f>IFERROR($V526*(1-$W526)+SUM($X$22:$X526)+$AD526,"")</f>
        <v/>
      </c>
      <c r="AG526" s="50" t="str">
        <f t="shared" si="268"/>
        <v/>
      </c>
      <c r="AH526" s="50" t="str">
        <f>IF(B526&lt;&gt;"",
IF(AND(AG526=TRUE,D526&gt;=65),$V526*(1-10%)+SUM($X$22:$X526)+$AD526,AF526),
"")</f>
        <v/>
      </c>
      <c r="AI526" s="50" t="str">
        <f t="shared" si="251"/>
        <v/>
      </c>
      <c r="AJ526" s="50" t="str">
        <f t="shared" si="252"/>
        <v/>
      </c>
      <c r="AK526" s="50" t="str">
        <f t="shared" si="253"/>
        <v/>
      </c>
      <c r="AL526" s="50" t="str">
        <f t="shared" si="269"/>
        <v/>
      </c>
      <c r="AM526" s="50" t="str">
        <f t="shared" si="254"/>
        <v/>
      </c>
      <c r="AN526" s="50" t="str">
        <f t="shared" si="270"/>
        <v/>
      </c>
      <c r="AO526" s="50" t="str">
        <f t="shared" si="271"/>
        <v/>
      </c>
      <c r="AP526" s="50" t="str">
        <f t="shared" si="272"/>
        <v/>
      </c>
      <c r="AQ526" s="50" t="str">
        <f t="shared" si="273"/>
        <v/>
      </c>
    </row>
    <row r="527" spans="1:43" s="27" customFormat="1" x14ac:dyDescent="0.2">
      <c r="A527" s="47" t="str">
        <f t="shared" si="242"/>
        <v/>
      </c>
      <c r="B527" s="47" t="str">
        <f>IF(E527&lt;=$F$10,VLOOKUP('KALKULATOR 2021'!A527,Robocze!$B$23:$C$102,2),"")</f>
        <v/>
      </c>
      <c r="C527" s="47" t="str">
        <f t="shared" si="255"/>
        <v/>
      </c>
      <c r="D527" s="48" t="str">
        <f t="shared" si="274"/>
        <v/>
      </c>
      <c r="E527" s="54" t="str">
        <f t="shared" si="256"/>
        <v/>
      </c>
      <c r="F527" s="49" t="str">
        <f t="shared" si="257"/>
        <v/>
      </c>
      <c r="G527" s="50" t="str">
        <f>IF(F527&lt;&gt;"",
IF($F$6=Robocze!$B$3,$F$5/12,
IF(AND($F$6=Robocze!$B$4,MOD(A527,3)=1),$F$5/4,
IF(AND($F$6=Robocze!$B$5,MOD(A527,12)=1),$F$5,0))),
"")</f>
        <v/>
      </c>
      <c r="H527" s="50" t="str">
        <f t="shared" si="258"/>
        <v/>
      </c>
      <c r="I527" s="51" t="str">
        <f t="shared" si="243"/>
        <v/>
      </c>
      <c r="J527" s="50" t="str">
        <f t="shared" si="259"/>
        <v/>
      </c>
      <c r="K527" s="50" t="str">
        <f t="shared" si="260"/>
        <v/>
      </c>
      <c r="L527" s="52" t="str">
        <f t="shared" si="275"/>
        <v/>
      </c>
      <c r="M527" s="111" t="str">
        <f t="shared" si="244"/>
        <v/>
      </c>
      <c r="N527" s="114" t="str">
        <f t="shared" si="261"/>
        <v/>
      </c>
      <c r="O527" s="115"/>
      <c r="P527" s="114" t="str">
        <f t="shared" si="245"/>
        <v/>
      </c>
      <c r="Q527" s="115"/>
      <c r="R527" s="112" t="str">
        <f t="shared" si="246"/>
        <v/>
      </c>
      <c r="S527" s="50"/>
      <c r="T527" s="53" t="str">
        <f t="shared" si="247"/>
        <v/>
      </c>
      <c r="U527" s="50" t="str">
        <f t="shared" si="248"/>
        <v/>
      </c>
      <c r="V527" s="50" t="str">
        <f t="shared" si="249"/>
        <v/>
      </c>
      <c r="W527" s="53" t="str">
        <f t="shared" si="250"/>
        <v/>
      </c>
      <c r="X527" s="50" t="str">
        <f t="shared" si="262"/>
        <v/>
      </c>
      <c r="Y527" s="50" t="str">
        <f>IF(B527&lt;&gt;"",IF(MONTH(E527)=MONTH($F$14),SUMIF($C$22:C981,"="&amp;(C527-1),$G$22:G981),0)*T527,"")</f>
        <v/>
      </c>
      <c r="Z527" s="50" t="str">
        <f>IF(B527&lt;&gt;"",SUM($Y$22:Y527),"")</f>
        <v/>
      </c>
      <c r="AA527" s="51" t="str">
        <f t="shared" si="263"/>
        <v/>
      </c>
      <c r="AB527" s="50" t="str">
        <f t="shared" si="264"/>
        <v/>
      </c>
      <c r="AC527" s="50" t="str">
        <f t="shared" si="265"/>
        <v/>
      </c>
      <c r="AD527" s="50" t="str">
        <f t="shared" si="266"/>
        <v/>
      </c>
      <c r="AE527" s="50" t="str">
        <f t="shared" si="267"/>
        <v/>
      </c>
      <c r="AF527" s="50" t="str">
        <f>IFERROR($V527*(1-$W527)+SUM($X$22:$X527)+$AD527,"")</f>
        <v/>
      </c>
      <c r="AG527" s="50" t="str">
        <f t="shared" si="268"/>
        <v/>
      </c>
      <c r="AH527" s="50" t="str">
        <f>IF(B527&lt;&gt;"",
IF(AND(AG527=TRUE,D527&gt;=65),$V527*(1-10%)+SUM($X$22:$X527)+$AD527,AF527),
"")</f>
        <v/>
      </c>
      <c r="AI527" s="50" t="str">
        <f t="shared" si="251"/>
        <v/>
      </c>
      <c r="AJ527" s="50" t="str">
        <f t="shared" si="252"/>
        <v/>
      </c>
      <c r="AK527" s="50" t="str">
        <f t="shared" si="253"/>
        <v/>
      </c>
      <c r="AL527" s="50" t="str">
        <f t="shared" si="269"/>
        <v/>
      </c>
      <c r="AM527" s="50" t="str">
        <f t="shared" si="254"/>
        <v/>
      </c>
      <c r="AN527" s="50" t="str">
        <f t="shared" si="270"/>
        <v/>
      </c>
      <c r="AO527" s="50" t="str">
        <f t="shared" si="271"/>
        <v/>
      </c>
      <c r="AP527" s="50" t="str">
        <f t="shared" si="272"/>
        <v/>
      </c>
      <c r="AQ527" s="50" t="str">
        <f t="shared" si="273"/>
        <v/>
      </c>
    </row>
    <row r="528" spans="1:43" s="46" customFormat="1" x14ac:dyDescent="0.2">
      <c r="A528" s="47" t="str">
        <f t="shared" si="242"/>
        <v/>
      </c>
      <c r="B528" s="47" t="str">
        <f>IF(E528&lt;=$F$10,VLOOKUP('KALKULATOR 2021'!A528,Robocze!$B$23:$C$102,2),"")</f>
        <v/>
      </c>
      <c r="C528" s="47" t="str">
        <f t="shared" si="255"/>
        <v/>
      </c>
      <c r="D528" s="48" t="str">
        <f t="shared" si="274"/>
        <v/>
      </c>
      <c r="E528" s="54" t="str">
        <f t="shared" si="256"/>
        <v/>
      </c>
      <c r="F528" s="49" t="str">
        <f t="shared" si="257"/>
        <v/>
      </c>
      <c r="G528" s="50" t="str">
        <f>IF(F528&lt;&gt;"",
IF($F$6=Robocze!$B$3,$F$5/12,
IF(AND($F$6=Robocze!$B$4,MOD(A528,3)=1),$F$5/4,
IF(AND($F$6=Robocze!$B$5,MOD(A528,12)=1),$F$5,0))),
"")</f>
        <v/>
      </c>
      <c r="H528" s="50" t="str">
        <f t="shared" si="258"/>
        <v/>
      </c>
      <c r="I528" s="51" t="str">
        <f t="shared" si="243"/>
        <v/>
      </c>
      <c r="J528" s="50" t="str">
        <f t="shared" si="259"/>
        <v/>
      </c>
      <c r="K528" s="50" t="str">
        <f t="shared" si="260"/>
        <v/>
      </c>
      <c r="L528" s="52" t="str">
        <f t="shared" si="275"/>
        <v/>
      </c>
      <c r="M528" s="111" t="str">
        <f t="shared" si="244"/>
        <v/>
      </c>
      <c r="N528" s="114" t="str">
        <f t="shared" si="261"/>
        <v/>
      </c>
      <c r="O528" s="115"/>
      <c r="P528" s="114" t="str">
        <f t="shared" si="245"/>
        <v/>
      </c>
      <c r="Q528" s="115"/>
      <c r="R528" s="112" t="str">
        <f t="shared" si="246"/>
        <v/>
      </c>
      <c r="S528" s="50"/>
      <c r="T528" s="53" t="str">
        <f t="shared" si="247"/>
        <v/>
      </c>
      <c r="U528" s="50" t="str">
        <f t="shared" si="248"/>
        <v/>
      </c>
      <c r="V528" s="50" t="str">
        <f t="shared" si="249"/>
        <v/>
      </c>
      <c r="W528" s="53" t="str">
        <f t="shared" si="250"/>
        <v/>
      </c>
      <c r="X528" s="50" t="str">
        <f t="shared" si="262"/>
        <v/>
      </c>
      <c r="Y528" s="50" t="str">
        <f>IF(B528&lt;&gt;"",IF(MONTH(E528)=MONTH($F$14),SUMIF($C$22:C981,"="&amp;(C528-1),$G$22:G981),0)*T528,"")</f>
        <v/>
      </c>
      <c r="Z528" s="50" t="str">
        <f>IF(B528&lt;&gt;"",SUM($Y$22:Y528),"")</f>
        <v/>
      </c>
      <c r="AA528" s="51" t="str">
        <f t="shared" si="263"/>
        <v/>
      </c>
      <c r="AB528" s="50" t="str">
        <f t="shared" si="264"/>
        <v/>
      </c>
      <c r="AC528" s="50" t="str">
        <f t="shared" si="265"/>
        <v/>
      </c>
      <c r="AD528" s="50" t="str">
        <f t="shared" si="266"/>
        <v/>
      </c>
      <c r="AE528" s="50" t="str">
        <f t="shared" si="267"/>
        <v/>
      </c>
      <c r="AF528" s="50" t="str">
        <f>IFERROR($V528*(1-$W528)+SUM($X$22:$X528)+$AD528,"")</f>
        <v/>
      </c>
      <c r="AG528" s="50" t="str">
        <f t="shared" si="268"/>
        <v/>
      </c>
      <c r="AH528" s="50" t="str">
        <f>IF(B528&lt;&gt;"",
IF(AND(AG528=TRUE,D528&gt;=65),$V528*(1-10%)+SUM($X$22:$X528)+$AD528,AF528),
"")</f>
        <v/>
      </c>
      <c r="AI528" s="50" t="str">
        <f t="shared" si="251"/>
        <v/>
      </c>
      <c r="AJ528" s="50" t="str">
        <f t="shared" si="252"/>
        <v/>
      </c>
      <c r="AK528" s="50" t="str">
        <f t="shared" si="253"/>
        <v/>
      </c>
      <c r="AL528" s="50" t="str">
        <f t="shared" si="269"/>
        <v/>
      </c>
      <c r="AM528" s="50" t="str">
        <f t="shared" si="254"/>
        <v/>
      </c>
      <c r="AN528" s="50" t="str">
        <f t="shared" si="270"/>
        <v/>
      </c>
      <c r="AO528" s="50" t="str">
        <f t="shared" si="271"/>
        <v/>
      </c>
      <c r="AP528" s="50" t="str">
        <f t="shared" si="272"/>
        <v/>
      </c>
      <c r="AQ528" s="50" t="str">
        <f t="shared" si="273"/>
        <v/>
      </c>
    </row>
    <row r="529" spans="1:43" s="46" customFormat="1" x14ac:dyDescent="0.2">
      <c r="A529" s="47" t="str">
        <f t="shared" si="242"/>
        <v/>
      </c>
      <c r="B529" s="47" t="str">
        <f>IF(E529&lt;=$F$10,VLOOKUP('KALKULATOR 2021'!A529,Robocze!$B$23:$C$102,2),"")</f>
        <v/>
      </c>
      <c r="C529" s="47" t="str">
        <f t="shared" si="255"/>
        <v/>
      </c>
      <c r="D529" s="48" t="str">
        <f t="shared" si="274"/>
        <v/>
      </c>
      <c r="E529" s="54" t="str">
        <f t="shared" si="256"/>
        <v/>
      </c>
      <c r="F529" s="49" t="str">
        <f t="shared" si="257"/>
        <v/>
      </c>
      <c r="G529" s="50" t="str">
        <f>IF(F529&lt;&gt;"",
IF($F$6=Robocze!$B$3,$F$5/12,
IF(AND($F$6=Robocze!$B$4,MOD(A529,3)=1),$F$5/4,
IF(AND($F$6=Robocze!$B$5,MOD(A529,12)=1),$F$5,0))),
"")</f>
        <v/>
      </c>
      <c r="H529" s="50" t="str">
        <f t="shared" si="258"/>
        <v/>
      </c>
      <c r="I529" s="51" t="str">
        <f t="shared" si="243"/>
        <v/>
      </c>
      <c r="J529" s="50" t="str">
        <f t="shared" si="259"/>
        <v/>
      </c>
      <c r="K529" s="50" t="str">
        <f t="shared" si="260"/>
        <v/>
      </c>
      <c r="L529" s="52" t="str">
        <f t="shared" si="275"/>
        <v/>
      </c>
      <c r="M529" s="111" t="str">
        <f t="shared" si="244"/>
        <v/>
      </c>
      <c r="N529" s="114" t="str">
        <f t="shared" si="261"/>
        <v/>
      </c>
      <c r="O529" s="115"/>
      <c r="P529" s="114" t="str">
        <f t="shared" si="245"/>
        <v/>
      </c>
      <c r="Q529" s="115"/>
      <c r="R529" s="112" t="str">
        <f t="shared" si="246"/>
        <v/>
      </c>
      <c r="S529" s="50"/>
      <c r="T529" s="53" t="str">
        <f t="shared" si="247"/>
        <v/>
      </c>
      <c r="U529" s="50" t="str">
        <f t="shared" si="248"/>
        <v/>
      </c>
      <c r="V529" s="50" t="str">
        <f t="shared" si="249"/>
        <v/>
      </c>
      <c r="W529" s="53" t="str">
        <f t="shared" si="250"/>
        <v/>
      </c>
      <c r="X529" s="50" t="str">
        <f t="shared" si="262"/>
        <v/>
      </c>
      <c r="Y529" s="50" t="str">
        <f>IF(B529&lt;&gt;"",IF(MONTH(E529)=MONTH($F$14),SUMIF($C$22:C981,"="&amp;(C529-1),$G$22:G981),0)*T529,"")</f>
        <v/>
      </c>
      <c r="Z529" s="50" t="str">
        <f>IF(B529&lt;&gt;"",SUM($Y$22:Y529),"")</f>
        <v/>
      </c>
      <c r="AA529" s="51" t="str">
        <f t="shared" si="263"/>
        <v/>
      </c>
      <c r="AB529" s="50" t="str">
        <f t="shared" si="264"/>
        <v/>
      </c>
      <c r="AC529" s="50" t="str">
        <f t="shared" si="265"/>
        <v/>
      </c>
      <c r="AD529" s="50" t="str">
        <f t="shared" si="266"/>
        <v/>
      </c>
      <c r="AE529" s="50" t="str">
        <f t="shared" si="267"/>
        <v/>
      </c>
      <c r="AF529" s="50" t="str">
        <f>IFERROR($V529*(1-$W529)+SUM($X$22:$X529)+$AD529,"")</f>
        <v/>
      </c>
      <c r="AG529" s="50" t="str">
        <f t="shared" si="268"/>
        <v/>
      </c>
      <c r="AH529" s="50" t="str">
        <f>IF(B529&lt;&gt;"",
IF(AND(AG529=TRUE,D529&gt;=65),$V529*(1-10%)+SUM($X$22:$X529)+$AD529,AF529),
"")</f>
        <v/>
      </c>
      <c r="AI529" s="50" t="str">
        <f t="shared" si="251"/>
        <v/>
      </c>
      <c r="AJ529" s="50" t="str">
        <f t="shared" si="252"/>
        <v/>
      </c>
      <c r="AK529" s="50" t="str">
        <f t="shared" si="253"/>
        <v/>
      </c>
      <c r="AL529" s="50" t="str">
        <f t="shared" si="269"/>
        <v/>
      </c>
      <c r="AM529" s="50" t="str">
        <f t="shared" si="254"/>
        <v/>
      </c>
      <c r="AN529" s="50" t="str">
        <f t="shared" si="270"/>
        <v/>
      </c>
      <c r="AO529" s="50" t="str">
        <f t="shared" si="271"/>
        <v/>
      </c>
      <c r="AP529" s="50" t="str">
        <f t="shared" si="272"/>
        <v/>
      </c>
      <c r="AQ529" s="50" t="str">
        <f t="shared" si="273"/>
        <v/>
      </c>
    </row>
    <row r="530" spans="1:43" s="27" customFormat="1" x14ac:dyDescent="0.2">
      <c r="A530" s="47" t="str">
        <f t="shared" si="242"/>
        <v/>
      </c>
      <c r="B530" s="47" t="str">
        <f>IF(E530&lt;=$F$10,VLOOKUP('KALKULATOR 2021'!A530,Robocze!$B$23:$C$102,2),"")</f>
        <v/>
      </c>
      <c r="C530" s="47" t="str">
        <f t="shared" si="255"/>
        <v/>
      </c>
      <c r="D530" s="48" t="str">
        <f t="shared" si="274"/>
        <v/>
      </c>
      <c r="E530" s="54" t="str">
        <f t="shared" si="256"/>
        <v/>
      </c>
      <c r="F530" s="49" t="str">
        <f t="shared" si="257"/>
        <v/>
      </c>
      <c r="G530" s="50" t="str">
        <f>IF(F530&lt;&gt;"",
IF($F$6=Robocze!$B$3,$F$5/12,
IF(AND($F$6=Robocze!$B$4,MOD(A530,3)=1),$F$5/4,
IF(AND($F$6=Robocze!$B$5,MOD(A530,12)=1),$F$5,0))),
"")</f>
        <v/>
      </c>
      <c r="H530" s="50" t="str">
        <f t="shared" si="258"/>
        <v/>
      </c>
      <c r="I530" s="51" t="str">
        <f t="shared" si="243"/>
        <v/>
      </c>
      <c r="J530" s="50" t="str">
        <f t="shared" si="259"/>
        <v/>
      </c>
      <c r="K530" s="50" t="str">
        <f t="shared" si="260"/>
        <v/>
      </c>
      <c r="L530" s="52" t="str">
        <f t="shared" si="275"/>
        <v/>
      </c>
      <c r="M530" s="111" t="str">
        <f t="shared" si="244"/>
        <v/>
      </c>
      <c r="N530" s="114" t="str">
        <f t="shared" si="261"/>
        <v/>
      </c>
      <c r="O530" s="115"/>
      <c r="P530" s="114" t="str">
        <f t="shared" si="245"/>
        <v/>
      </c>
      <c r="Q530" s="115"/>
      <c r="R530" s="112" t="str">
        <f t="shared" si="246"/>
        <v/>
      </c>
      <c r="S530" s="50"/>
      <c r="T530" s="53" t="str">
        <f t="shared" si="247"/>
        <v/>
      </c>
      <c r="U530" s="50" t="str">
        <f t="shared" si="248"/>
        <v/>
      </c>
      <c r="V530" s="50" t="str">
        <f t="shared" si="249"/>
        <v/>
      </c>
      <c r="W530" s="53" t="str">
        <f t="shared" si="250"/>
        <v/>
      </c>
      <c r="X530" s="50" t="str">
        <f t="shared" si="262"/>
        <v/>
      </c>
      <c r="Y530" s="50" t="str">
        <f>IF(B530&lt;&gt;"",IF(MONTH(E530)=MONTH($F$14),SUMIF($C$22:C981,"="&amp;(C530-1),$G$22:G981),0)*T530,"")</f>
        <v/>
      </c>
      <c r="Z530" s="50" t="str">
        <f>IF(B530&lt;&gt;"",SUM($Y$22:Y530),"")</f>
        <v/>
      </c>
      <c r="AA530" s="51" t="str">
        <f t="shared" si="263"/>
        <v/>
      </c>
      <c r="AB530" s="50" t="str">
        <f t="shared" si="264"/>
        <v/>
      </c>
      <c r="AC530" s="50" t="str">
        <f t="shared" si="265"/>
        <v/>
      </c>
      <c r="AD530" s="50" t="str">
        <f t="shared" si="266"/>
        <v/>
      </c>
      <c r="AE530" s="50" t="str">
        <f t="shared" si="267"/>
        <v/>
      </c>
      <c r="AF530" s="50" t="str">
        <f>IFERROR($V530*(1-$W530)+SUM($X$22:$X530)+$AD530,"")</f>
        <v/>
      </c>
      <c r="AG530" s="50" t="str">
        <f t="shared" si="268"/>
        <v/>
      </c>
      <c r="AH530" s="50" t="str">
        <f>IF(B530&lt;&gt;"",
IF(AND(AG530=TRUE,D530&gt;=65),$V530*(1-10%)+SUM($X$22:$X530)+$AD530,AF530),
"")</f>
        <v/>
      </c>
      <c r="AI530" s="50" t="str">
        <f t="shared" si="251"/>
        <v/>
      </c>
      <c r="AJ530" s="50" t="str">
        <f t="shared" si="252"/>
        <v/>
      </c>
      <c r="AK530" s="50" t="str">
        <f t="shared" si="253"/>
        <v/>
      </c>
      <c r="AL530" s="50" t="str">
        <f t="shared" si="269"/>
        <v/>
      </c>
      <c r="AM530" s="50" t="str">
        <f t="shared" si="254"/>
        <v/>
      </c>
      <c r="AN530" s="50" t="str">
        <f t="shared" si="270"/>
        <v/>
      </c>
      <c r="AO530" s="50" t="str">
        <f t="shared" si="271"/>
        <v/>
      </c>
      <c r="AP530" s="50" t="str">
        <f t="shared" si="272"/>
        <v/>
      </c>
      <c r="AQ530" s="50" t="str">
        <f t="shared" si="273"/>
        <v/>
      </c>
    </row>
    <row r="531" spans="1:43" s="27" customFormat="1" x14ac:dyDescent="0.2">
      <c r="A531" s="47" t="str">
        <f t="shared" si="242"/>
        <v/>
      </c>
      <c r="B531" s="47" t="str">
        <f>IF(E531&lt;=$F$10,VLOOKUP('KALKULATOR 2021'!A531,Robocze!$B$23:$C$102,2),"")</f>
        <v/>
      </c>
      <c r="C531" s="47" t="str">
        <f t="shared" si="255"/>
        <v/>
      </c>
      <c r="D531" s="48" t="str">
        <f t="shared" si="274"/>
        <v/>
      </c>
      <c r="E531" s="54" t="str">
        <f t="shared" si="256"/>
        <v/>
      </c>
      <c r="F531" s="49" t="str">
        <f t="shared" si="257"/>
        <v/>
      </c>
      <c r="G531" s="50" t="str">
        <f>IF(F531&lt;&gt;"",
IF($F$6=Robocze!$B$3,$F$5/12,
IF(AND($F$6=Robocze!$B$4,MOD(A531,3)=1),$F$5/4,
IF(AND($F$6=Robocze!$B$5,MOD(A531,12)=1),$F$5,0))),
"")</f>
        <v/>
      </c>
      <c r="H531" s="50" t="str">
        <f t="shared" si="258"/>
        <v/>
      </c>
      <c r="I531" s="51" t="str">
        <f t="shared" si="243"/>
        <v/>
      </c>
      <c r="J531" s="50" t="str">
        <f t="shared" si="259"/>
        <v/>
      </c>
      <c r="K531" s="50" t="str">
        <f t="shared" si="260"/>
        <v/>
      </c>
      <c r="L531" s="52" t="str">
        <f t="shared" si="275"/>
        <v/>
      </c>
      <c r="M531" s="111" t="str">
        <f t="shared" si="244"/>
        <v/>
      </c>
      <c r="N531" s="114" t="str">
        <f t="shared" si="261"/>
        <v/>
      </c>
      <c r="O531" s="115"/>
      <c r="P531" s="114" t="str">
        <f t="shared" si="245"/>
        <v/>
      </c>
      <c r="Q531" s="115"/>
      <c r="R531" s="112" t="str">
        <f t="shared" si="246"/>
        <v/>
      </c>
      <c r="S531" s="50"/>
      <c r="T531" s="53" t="str">
        <f t="shared" si="247"/>
        <v/>
      </c>
      <c r="U531" s="50" t="str">
        <f t="shared" si="248"/>
        <v/>
      </c>
      <c r="V531" s="50" t="str">
        <f t="shared" si="249"/>
        <v/>
      </c>
      <c r="W531" s="53" t="str">
        <f t="shared" si="250"/>
        <v/>
      </c>
      <c r="X531" s="50" t="str">
        <f t="shared" si="262"/>
        <v/>
      </c>
      <c r="Y531" s="50" t="str">
        <f>IF(B531&lt;&gt;"",IF(MONTH(E531)=MONTH($F$14),SUMIF($C$22:C981,"="&amp;(C531-1),$G$22:G981),0)*T531,"")</f>
        <v/>
      </c>
      <c r="Z531" s="50" t="str">
        <f>IF(B531&lt;&gt;"",SUM($Y$22:Y531),"")</f>
        <v/>
      </c>
      <c r="AA531" s="51" t="str">
        <f t="shared" si="263"/>
        <v/>
      </c>
      <c r="AB531" s="50" t="str">
        <f t="shared" si="264"/>
        <v/>
      </c>
      <c r="AC531" s="50" t="str">
        <f t="shared" si="265"/>
        <v/>
      </c>
      <c r="AD531" s="50" t="str">
        <f t="shared" si="266"/>
        <v/>
      </c>
      <c r="AE531" s="50" t="str">
        <f t="shared" si="267"/>
        <v/>
      </c>
      <c r="AF531" s="50" t="str">
        <f>IFERROR($V531*(1-$W531)+SUM($X$22:$X531)+$AD531,"")</f>
        <v/>
      </c>
      <c r="AG531" s="50" t="str">
        <f t="shared" si="268"/>
        <v/>
      </c>
      <c r="AH531" s="50" t="str">
        <f>IF(B531&lt;&gt;"",
IF(AND(AG531=TRUE,D531&gt;=65),$V531*(1-10%)+SUM($X$22:$X531)+$AD531,AF531),
"")</f>
        <v/>
      </c>
      <c r="AI531" s="50" t="str">
        <f t="shared" si="251"/>
        <v/>
      </c>
      <c r="AJ531" s="50" t="str">
        <f t="shared" si="252"/>
        <v/>
      </c>
      <c r="AK531" s="50" t="str">
        <f t="shared" si="253"/>
        <v/>
      </c>
      <c r="AL531" s="50" t="str">
        <f t="shared" si="269"/>
        <v/>
      </c>
      <c r="AM531" s="50" t="str">
        <f t="shared" si="254"/>
        <v/>
      </c>
      <c r="AN531" s="50" t="str">
        <f t="shared" si="270"/>
        <v/>
      </c>
      <c r="AO531" s="50" t="str">
        <f t="shared" si="271"/>
        <v/>
      </c>
      <c r="AP531" s="50" t="str">
        <f t="shared" si="272"/>
        <v/>
      </c>
      <c r="AQ531" s="50" t="str">
        <f t="shared" si="273"/>
        <v/>
      </c>
    </row>
    <row r="532" spans="1:43" s="27" customFormat="1" x14ac:dyDescent="0.2">
      <c r="A532" s="47" t="str">
        <f t="shared" si="242"/>
        <v/>
      </c>
      <c r="B532" s="47" t="str">
        <f>IF(E532&lt;=$F$10,VLOOKUP('KALKULATOR 2021'!A532,Robocze!$B$23:$C$102,2),"")</f>
        <v/>
      </c>
      <c r="C532" s="47" t="str">
        <f t="shared" si="255"/>
        <v/>
      </c>
      <c r="D532" s="48" t="str">
        <f t="shared" si="274"/>
        <v/>
      </c>
      <c r="E532" s="54" t="str">
        <f t="shared" si="256"/>
        <v/>
      </c>
      <c r="F532" s="49" t="str">
        <f t="shared" si="257"/>
        <v/>
      </c>
      <c r="G532" s="50" t="str">
        <f>IF(F532&lt;&gt;"",
IF($F$6=Robocze!$B$3,$F$5/12,
IF(AND($F$6=Robocze!$B$4,MOD(A532,3)=1),$F$5/4,
IF(AND($F$6=Robocze!$B$5,MOD(A532,12)=1),$F$5,0))),
"")</f>
        <v/>
      </c>
      <c r="H532" s="50" t="str">
        <f t="shared" si="258"/>
        <v/>
      </c>
      <c r="I532" s="51" t="str">
        <f t="shared" si="243"/>
        <v/>
      </c>
      <c r="J532" s="50" t="str">
        <f t="shared" si="259"/>
        <v/>
      </c>
      <c r="K532" s="50" t="str">
        <f t="shared" si="260"/>
        <v/>
      </c>
      <c r="L532" s="52" t="str">
        <f t="shared" si="275"/>
        <v/>
      </c>
      <c r="M532" s="111" t="str">
        <f t="shared" si="244"/>
        <v/>
      </c>
      <c r="N532" s="114" t="str">
        <f t="shared" si="261"/>
        <v/>
      </c>
      <c r="O532" s="115"/>
      <c r="P532" s="114" t="str">
        <f t="shared" si="245"/>
        <v/>
      </c>
      <c r="Q532" s="115"/>
      <c r="R532" s="112" t="str">
        <f t="shared" si="246"/>
        <v/>
      </c>
      <c r="S532" s="50"/>
      <c r="T532" s="53" t="str">
        <f t="shared" si="247"/>
        <v/>
      </c>
      <c r="U532" s="50" t="str">
        <f t="shared" si="248"/>
        <v/>
      </c>
      <c r="V532" s="50" t="str">
        <f t="shared" si="249"/>
        <v/>
      </c>
      <c r="W532" s="53" t="str">
        <f t="shared" si="250"/>
        <v/>
      </c>
      <c r="X532" s="50" t="str">
        <f t="shared" si="262"/>
        <v/>
      </c>
      <c r="Y532" s="50" t="str">
        <f>IF(B532&lt;&gt;"",IF(MONTH(E532)=MONTH($F$14),SUMIF($C$22:C981,"="&amp;(C532-1),$G$22:G981),0)*T532,"")</f>
        <v/>
      </c>
      <c r="Z532" s="50" t="str">
        <f>IF(B532&lt;&gt;"",SUM($Y$22:Y532),"")</f>
        <v/>
      </c>
      <c r="AA532" s="51" t="str">
        <f t="shared" si="263"/>
        <v/>
      </c>
      <c r="AB532" s="50" t="str">
        <f t="shared" si="264"/>
        <v/>
      </c>
      <c r="AC532" s="50" t="str">
        <f t="shared" si="265"/>
        <v/>
      </c>
      <c r="AD532" s="50" t="str">
        <f t="shared" si="266"/>
        <v/>
      </c>
      <c r="AE532" s="50" t="str">
        <f t="shared" si="267"/>
        <v/>
      </c>
      <c r="AF532" s="50" t="str">
        <f>IFERROR($V532*(1-$W532)+SUM($X$22:$X532)+$AD532,"")</f>
        <v/>
      </c>
      <c r="AG532" s="50" t="str">
        <f t="shared" si="268"/>
        <v/>
      </c>
      <c r="AH532" s="50" t="str">
        <f>IF(B532&lt;&gt;"",
IF(AND(AG532=TRUE,D532&gt;=65),$V532*(1-10%)+SUM($X$22:$X532)+$AD532,AF532),
"")</f>
        <v/>
      </c>
      <c r="AI532" s="50" t="str">
        <f t="shared" si="251"/>
        <v/>
      </c>
      <c r="AJ532" s="50" t="str">
        <f t="shared" si="252"/>
        <v/>
      </c>
      <c r="AK532" s="50" t="str">
        <f t="shared" si="253"/>
        <v/>
      </c>
      <c r="AL532" s="50" t="str">
        <f t="shared" si="269"/>
        <v/>
      </c>
      <c r="AM532" s="50" t="str">
        <f t="shared" si="254"/>
        <v/>
      </c>
      <c r="AN532" s="50" t="str">
        <f t="shared" si="270"/>
        <v/>
      </c>
      <c r="AO532" s="50" t="str">
        <f t="shared" si="271"/>
        <v/>
      </c>
      <c r="AP532" s="50" t="str">
        <f t="shared" si="272"/>
        <v/>
      </c>
      <c r="AQ532" s="50" t="str">
        <f t="shared" si="273"/>
        <v/>
      </c>
    </row>
    <row r="533" spans="1:43" s="27" customFormat="1" x14ac:dyDescent="0.2">
      <c r="A533" s="47" t="str">
        <f t="shared" si="242"/>
        <v/>
      </c>
      <c r="B533" s="47" t="str">
        <f>IF(E533&lt;=$F$10,VLOOKUP('KALKULATOR 2021'!A533,Robocze!$B$23:$C$102,2),"")</f>
        <v/>
      </c>
      <c r="C533" s="47" t="str">
        <f t="shared" si="255"/>
        <v/>
      </c>
      <c r="D533" s="48" t="str">
        <f t="shared" si="274"/>
        <v/>
      </c>
      <c r="E533" s="54" t="str">
        <f t="shared" si="256"/>
        <v/>
      </c>
      <c r="F533" s="49" t="str">
        <f t="shared" si="257"/>
        <v/>
      </c>
      <c r="G533" s="50" t="str">
        <f>IF(F533&lt;&gt;"",
IF($F$6=Robocze!$B$3,$F$5/12,
IF(AND($F$6=Robocze!$B$4,MOD(A533,3)=1),$F$5/4,
IF(AND($F$6=Robocze!$B$5,MOD(A533,12)=1),$F$5,0))),
"")</f>
        <v/>
      </c>
      <c r="H533" s="50" t="str">
        <f t="shared" si="258"/>
        <v/>
      </c>
      <c r="I533" s="51" t="str">
        <f t="shared" si="243"/>
        <v/>
      </c>
      <c r="J533" s="50" t="str">
        <f t="shared" si="259"/>
        <v/>
      </c>
      <c r="K533" s="50" t="str">
        <f t="shared" si="260"/>
        <v/>
      </c>
      <c r="L533" s="52" t="str">
        <f t="shared" si="275"/>
        <v/>
      </c>
      <c r="M533" s="111" t="str">
        <f t="shared" si="244"/>
        <v/>
      </c>
      <c r="N533" s="114" t="str">
        <f t="shared" si="261"/>
        <v/>
      </c>
      <c r="O533" s="115"/>
      <c r="P533" s="114" t="str">
        <f t="shared" si="245"/>
        <v/>
      </c>
      <c r="Q533" s="115"/>
      <c r="R533" s="112" t="str">
        <f t="shared" si="246"/>
        <v/>
      </c>
      <c r="S533" s="50"/>
      <c r="T533" s="53" t="str">
        <f t="shared" si="247"/>
        <v/>
      </c>
      <c r="U533" s="50" t="str">
        <f t="shared" si="248"/>
        <v/>
      </c>
      <c r="V533" s="50" t="str">
        <f t="shared" si="249"/>
        <v/>
      </c>
      <c r="W533" s="53" t="str">
        <f t="shared" si="250"/>
        <v/>
      </c>
      <c r="X533" s="50" t="str">
        <f t="shared" si="262"/>
        <v/>
      </c>
      <c r="Y533" s="50" t="str">
        <f>IF(B533&lt;&gt;"",IF(MONTH(E533)=MONTH($F$14),SUMIF($C$22:C981,"="&amp;(C533-1),$G$22:G981),0)*T533,"")</f>
        <v/>
      </c>
      <c r="Z533" s="50" t="str">
        <f>IF(B533&lt;&gt;"",SUM($Y$22:Y533),"")</f>
        <v/>
      </c>
      <c r="AA533" s="51" t="str">
        <f t="shared" si="263"/>
        <v/>
      </c>
      <c r="AB533" s="50" t="str">
        <f t="shared" si="264"/>
        <v/>
      </c>
      <c r="AC533" s="50" t="str">
        <f t="shared" si="265"/>
        <v/>
      </c>
      <c r="AD533" s="50" t="str">
        <f t="shared" si="266"/>
        <v/>
      </c>
      <c r="AE533" s="50" t="str">
        <f t="shared" si="267"/>
        <v/>
      </c>
      <c r="AF533" s="50" t="str">
        <f>IFERROR($V533*(1-$W533)+SUM($X$22:$X533)+$AD533,"")</f>
        <v/>
      </c>
      <c r="AG533" s="50" t="str">
        <f t="shared" si="268"/>
        <v/>
      </c>
      <c r="AH533" s="50" t="str">
        <f>IF(B533&lt;&gt;"",
IF(AND(AG533=TRUE,D533&gt;=65),$V533*(1-10%)+SUM($X$22:$X533)+$AD533,AF533),
"")</f>
        <v/>
      </c>
      <c r="AI533" s="50" t="str">
        <f t="shared" si="251"/>
        <v/>
      </c>
      <c r="AJ533" s="50" t="str">
        <f t="shared" si="252"/>
        <v/>
      </c>
      <c r="AK533" s="50" t="str">
        <f t="shared" si="253"/>
        <v/>
      </c>
      <c r="AL533" s="50" t="str">
        <f t="shared" si="269"/>
        <v/>
      </c>
      <c r="AM533" s="50" t="str">
        <f t="shared" si="254"/>
        <v/>
      </c>
      <c r="AN533" s="50" t="str">
        <f t="shared" si="270"/>
        <v/>
      </c>
      <c r="AO533" s="50" t="str">
        <f t="shared" si="271"/>
        <v/>
      </c>
      <c r="AP533" s="50" t="str">
        <f t="shared" si="272"/>
        <v/>
      </c>
      <c r="AQ533" s="50" t="str">
        <f t="shared" si="273"/>
        <v/>
      </c>
    </row>
    <row r="534" spans="1:43" s="27" customFormat="1" x14ac:dyDescent="0.2">
      <c r="A534" s="47" t="str">
        <f t="shared" ref="A534:A597" si="276">IFERROR(IF((A533+1)&lt;=$F$8*12,A533+1,""),"")</f>
        <v/>
      </c>
      <c r="B534" s="47" t="str">
        <f>IF(E534&lt;=$F$10,VLOOKUP('KALKULATOR 2021'!A534,Robocze!$B$23:$C$102,2),"")</f>
        <v/>
      </c>
      <c r="C534" s="47" t="str">
        <f t="shared" si="255"/>
        <v/>
      </c>
      <c r="D534" s="48" t="str">
        <f t="shared" si="274"/>
        <v/>
      </c>
      <c r="E534" s="54" t="str">
        <f t="shared" si="256"/>
        <v/>
      </c>
      <c r="F534" s="49" t="str">
        <f t="shared" si="257"/>
        <v/>
      </c>
      <c r="G534" s="50" t="str">
        <f>IF(F534&lt;&gt;"",
IF($F$6=Robocze!$B$3,$F$5/12,
IF(AND($F$6=Robocze!$B$4,MOD(A534,3)=1),$F$5/4,
IF(AND($F$6=Robocze!$B$5,MOD(A534,12)=1),$F$5,0))),
"")</f>
        <v/>
      </c>
      <c r="H534" s="50" t="str">
        <f t="shared" si="258"/>
        <v/>
      </c>
      <c r="I534" s="51" t="str">
        <f t="shared" ref="I534:I597" si="277">IF(E534&lt;=$F$10,$F$2,"")</f>
        <v/>
      </c>
      <c r="J534" s="50" t="str">
        <f t="shared" si="259"/>
        <v/>
      </c>
      <c r="K534" s="50" t="str">
        <f t="shared" si="260"/>
        <v/>
      </c>
      <c r="L534" s="52" t="str">
        <f t="shared" si="275"/>
        <v/>
      </c>
      <c r="M534" s="111" t="str">
        <f t="shared" ref="M534:M597" si="278">H534</f>
        <v/>
      </c>
      <c r="N534" s="114" t="str">
        <f t="shared" si="261"/>
        <v/>
      </c>
      <c r="O534" s="115"/>
      <c r="P534" s="114" t="str">
        <f t="shared" ref="P534:P597" si="279">IF(AL534=FALSE,AK534,AM534)</f>
        <v/>
      </c>
      <c r="Q534" s="115"/>
      <c r="R534" s="112" t="str">
        <f t="shared" ref="R534:R597" si="280">AQ534</f>
        <v/>
      </c>
      <c r="S534" s="50"/>
      <c r="T534" s="53" t="str">
        <f t="shared" ref="T534:T597" si="281">IF(B534&lt;&gt;"",$F$12,"")</f>
        <v/>
      </c>
      <c r="U534" s="50" t="str">
        <f t="shared" ref="U534:U597" si="282">IF(B534&lt;&gt;"",(K534+V533)*(I534/12),"")</f>
        <v/>
      </c>
      <c r="V534" s="50" t="str">
        <f t="shared" ref="V534:V597" si="283">IF(B534&lt;&gt;"",V533+U534+K534,"")</f>
        <v/>
      </c>
      <c r="W534" s="53" t="str">
        <f t="shared" ref="W534:W597" si="284">IF(B534&lt;&gt;"",$F$13,"")</f>
        <v/>
      </c>
      <c r="X534" s="50" t="str">
        <f t="shared" si="262"/>
        <v/>
      </c>
      <c r="Y534" s="50" t="str">
        <f>IF(B534&lt;&gt;"",IF(MONTH(E534)=MONTH($F$14),SUMIF($C$22:C981,"="&amp;(C534-1),$G$22:G981),0)*T534,"")</f>
        <v/>
      </c>
      <c r="Z534" s="50" t="str">
        <f>IF(B534&lt;&gt;"",SUM($Y$22:Y534),"")</f>
        <v/>
      </c>
      <c r="AA534" s="51" t="str">
        <f t="shared" si="263"/>
        <v/>
      </c>
      <c r="AB534" s="50" t="str">
        <f t="shared" si="264"/>
        <v/>
      </c>
      <c r="AC534" s="50" t="str">
        <f t="shared" si="265"/>
        <v/>
      </c>
      <c r="AD534" s="50" t="str">
        <f t="shared" si="266"/>
        <v/>
      </c>
      <c r="AE534" s="50" t="str">
        <f t="shared" si="267"/>
        <v/>
      </c>
      <c r="AF534" s="50" t="str">
        <f>IFERROR($V534*(1-$W534)+SUM($X$22:$X534)+$AD534,"")</f>
        <v/>
      </c>
      <c r="AG534" s="50" t="str">
        <f t="shared" si="268"/>
        <v/>
      </c>
      <c r="AH534" s="50" t="str">
        <f>IF(B534&lt;&gt;"",
IF(AND(AG534=TRUE,D534&gt;=65),$V534*(1-10%)+SUM($X$22:$X534)+$AD534,AF534),
"")</f>
        <v/>
      </c>
      <c r="AI534" s="50" t="str">
        <f t="shared" ref="AI534:AI597" si="285">IF(B534&lt;&gt;"",(K534+AJ533)*(I534/12),"")</f>
        <v/>
      </c>
      <c r="AJ534" s="50" t="str">
        <f t="shared" ref="AJ534:AJ597" si="286">IF(B534&lt;&gt;"",AJ533+AI534+K534,"")</f>
        <v/>
      </c>
      <c r="AK534" s="50" t="str">
        <f t="shared" ref="AK534:AK597" si="287">IF(B534&lt;&gt;"",IF(AJ534&gt;H534,AJ534-(AJ534-H534)*$F$15,AJ534),"")</f>
        <v/>
      </c>
      <c r="AL534" s="50" t="str">
        <f t="shared" si="269"/>
        <v/>
      </c>
      <c r="AM534" s="50" t="str">
        <f t="shared" ref="AM534:AM597" si="288">IF(AL534=TRUE,AJ534,AK534)</f>
        <v/>
      </c>
      <c r="AN534" s="50" t="str">
        <f t="shared" si="270"/>
        <v/>
      </c>
      <c r="AO534" s="50" t="str">
        <f t="shared" si="271"/>
        <v/>
      </c>
      <c r="AP534" s="50" t="str">
        <f t="shared" si="272"/>
        <v/>
      </c>
      <c r="AQ534" s="50" t="str">
        <f t="shared" si="273"/>
        <v/>
      </c>
    </row>
    <row r="535" spans="1:43" s="27" customFormat="1" x14ac:dyDescent="0.2">
      <c r="A535" s="47" t="str">
        <f t="shared" si="276"/>
        <v/>
      </c>
      <c r="B535" s="47" t="str">
        <f>IF(E535&lt;=$F$10,VLOOKUP('KALKULATOR 2021'!A535,Robocze!$B$23:$C$102,2),"")</f>
        <v/>
      </c>
      <c r="C535" s="47" t="str">
        <f t="shared" ref="C535:C598" si="289">IF(B535="","",YEAR(E535))</f>
        <v/>
      </c>
      <c r="D535" s="48" t="str">
        <f t="shared" si="274"/>
        <v/>
      </c>
      <c r="E535" s="54" t="str">
        <f t="shared" ref="E535:E598" si="290">IF(OR(B534="",E534&gt;$F$10,A535=""),"",EDATE(E534,1))</f>
        <v/>
      </c>
      <c r="F535" s="49" t="str">
        <f t="shared" ref="F535:F598" si="291">IFERROR(EOMONTH(E535,0),"")</f>
        <v/>
      </c>
      <c r="G535" s="50" t="str">
        <f>IF(F535&lt;&gt;"",
IF($F$6=Robocze!$B$3,$F$5/12,
IF(AND($F$6=Robocze!$B$4,MOD(A535,3)=1),$F$5/4,
IF(AND($F$6=Robocze!$B$5,MOD(A535,12)=1),$F$5,0))),
"")</f>
        <v/>
      </c>
      <c r="H535" s="50" t="str">
        <f t="shared" ref="H535:H598" si="292">IFERROR(H534+G535,"")</f>
        <v/>
      </c>
      <c r="I535" s="51" t="str">
        <f t="shared" si="277"/>
        <v/>
      </c>
      <c r="J535" s="50" t="str">
        <f t="shared" ref="J535:J598" si="293">IF(I535&lt;&gt;"",
IFERROR(IF(MONTH($F$9)=MONTH(E535),$F$16,0),"")+ IF(A535=1,$F$17,0),
"")</f>
        <v/>
      </c>
      <c r="K535" s="50" t="str">
        <f t="shared" ref="K535:K598" si="294">IF(I535&lt;&gt;"",
G535-J535,
"")</f>
        <v/>
      </c>
      <c r="L535" s="52" t="str">
        <f t="shared" si="275"/>
        <v/>
      </c>
      <c r="M535" s="111" t="str">
        <f t="shared" si="278"/>
        <v/>
      </c>
      <c r="N535" s="114" t="str">
        <f t="shared" ref="N535:N598" si="295">IF(AG535=FALSE,AF535,AH535)</f>
        <v/>
      </c>
      <c r="O535" s="115"/>
      <c r="P535" s="114" t="str">
        <f t="shared" si="279"/>
        <v/>
      </c>
      <c r="Q535" s="115"/>
      <c r="R535" s="112" t="str">
        <f t="shared" si="280"/>
        <v/>
      </c>
      <c r="S535" s="50"/>
      <c r="T535" s="53" t="str">
        <f t="shared" si="281"/>
        <v/>
      </c>
      <c r="U535" s="50" t="str">
        <f t="shared" si="282"/>
        <v/>
      </c>
      <c r="V535" s="50" t="str">
        <f t="shared" si="283"/>
        <v/>
      </c>
      <c r="W535" s="53" t="str">
        <f t="shared" si="284"/>
        <v/>
      </c>
      <c r="X535" s="50" t="str">
        <f t="shared" ref="X535:X598" si="296">IF(B535&lt;&gt;"",G535*T535,"")</f>
        <v/>
      </c>
      <c r="Y535" s="50" t="str">
        <f>IF(B535&lt;&gt;"",IF(MONTH(E535)=MONTH($F$14),SUMIF($C$22:C981,"="&amp;(C535-1),$G$22:G981),0)*T535,"")</f>
        <v/>
      </c>
      <c r="Z535" s="50" t="str">
        <f>IF(B535&lt;&gt;"",SUM($Y$22:Y535),"")</f>
        <v/>
      </c>
      <c r="AA535" s="51" t="str">
        <f t="shared" ref="AA535:AA598" si="297">IF(W535&lt;=$F$10,$F$3,"")</f>
        <v/>
      </c>
      <c r="AB535" s="50" t="str">
        <f t="shared" ref="AB535:AB598" si="298">IF(AA535&lt;&gt;"",
(AE534+Y535)*AA535/12,
"")</f>
        <v/>
      </c>
      <c r="AC535" s="50" t="str">
        <f t="shared" ref="AC535:AC598" si="299">IF(B535&lt;&gt;"",MAX(0,AB535*$F$15),"")</f>
        <v/>
      </c>
      <c r="AD535" s="50" t="str">
        <f t="shared" ref="AD535:AD598" si="300">IF(B535&lt;&gt;"",AD534+AB535-AC535,"")</f>
        <v/>
      </c>
      <c r="AE535" s="50" t="str">
        <f t="shared" ref="AE535:AE598" si="301">IF(B535&lt;&gt;"",AE534+AB535-AC535+Y535,"")</f>
        <v/>
      </c>
      <c r="AF535" s="50" t="str">
        <f>IFERROR($V535*(1-$W535)+SUM($X$22:$X535)+$AD535,"")</f>
        <v/>
      </c>
      <c r="AG535" s="50" t="str">
        <f t="shared" ref="AG535:AG598" si="302">IF(B535&lt;&gt;"",
IFERROR(IF(AG534=TRUE,AG534,AND(YEAR(E535)-YEAR($F$9)&gt;=5,D535&gt;=65)),""),
"")</f>
        <v/>
      </c>
      <c r="AH535" s="50" t="str">
        <f>IF(B535&lt;&gt;"",
IF(AND(AG535=TRUE,D535&gt;=65),$V535*(1-10%)+SUM($X$22:$X535)+$AD535,AF535),
"")</f>
        <v/>
      </c>
      <c r="AI535" s="50" t="str">
        <f t="shared" si="285"/>
        <v/>
      </c>
      <c r="AJ535" s="50" t="str">
        <f t="shared" si="286"/>
        <v/>
      </c>
      <c r="AK535" s="50" t="str">
        <f t="shared" si="287"/>
        <v/>
      </c>
      <c r="AL535" s="50" t="str">
        <f t="shared" ref="AL535:AL598" si="303">IF(B535&lt;&gt;"",
IFERROR(IF(AL534=TRUE,AL534,AND(YEAR(E535)-YEAR($F$9)&gt;=5,D535&gt;=55,OR(D535&gt;=60,D535&gt;=$F$11))),""),
"")</f>
        <v/>
      </c>
      <c r="AM535" s="50" t="str">
        <f t="shared" si="288"/>
        <v/>
      </c>
      <c r="AN535" s="50" t="str">
        <f t="shared" ref="AN535:AN598" si="304">IF(B535&lt;&gt;"",(AQ534+G535)*I535/12,"")</f>
        <v/>
      </c>
      <c r="AO535" s="50" t="str">
        <f t="shared" ref="AO535:AO598" si="305">IF(B535&lt;&gt;"",MAX(0,AN535*$F$15),"")</f>
        <v/>
      </c>
      <c r="AP535" s="50" t="str">
        <f t="shared" ref="AP535:AP598" si="306">IF(B535&lt;&gt;"",AQ535-H535,"")</f>
        <v/>
      </c>
      <c r="AQ535" s="50" t="str">
        <f t="shared" ref="AQ535:AQ598" si="307">IF(B535&lt;&gt;"",AQ534+G535+AN535-AO535,"")</f>
        <v/>
      </c>
    </row>
    <row r="536" spans="1:43" s="27" customFormat="1" x14ac:dyDescent="0.2">
      <c r="A536" s="47" t="str">
        <f t="shared" si="276"/>
        <v/>
      </c>
      <c r="B536" s="47" t="str">
        <f>IF(E536&lt;=$F$10,VLOOKUP('KALKULATOR 2021'!A536,Robocze!$B$23:$C$102,2),"")</f>
        <v/>
      </c>
      <c r="C536" s="47" t="str">
        <f t="shared" si="289"/>
        <v/>
      </c>
      <c r="D536" s="48" t="str">
        <f t="shared" ref="D536:D599" si="308">IF(B536="","",D535+1/12)</f>
        <v/>
      </c>
      <c r="E536" s="54" t="str">
        <f t="shared" si="290"/>
        <v/>
      </c>
      <c r="F536" s="49" t="str">
        <f t="shared" si="291"/>
        <v/>
      </c>
      <c r="G536" s="50" t="str">
        <f>IF(F536&lt;&gt;"",
IF($F$6=Robocze!$B$3,$F$5/12,
IF(AND($F$6=Robocze!$B$4,MOD(A536,3)=1),$F$5/4,
IF(AND($F$6=Robocze!$B$5,MOD(A536,12)=1),$F$5,0))),
"")</f>
        <v/>
      </c>
      <c r="H536" s="50" t="str">
        <f t="shared" si="292"/>
        <v/>
      </c>
      <c r="I536" s="51" t="str">
        <f t="shared" si="277"/>
        <v/>
      </c>
      <c r="J536" s="50" t="str">
        <f t="shared" si="293"/>
        <v/>
      </c>
      <c r="K536" s="50" t="str">
        <f t="shared" si="294"/>
        <v/>
      </c>
      <c r="L536" s="52" t="str">
        <f t="shared" si="275"/>
        <v/>
      </c>
      <c r="M536" s="111" t="str">
        <f t="shared" si="278"/>
        <v/>
      </c>
      <c r="N536" s="114" t="str">
        <f t="shared" si="295"/>
        <v/>
      </c>
      <c r="O536" s="115"/>
      <c r="P536" s="114" t="str">
        <f t="shared" si="279"/>
        <v/>
      </c>
      <c r="Q536" s="115"/>
      <c r="R536" s="112" t="str">
        <f t="shared" si="280"/>
        <v/>
      </c>
      <c r="S536" s="50"/>
      <c r="T536" s="53" t="str">
        <f t="shared" si="281"/>
        <v/>
      </c>
      <c r="U536" s="50" t="str">
        <f t="shared" si="282"/>
        <v/>
      </c>
      <c r="V536" s="50" t="str">
        <f t="shared" si="283"/>
        <v/>
      </c>
      <c r="W536" s="53" t="str">
        <f t="shared" si="284"/>
        <v/>
      </c>
      <c r="X536" s="50" t="str">
        <f t="shared" si="296"/>
        <v/>
      </c>
      <c r="Y536" s="50" t="str">
        <f>IF(B536&lt;&gt;"",IF(MONTH(E536)=MONTH($F$14),SUMIF($C$22:C981,"="&amp;(C536-1),$G$22:G981),0)*T536,"")</f>
        <v/>
      </c>
      <c r="Z536" s="50" t="str">
        <f>IF(B536&lt;&gt;"",SUM($Y$22:Y536),"")</f>
        <v/>
      </c>
      <c r="AA536" s="51" t="str">
        <f t="shared" si="297"/>
        <v/>
      </c>
      <c r="AB536" s="50" t="str">
        <f t="shared" si="298"/>
        <v/>
      </c>
      <c r="AC536" s="50" t="str">
        <f t="shared" si="299"/>
        <v/>
      </c>
      <c r="AD536" s="50" t="str">
        <f t="shared" si="300"/>
        <v/>
      </c>
      <c r="AE536" s="50" t="str">
        <f t="shared" si="301"/>
        <v/>
      </c>
      <c r="AF536" s="50" t="str">
        <f>IFERROR($V536*(1-$W536)+SUM($X$22:$X536)+$AD536,"")</f>
        <v/>
      </c>
      <c r="AG536" s="50" t="str">
        <f t="shared" si="302"/>
        <v/>
      </c>
      <c r="AH536" s="50" t="str">
        <f>IF(B536&lt;&gt;"",
IF(AND(AG536=TRUE,D536&gt;=65),$V536*(1-10%)+SUM($X$22:$X536)+$AD536,AF536),
"")</f>
        <v/>
      </c>
      <c r="AI536" s="50" t="str">
        <f t="shared" si="285"/>
        <v/>
      </c>
      <c r="AJ536" s="50" t="str">
        <f t="shared" si="286"/>
        <v/>
      </c>
      <c r="AK536" s="50" t="str">
        <f t="shared" si="287"/>
        <v/>
      </c>
      <c r="AL536" s="50" t="str">
        <f t="shared" si="303"/>
        <v/>
      </c>
      <c r="AM536" s="50" t="str">
        <f t="shared" si="288"/>
        <v/>
      </c>
      <c r="AN536" s="50" t="str">
        <f t="shared" si="304"/>
        <v/>
      </c>
      <c r="AO536" s="50" t="str">
        <f t="shared" si="305"/>
        <v/>
      </c>
      <c r="AP536" s="50" t="str">
        <f t="shared" si="306"/>
        <v/>
      </c>
      <c r="AQ536" s="50" t="str">
        <f t="shared" si="307"/>
        <v/>
      </c>
    </row>
    <row r="537" spans="1:43" s="27" customFormat="1" x14ac:dyDescent="0.2">
      <c r="A537" s="55" t="str">
        <f t="shared" si="276"/>
        <v/>
      </c>
      <c r="B537" s="55" t="str">
        <f>IF(E537&lt;=$F$10,VLOOKUP('KALKULATOR 2021'!A537,Robocze!$B$23:$C$102,2),"")</f>
        <v/>
      </c>
      <c r="C537" s="55" t="str">
        <f t="shared" si="289"/>
        <v/>
      </c>
      <c r="D537" s="56" t="str">
        <f t="shared" si="308"/>
        <v/>
      </c>
      <c r="E537" s="57" t="str">
        <f t="shared" si="290"/>
        <v/>
      </c>
      <c r="F537" s="58" t="str">
        <f t="shared" si="291"/>
        <v/>
      </c>
      <c r="G537" s="59" t="str">
        <f>IF(F537&lt;&gt;"",
IF($F$6=Robocze!$B$3,$F$5/12,
IF(AND($F$6=Robocze!$B$4,MOD(A537,3)=1),$F$5/4,
IF(AND($F$6=Robocze!$B$5,MOD(A537,12)=1),$F$5,0))),
"")</f>
        <v/>
      </c>
      <c r="H537" s="59" t="str">
        <f t="shared" si="292"/>
        <v/>
      </c>
      <c r="I537" s="60" t="str">
        <f t="shared" si="277"/>
        <v/>
      </c>
      <c r="J537" s="59" t="str">
        <f t="shared" si="293"/>
        <v/>
      </c>
      <c r="K537" s="59" t="str">
        <f t="shared" si="294"/>
        <v/>
      </c>
      <c r="L537" s="61" t="str">
        <f t="shared" ref="L537:L600" si="309">IFERROR(IF(AND(MOD(A537,12)=0,A537&lt;&gt;""),A537/12,""),"")</f>
        <v/>
      </c>
      <c r="M537" s="113" t="str">
        <f t="shared" si="278"/>
        <v/>
      </c>
      <c r="N537" s="114" t="str">
        <f t="shared" si="295"/>
        <v/>
      </c>
      <c r="O537" s="115"/>
      <c r="P537" s="114" t="str">
        <f t="shared" si="279"/>
        <v/>
      </c>
      <c r="Q537" s="115"/>
      <c r="R537" s="112" t="str">
        <f t="shared" si="280"/>
        <v/>
      </c>
      <c r="S537" s="59"/>
      <c r="T537" s="62" t="str">
        <f t="shared" si="281"/>
        <v/>
      </c>
      <c r="U537" s="59" t="str">
        <f t="shared" si="282"/>
        <v/>
      </c>
      <c r="V537" s="59" t="str">
        <f t="shared" si="283"/>
        <v/>
      </c>
      <c r="W537" s="62" t="str">
        <f t="shared" si="284"/>
        <v/>
      </c>
      <c r="X537" s="59" t="str">
        <f t="shared" si="296"/>
        <v/>
      </c>
      <c r="Y537" s="59" t="str">
        <f>IF(B537&lt;&gt;"",IF(MONTH(E537)=MONTH($F$14),SUMIF($C$22:C1005,"="&amp;(C537-1),$G$22:G1005),0)*T537,"")</f>
        <v/>
      </c>
      <c r="Z537" s="59" t="str">
        <f>IF(B537&lt;&gt;"",SUM($Y$22:Y537),"")</f>
        <v/>
      </c>
      <c r="AA537" s="60" t="str">
        <f t="shared" si="297"/>
        <v/>
      </c>
      <c r="AB537" s="59" t="str">
        <f t="shared" si="298"/>
        <v/>
      </c>
      <c r="AC537" s="59" t="str">
        <f t="shared" si="299"/>
        <v/>
      </c>
      <c r="AD537" s="59" t="str">
        <f t="shared" si="300"/>
        <v/>
      </c>
      <c r="AE537" s="59" t="str">
        <f t="shared" si="301"/>
        <v/>
      </c>
      <c r="AF537" s="59" t="str">
        <f>IFERROR($V537*(1-$W537)+SUM($X$22:$X537)+$AD537,"")</f>
        <v/>
      </c>
      <c r="AG537" s="59" t="str">
        <f t="shared" si="302"/>
        <v/>
      </c>
      <c r="AH537" s="59" t="str">
        <f>IF(B537&lt;&gt;"",
IF(AND(AG537=TRUE,D537&gt;=65),$V537*(1-10%)+SUM($X$22:$X537)+$AD537,AF537),
"")</f>
        <v/>
      </c>
      <c r="AI537" s="59" t="str">
        <f t="shared" si="285"/>
        <v/>
      </c>
      <c r="AJ537" s="59" t="str">
        <f t="shared" si="286"/>
        <v/>
      </c>
      <c r="AK537" s="59" t="str">
        <f t="shared" si="287"/>
        <v/>
      </c>
      <c r="AL537" s="59" t="str">
        <f t="shared" si="303"/>
        <v/>
      </c>
      <c r="AM537" s="59" t="str">
        <f t="shared" si="288"/>
        <v/>
      </c>
      <c r="AN537" s="59" t="str">
        <f t="shared" si="304"/>
        <v/>
      </c>
      <c r="AO537" s="59" t="str">
        <f t="shared" si="305"/>
        <v/>
      </c>
      <c r="AP537" s="59" t="str">
        <f t="shared" si="306"/>
        <v/>
      </c>
      <c r="AQ537" s="59" t="str">
        <f t="shared" si="307"/>
        <v/>
      </c>
    </row>
    <row r="538" spans="1:43" s="27" customFormat="1" x14ac:dyDescent="0.2">
      <c r="A538" s="47" t="str">
        <f t="shared" si="276"/>
        <v/>
      </c>
      <c r="B538" s="47" t="str">
        <f>IF(E538&lt;=$F$10,VLOOKUP('KALKULATOR 2021'!A538,Robocze!$B$23:$C$102,2),"")</f>
        <v/>
      </c>
      <c r="C538" s="47" t="str">
        <f t="shared" si="289"/>
        <v/>
      </c>
      <c r="D538" s="48" t="str">
        <f t="shared" si="308"/>
        <v/>
      </c>
      <c r="E538" s="49" t="str">
        <f t="shared" si="290"/>
        <v/>
      </c>
      <c r="F538" s="49" t="str">
        <f t="shared" si="291"/>
        <v/>
      </c>
      <c r="G538" s="50" t="str">
        <f>IF(F538&lt;&gt;"",
IF($F$6=Robocze!$B$3,$F$5/12,
IF(AND($F$6=Robocze!$B$4,MOD(A538,3)=1),$F$5/4,
IF(AND($F$6=Robocze!$B$5,MOD(A538,12)=1),$F$5,0))),
"")</f>
        <v/>
      </c>
      <c r="H538" s="50" t="str">
        <f t="shared" si="292"/>
        <v/>
      </c>
      <c r="I538" s="51" t="str">
        <f t="shared" si="277"/>
        <v/>
      </c>
      <c r="J538" s="50" t="str">
        <f t="shared" si="293"/>
        <v/>
      </c>
      <c r="K538" s="50" t="str">
        <f t="shared" si="294"/>
        <v/>
      </c>
      <c r="L538" s="52" t="str">
        <f t="shared" si="309"/>
        <v/>
      </c>
      <c r="M538" s="111" t="str">
        <f t="shared" si="278"/>
        <v/>
      </c>
      <c r="N538" s="114" t="str">
        <f t="shared" si="295"/>
        <v/>
      </c>
      <c r="O538" s="115"/>
      <c r="P538" s="114" t="str">
        <f t="shared" si="279"/>
        <v/>
      </c>
      <c r="Q538" s="115"/>
      <c r="R538" s="112" t="str">
        <f t="shared" si="280"/>
        <v/>
      </c>
      <c r="S538" s="50"/>
      <c r="T538" s="53" t="str">
        <f t="shared" si="281"/>
        <v/>
      </c>
      <c r="U538" s="50" t="str">
        <f t="shared" si="282"/>
        <v/>
      </c>
      <c r="V538" s="50" t="str">
        <f t="shared" si="283"/>
        <v/>
      </c>
      <c r="W538" s="53" t="str">
        <f t="shared" si="284"/>
        <v/>
      </c>
      <c r="X538" s="50" t="str">
        <f t="shared" si="296"/>
        <v/>
      </c>
      <c r="Y538" s="50" t="str">
        <f>IF(B538&lt;&gt;"",IF(MONTH(E538)=MONTH($F$14),SUMIF($C$22:C993,"="&amp;(C538-1),$G$22:G993),0)*T538,"")</f>
        <v/>
      </c>
      <c r="Z538" s="50" t="str">
        <f>IF(B538&lt;&gt;"",SUM($Y$22:Y538),"")</f>
        <v/>
      </c>
      <c r="AA538" s="51" t="str">
        <f t="shared" si="297"/>
        <v/>
      </c>
      <c r="AB538" s="50" t="str">
        <f t="shared" si="298"/>
        <v/>
      </c>
      <c r="AC538" s="50" t="str">
        <f t="shared" si="299"/>
        <v/>
      </c>
      <c r="AD538" s="50" t="str">
        <f t="shared" si="300"/>
        <v/>
      </c>
      <c r="AE538" s="50" t="str">
        <f t="shared" si="301"/>
        <v/>
      </c>
      <c r="AF538" s="50" t="str">
        <f>IFERROR($V538*(1-$W538)+SUM($X$22:$X538)+$AD538,"")</f>
        <v/>
      </c>
      <c r="AG538" s="50" t="str">
        <f t="shared" si="302"/>
        <v/>
      </c>
      <c r="AH538" s="50" t="str">
        <f>IF(B538&lt;&gt;"",
IF(AND(AG538=TRUE,D538&gt;=65),$V538*(1-10%)+SUM($X$22:$X538)+$AD538,AF538),
"")</f>
        <v/>
      </c>
      <c r="AI538" s="50" t="str">
        <f t="shared" si="285"/>
        <v/>
      </c>
      <c r="AJ538" s="50" t="str">
        <f t="shared" si="286"/>
        <v/>
      </c>
      <c r="AK538" s="50" t="str">
        <f t="shared" si="287"/>
        <v/>
      </c>
      <c r="AL538" s="50" t="str">
        <f t="shared" si="303"/>
        <v/>
      </c>
      <c r="AM538" s="50" t="str">
        <f t="shared" si="288"/>
        <v/>
      </c>
      <c r="AN538" s="50" t="str">
        <f t="shared" si="304"/>
        <v/>
      </c>
      <c r="AO538" s="50" t="str">
        <f t="shared" si="305"/>
        <v/>
      </c>
      <c r="AP538" s="50" t="str">
        <f t="shared" si="306"/>
        <v/>
      </c>
      <c r="AQ538" s="50" t="str">
        <f t="shared" si="307"/>
        <v/>
      </c>
    </row>
    <row r="539" spans="1:43" s="27" customFormat="1" x14ac:dyDescent="0.2">
      <c r="A539" s="47" t="str">
        <f t="shared" si="276"/>
        <v/>
      </c>
      <c r="B539" s="47" t="str">
        <f>IF(E539&lt;=$F$10,VLOOKUP('KALKULATOR 2021'!A539,Robocze!$B$23:$C$102,2),"")</f>
        <v/>
      </c>
      <c r="C539" s="47" t="str">
        <f t="shared" si="289"/>
        <v/>
      </c>
      <c r="D539" s="48" t="str">
        <f t="shared" si="308"/>
        <v/>
      </c>
      <c r="E539" s="54" t="str">
        <f t="shared" si="290"/>
        <v/>
      </c>
      <c r="F539" s="49" t="str">
        <f t="shared" si="291"/>
        <v/>
      </c>
      <c r="G539" s="50" t="str">
        <f>IF(F539&lt;&gt;"",
IF($F$6=Robocze!$B$3,$F$5/12,
IF(AND($F$6=Robocze!$B$4,MOD(A539,3)=1),$F$5/4,
IF(AND($F$6=Robocze!$B$5,MOD(A539,12)=1),$F$5,0))),
"")</f>
        <v/>
      </c>
      <c r="H539" s="50" t="str">
        <f t="shared" si="292"/>
        <v/>
      </c>
      <c r="I539" s="51" t="str">
        <f t="shared" si="277"/>
        <v/>
      </c>
      <c r="J539" s="50" t="str">
        <f t="shared" si="293"/>
        <v/>
      </c>
      <c r="K539" s="50" t="str">
        <f t="shared" si="294"/>
        <v/>
      </c>
      <c r="L539" s="52" t="str">
        <f t="shared" si="309"/>
        <v/>
      </c>
      <c r="M539" s="111" t="str">
        <f t="shared" si="278"/>
        <v/>
      </c>
      <c r="N539" s="114" t="str">
        <f t="shared" si="295"/>
        <v/>
      </c>
      <c r="O539" s="115"/>
      <c r="P539" s="114" t="str">
        <f t="shared" si="279"/>
        <v/>
      </c>
      <c r="Q539" s="115"/>
      <c r="R539" s="112" t="str">
        <f t="shared" si="280"/>
        <v/>
      </c>
      <c r="S539" s="50"/>
      <c r="T539" s="53" t="str">
        <f t="shared" si="281"/>
        <v/>
      </c>
      <c r="U539" s="50" t="str">
        <f t="shared" si="282"/>
        <v/>
      </c>
      <c r="V539" s="50" t="str">
        <f t="shared" si="283"/>
        <v/>
      </c>
      <c r="W539" s="53" t="str">
        <f t="shared" si="284"/>
        <v/>
      </c>
      <c r="X539" s="50" t="str">
        <f t="shared" si="296"/>
        <v/>
      </c>
      <c r="Y539" s="50" t="str">
        <f>IF(B539&lt;&gt;"",IF(MONTH(E539)=MONTH($F$14),SUMIF($C$22:C993,"="&amp;(C539-1),$G$22:G993),0)*T539,"")</f>
        <v/>
      </c>
      <c r="Z539" s="50" t="str">
        <f>IF(B539&lt;&gt;"",SUM($Y$22:Y539),"")</f>
        <v/>
      </c>
      <c r="AA539" s="51" t="str">
        <f t="shared" si="297"/>
        <v/>
      </c>
      <c r="AB539" s="50" t="str">
        <f t="shared" si="298"/>
        <v/>
      </c>
      <c r="AC539" s="50" t="str">
        <f t="shared" si="299"/>
        <v/>
      </c>
      <c r="AD539" s="50" t="str">
        <f t="shared" si="300"/>
        <v/>
      </c>
      <c r="AE539" s="50" t="str">
        <f t="shared" si="301"/>
        <v/>
      </c>
      <c r="AF539" s="50" t="str">
        <f>IFERROR($V539*(1-$W539)+SUM($X$22:$X539)+$AD539,"")</f>
        <v/>
      </c>
      <c r="AG539" s="50" t="str">
        <f t="shared" si="302"/>
        <v/>
      </c>
      <c r="AH539" s="50" t="str">
        <f>IF(B539&lt;&gt;"",
IF(AND(AG539=TRUE,D539&gt;=65),$V539*(1-10%)+SUM($X$22:$X539)+$AD539,AF539),
"")</f>
        <v/>
      </c>
      <c r="AI539" s="50" t="str">
        <f t="shared" si="285"/>
        <v/>
      </c>
      <c r="AJ539" s="50" t="str">
        <f t="shared" si="286"/>
        <v/>
      </c>
      <c r="AK539" s="50" t="str">
        <f t="shared" si="287"/>
        <v/>
      </c>
      <c r="AL539" s="50" t="str">
        <f t="shared" si="303"/>
        <v/>
      </c>
      <c r="AM539" s="50" t="str">
        <f t="shared" si="288"/>
        <v/>
      </c>
      <c r="AN539" s="50" t="str">
        <f t="shared" si="304"/>
        <v/>
      </c>
      <c r="AO539" s="50" t="str">
        <f t="shared" si="305"/>
        <v/>
      </c>
      <c r="AP539" s="50" t="str">
        <f t="shared" si="306"/>
        <v/>
      </c>
      <c r="AQ539" s="50" t="str">
        <f t="shared" si="307"/>
        <v/>
      </c>
    </row>
    <row r="540" spans="1:43" s="27" customFormat="1" x14ac:dyDescent="0.2">
      <c r="A540" s="47" t="str">
        <f t="shared" si="276"/>
        <v/>
      </c>
      <c r="B540" s="47" t="str">
        <f>IF(E540&lt;=$F$10,VLOOKUP('KALKULATOR 2021'!A540,Robocze!$B$23:$C$102,2),"")</f>
        <v/>
      </c>
      <c r="C540" s="47" t="str">
        <f t="shared" si="289"/>
        <v/>
      </c>
      <c r="D540" s="48" t="str">
        <f t="shared" si="308"/>
        <v/>
      </c>
      <c r="E540" s="54" t="str">
        <f t="shared" si="290"/>
        <v/>
      </c>
      <c r="F540" s="49" t="str">
        <f t="shared" si="291"/>
        <v/>
      </c>
      <c r="G540" s="50" t="str">
        <f>IF(F540&lt;&gt;"",
IF($F$6=Robocze!$B$3,$F$5/12,
IF(AND($F$6=Robocze!$B$4,MOD(A540,3)=1),$F$5/4,
IF(AND($F$6=Robocze!$B$5,MOD(A540,12)=1),$F$5,0))),
"")</f>
        <v/>
      </c>
      <c r="H540" s="50" t="str">
        <f t="shared" si="292"/>
        <v/>
      </c>
      <c r="I540" s="51" t="str">
        <f t="shared" si="277"/>
        <v/>
      </c>
      <c r="J540" s="50" t="str">
        <f t="shared" si="293"/>
        <v/>
      </c>
      <c r="K540" s="50" t="str">
        <f t="shared" si="294"/>
        <v/>
      </c>
      <c r="L540" s="52" t="str">
        <f t="shared" si="309"/>
        <v/>
      </c>
      <c r="M540" s="111" t="str">
        <f t="shared" si="278"/>
        <v/>
      </c>
      <c r="N540" s="114" t="str">
        <f t="shared" si="295"/>
        <v/>
      </c>
      <c r="O540" s="115"/>
      <c r="P540" s="114" t="str">
        <f t="shared" si="279"/>
        <v/>
      </c>
      <c r="Q540" s="115"/>
      <c r="R540" s="112" t="str">
        <f t="shared" si="280"/>
        <v/>
      </c>
      <c r="S540" s="50"/>
      <c r="T540" s="53" t="str">
        <f t="shared" si="281"/>
        <v/>
      </c>
      <c r="U540" s="50" t="str">
        <f t="shared" si="282"/>
        <v/>
      </c>
      <c r="V540" s="50" t="str">
        <f t="shared" si="283"/>
        <v/>
      </c>
      <c r="W540" s="53" t="str">
        <f t="shared" si="284"/>
        <v/>
      </c>
      <c r="X540" s="50" t="str">
        <f t="shared" si="296"/>
        <v/>
      </c>
      <c r="Y540" s="50" t="str">
        <f>IF(B540&lt;&gt;"",IF(MONTH(E540)=MONTH($F$14),SUMIF($C$22:C993,"="&amp;(C540-1),$G$22:G993),0)*T540,"")</f>
        <v/>
      </c>
      <c r="Z540" s="50" t="str">
        <f>IF(B540&lt;&gt;"",SUM($Y$22:Y540),"")</f>
        <v/>
      </c>
      <c r="AA540" s="51" t="str">
        <f t="shared" si="297"/>
        <v/>
      </c>
      <c r="AB540" s="50" t="str">
        <f t="shared" si="298"/>
        <v/>
      </c>
      <c r="AC540" s="50" t="str">
        <f t="shared" si="299"/>
        <v/>
      </c>
      <c r="AD540" s="50" t="str">
        <f t="shared" si="300"/>
        <v/>
      </c>
      <c r="AE540" s="50" t="str">
        <f t="shared" si="301"/>
        <v/>
      </c>
      <c r="AF540" s="50" t="str">
        <f>IFERROR($V540*(1-$W540)+SUM($X$22:$X540)+$AD540,"")</f>
        <v/>
      </c>
      <c r="AG540" s="50" t="str">
        <f t="shared" si="302"/>
        <v/>
      </c>
      <c r="AH540" s="50" t="str">
        <f>IF(B540&lt;&gt;"",
IF(AND(AG540=TRUE,D540&gt;=65),$V540*(1-10%)+SUM($X$22:$X540)+$AD540,AF540),
"")</f>
        <v/>
      </c>
      <c r="AI540" s="50" t="str">
        <f t="shared" si="285"/>
        <v/>
      </c>
      <c r="AJ540" s="50" t="str">
        <f t="shared" si="286"/>
        <v/>
      </c>
      <c r="AK540" s="50" t="str">
        <f t="shared" si="287"/>
        <v/>
      </c>
      <c r="AL540" s="50" t="str">
        <f t="shared" si="303"/>
        <v/>
      </c>
      <c r="AM540" s="50" t="str">
        <f t="shared" si="288"/>
        <v/>
      </c>
      <c r="AN540" s="50" t="str">
        <f t="shared" si="304"/>
        <v/>
      </c>
      <c r="AO540" s="50" t="str">
        <f t="shared" si="305"/>
        <v/>
      </c>
      <c r="AP540" s="50" t="str">
        <f t="shared" si="306"/>
        <v/>
      </c>
      <c r="AQ540" s="50" t="str">
        <f t="shared" si="307"/>
        <v/>
      </c>
    </row>
    <row r="541" spans="1:43" s="46" customFormat="1" x14ac:dyDescent="0.2">
      <c r="A541" s="47" t="str">
        <f t="shared" si="276"/>
        <v/>
      </c>
      <c r="B541" s="47" t="str">
        <f>IF(E541&lt;=$F$10,VLOOKUP('KALKULATOR 2021'!A541,Robocze!$B$23:$C$102,2),"")</f>
        <v/>
      </c>
      <c r="C541" s="47" t="str">
        <f t="shared" si="289"/>
        <v/>
      </c>
      <c r="D541" s="48" t="str">
        <f t="shared" si="308"/>
        <v/>
      </c>
      <c r="E541" s="54" t="str">
        <f t="shared" si="290"/>
        <v/>
      </c>
      <c r="F541" s="49" t="str">
        <f t="shared" si="291"/>
        <v/>
      </c>
      <c r="G541" s="50" t="str">
        <f>IF(F541&lt;&gt;"",
IF($F$6=Robocze!$B$3,$F$5/12,
IF(AND($F$6=Robocze!$B$4,MOD(A541,3)=1),$F$5/4,
IF(AND($F$6=Robocze!$B$5,MOD(A541,12)=1),$F$5,0))),
"")</f>
        <v/>
      </c>
      <c r="H541" s="50" t="str">
        <f t="shared" si="292"/>
        <v/>
      </c>
      <c r="I541" s="51" t="str">
        <f t="shared" si="277"/>
        <v/>
      </c>
      <c r="J541" s="50" t="str">
        <f t="shared" si="293"/>
        <v/>
      </c>
      <c r="K541" s="50" t="str">
        <f t="shared" si="294"/>
        <v/>
      </c>
      <c r="L541" s="52" t="str">
        <f t="shared" si="309"/>
        <v/>
      </c>
      <c r="M541" s="111" t="str">
        <f t="shared" si="278"/>
        <v/>
      </c>
      <c r="N541" s="114" t="str">
        <f t="shared" si="295"/>
        <v/>
      </c>
      <c r="O541" s="115"/>
      <c r="P541" s="114" t="str">
        <f t="shared" si="279"/>
        <v/>
      </c>
      <c r="Q541" s="115"/>
      <c r="R541" s="112" t="str">
        <f t="shared" si="280"/>
        <v/>
      </c>
      <c r="S541" s="50"/>
      <c r="T541" s="53" t="str">
        <f t="shared" si="281"/>
        <v/>
      </c>
      <c r="U541" s="50" t="str">
        <f t="shared" si="282"/>
        <v/>
      </c>
      <c r="V541" s="50" t="str">
        <f t="shared" si="283"/>
        <v/>
      </c>
      <c r="W541" s="53" t="str">
        <f t="shared" si="284"/>
        <v/>
      </c>
      <c r="X541" s="50" t="str">
        <f t="shared" si="296"/>
        <v/>
      </c>
      <c r="Y541" s="50" t="str">
        <f>IF(B541&lt;&gt;"",IF(MONTH(E541)=MONTH($F$14),SUMIF($C$22:C993,"="&amp;(C541-1),$G$22:G993),0)*T541,"")</f>
        <v/>
      </c>
      <c r="Z541" s="50" t="str">
        <f>IF(B541&lt;&gt;"",SUM($Y$22:Y541),"")</f>
        <v/>
      </c>
      <c r="AA541" s="51" t="str">
        <f t="shared" si="297"/>
        <v/>
      </c>
      <c r="AB541" s="50" t="str">
        <f t="shared" si="298"/>
        <v/>
      </c>
      <c r="AC541" s="50" t="str">
        <f t="shared" si="299"/>
        <v/>
      </c>
      <c r="AD541" s="50" t="str">
        <f t="shared" si="300"/>
        <v/>
      </c>
      <c r="AE541" s="50" t="str">
        <f t="shared" si="301"/>
        <v/>
      </c>
      <c r="AF541" s="50" t="str">
        <f>IFERROR($V541*(1-$W541)+SUM($X$22:$X541)+$AD541,"")</f>
        <v/>
      </c>
      <c r="AG541" s="50" t="str">
        <f t="shared" si="302"/>
        <v/>
      </c>
      <c r="AH541" s="50" t="str">
        <f>IF(B541&lt;&gt;"",
IF(AND(AG541=TRUE,D541&gt;=65),$V541*(1-10%)+SUM($X$22:$X541)+$AD541,AF541),
"")</f>
        <v/>
      </c>
      <c r="AI541" s="50" t="str">
        <f t="shared" si="285"/>
        <v/>
      </c>
      <c r="AJ541" s="50" t="str">
        <f t="shared" si="286"/>
        <v/>
      </c>
      <c r="AK541" s="50" t="str">
        <f t="shared" si="287"/>
        <v/>
      </c>
      <c r="AL541" s="50" t="str">
        <f t="shared" si="303"/>
        <v/>
      </c>
      <c r="AM541" s="50" t="str">
        <f t="shared" si="288"/>
        <v/>
      </c>
      <c r="AN541" s="50" t="str">
        <f t="shared" si="304"/>
        <v/>
      </c>
      <c r="AO541" s="50" t="str">
        <f t="shared" si="305"/>
        <v/>
      </c>
      <c r="AP541" s="50" t="str">
        <f t="shared" si="306"/>
        <v/>
      </c>
      <c r="AQ541" s="50" t="str">
        <f t="shared" si="307"/>
        <v/>
      </c>
    </row>
    <row r="542" spans="1:43" s="27" customFormat="1" x14ac:dyDescent="0.2">
      <c r="A542" s="47" t="str">
        <f t="shared" si="276"/>
        <v/>
      </c>
      <c r="B542" s="47" t="str">
        <f>IF(E542&lt;=$F$10,VLOOKUP('KALKULATOR 2021'!A542,Robocze!$B$23:$C$102,2),"")</f>
        <v/>
      </c>
      <c r="C542" s="47" t="str">
        <f t="shared" si="289"/>
        <v/>
      </c>
      <c r="D542" s="48" t="str">
        <f t="shared" si="308"/>
        <v/>
      </c>
      <c r="E542" s="54" t="str">
        <f t="shared" si="290"/>
        <v/>
      </c>
      <c r="F542" s="49" t="str">
        <f t="shared" si="291"/>
        <v/>
      </c>
      <c r="G542" s="50" t="str">
        <f>IF(F542&lt;&gt;"",
IF($F$6=Robocze!$B$3,$F$5/12,
IF(AND($F$6=Robocze!$B$4,MOD(A542,3)=1),$F$5/4,
IF(AND($F$6=Robocze!$B$5,MOD(A542,12)=1),$F$5,0))),
"")</f>
        <v/>
      </c>
      <c r="H542" s="50" t="str">
        <f t="shared" si="292"/>
        <v/>
      </c>
      <c r="I542" s="51" t="str">
        <f t="shared" si="277"/>
        <v/>
      </c>
      <c r="J542" s="50" t="str">
        <f t="shared" si="293"/>
        <v/>
      </c>
      <c r="K542" s="50" t="str">
        <f t="shared" si="294"/>
        <v/>
      </c>
      <c r="L542" s="52" t="str">
        <f t="shared" si="309"/>
        <v/>
      </c>
      <c r="M542" s="111" t="str">
        <f t="shared" si="278"/>
        <v/>
      </c>
      <c r="N542" s="114" t="str">
        <f t="shared" si="295"/>
        <v/>
      </c>
      <c r="O542" s="115"/>
      <c r="P542" s="114" t="str">
        <f t="shared" si="279"/>
        <v/>
      </c>
      <c r="Q542" s="115"/>
      <c r="R542" s="112" t="str">
        <f t="shared" si="280"/>
        <v/>
      </c>
      <c r="S542" s="50"/>
      <c r="T542" s="53" t="str">
        <f t="shared" si="281"/>
        <v/>
      </c>
      <c r="U542" s="50" t="str">
        <f t="shared" si="282"/>
        <v/>
      </c>
      <c r="V542" s="50" t="str">
        <f t="shared" si="283"/>
        <v/>
      </c>
      <c r="W542" s="53" t="str">
        <f t="shared" si="284"/>
        <v/>
      </c>
      <c r="X542" s="50" t="str">
        <f t="shared" si="296"/>
        <v/>
      </c>
      <c r="Y542" s="50" t="str">
        <f>IF(B542&lt;&gt;"",IF(MONTH(E542)=MONTH($F$14),SUMIF($C$22:C993,"="&amp;(C542-1),$G$22:G993),0)*T542,"")</f>
        <v/>
      </c>
      <c r="Z542" s="50" t="str">
        <f>IF(B542&lt;&gt;"",SUM($Y$22:Y542),"")</f>
        <v/>
      </c>
      <c r="AA542" s="51" t="str">
        <f t="shared" si="297"/>
        <v/>
      </c>
      <c r="AB542" s="50" t="str">
        <f t="shared" si="298"/>
        <v/>
      </c>
      <c r="AC542" s="50" t="str">
        <f t="shared" si="299"/>
        <v/>
      </c>
      <c r="AD542" s="50" t="str">
        <f t="shared" si="300"/>
        <v/>
      </c>
      <c r="AE542" s="50" t="str">
        <f t="shared" si="301"/>
        <v/>
      </c>
      <c r="AF542" s="50" t="str">
        <f>IFERROR($V542*(1-$W542)+SUM($X$22:$X542)+$AD542,"")</f>
        <v/>
      </c>
      <c r="AG542" s="50" t="str">
        <f t="shared" si="302"/>
        <v/>
      </c>
      <c r="AH542" s="50" t="str">
        <f>IF(B542&lt;&gt;"",
IF(AND(AG542=TRUE,D542&gt;=65),$V542*(1-10%)+SUM($X$22:$X542)+$AD542,AF542),
"")</f>
        <v/>
      </c>
      <c r="AI542" s="50" t="str">
        <f t="shared" si="285"/>
        <v/>
      </c>
      <c r="AJ542" s="50" t="str">
        <f t="shared" si="286"/>
        <v/>
      </c>
      <c r="AK542" s="50" t="str">
        <f t="shared" si="287"/>
        <v/>
      </c>
      <c r="AL542" s="50" t="str">
        <f t="shared" si="303"/>
        <v/>
      </c>
      <c r="AM542" s="50" t="str">
        <f t="shared" si="288"/>
        <v/>
      </c>
      <c r="AN542" s="50" t="str">
        <f t="shared" si="304"/>
        <v/>
      </c>
      <c r="AO542" s="50" t="str">
        <f t="shared" si="305"/>
        <v/>
      </c>
      <c r="AP542" s="50" t="str">
        <f t="shared" si="306"/>
        <v/>
      </c>
      <c r="AQ542" s="50" t="str">
        <f t="shared" si="307"/>
        <v/>
      </c>
    </row>
    <row r="543" spans="1:43" s="27" customFormat="1" x14ac:dyDescent="0.2">
      <c r="A543" s="47" t="str">
        <f t="shared" si="276"/>
        <v/>
      </c>
      <c r="B543" s="47" t="str">
        <f>IF(E543&lt;=$F$10,VLOOKUP('KALKULATOR 2021'!A543,Robocze!$B$23:$C$102,2),"")</f>
        <v/>
      </c>
      <c r="C543" s="47" t="str">
        <f t="shared" si="289"/>
        <v/>
      </c>
      <c r="D543" s="48" t="str">
        <f t="shared" si="308"/>
        <v/>
      </c>
      <c r="E543" s="54" t="str">
        <f t="shared" si="290"/>
        <v/>
      </c>
      <c r="F543" s="49" t="str">
        <f t="shared" si="291"/>
        <v/>
      </c>
      <c r="G543" s="50" t="str">
        <f>IF(F543&lt;&gt;"",
IF($F$6=Robocze!$B$3,$F$5/12,
IF(AND($F$6=Robocze!$B$4,MOD(A543,3)=1),$F$5/4,
IF(AND($F$6=Robocze!$B$5,MOD(A543,12)=1),$F$5,0))),
"")</f>
        <v/>
      </c>
      <c r="H543" s="50" t="str">
        <f t="shared" si="292"/>
        <v/>
      </c>
      <c r="I543" s="51" t="str">
        <f t="shared" si="277"/>
        <v/>
      </c>
      <c r="J543" s="50" t="str">
        <f t="shared" si="293"/>
        <v/>
      </c>
      <c r="K543" s="50" t="str">
        <f t="shared" si="294"/>
        <v/>
      </c>
      <c r="L543" s="52" t="str">
        <f t="shared" si="309"/>
        <v/>
      </c>
      <c r="M543" s="111" t="str">
        <f t="shared" si="278"/>
        <v/>
      </c>
      <c r="N543" s="114" t="str">
        <f t="shared" si="295"/>
        <v/>
      </c>
      <c r="O543" s="115"/>
      <c r="P543" s="114" t="str">
        <f t="shared" si="279"/>
        <v/>
      </c>
      <c r="Q543" s="115"/>
      <c r="R543" s="112" t="str">
        <f t="shared" si="280"/>
        <v/>
      </c>
      <c r="S543" s="50"/>
      <c r="T543" s="53" t="str">
        <f t="shared" si="281"/>
        <v/>
      </c>
      <c r="U543" s="50" t="str">
        <f t="shared" si="282"/>
        <v/>
      </c>
      <c r="V543" s="50" t="str">
        <f t="shared" si="283"/>
        <v/>
      </c>
      <c r="W543" s="53" t="str">
        <f t="shared" si="284"/>
        <v/>
      </c>
      <c r="X543" s="50" t="str">
        <f t="shared" si="296"/>
        <v/>
      </c>
      <c r="Y543" s="50" t="str">
        <f>IF(B543&lt;&gt;"",IF(MONTH(E543)=MONTH($F$14),SUMIF($C$22:C993,"="&amp;(C543-1),$G$22:G993),0)*T543,"")</f>
        <v/>
      </c>
      <c r="Z543" s="50" t="str">
        <f>IF(B543&lt;&gt;"",SUM($Y$22:Y543),"")</f>
        <v/>
      </c>
      <c r="AA543" s="51" t="str">
        <f t="shared" si="297"/>
        <v/>
      </c>
      <c r="AB543" s="50" t="str">
        <f t="shared" si="298"/>
        <v/>
      </c>
      <c r="AC543" s="50" t="str">
        <f t="shared" si="299"/>
        <v/>
      </c>
      <c r="AD543" s="50" t="str">
        <f t="shared" si="300"/>
        <v/>
      </c>
      <c r="AE543" s="50" t="str">
        <f t="shared" si="301"/>
        <v/>
      </c>
      <c r="AF543" s="50" t="str">
        <f>IFERROR($V543*(1-$W543)+SUM($X$22:$X543)+$AD543,"")</f>
        <v/>
      </c>
      <c r="AG543" s="50" t="str">
        <f t="shared" si="302"/>
        <v/>
      </c>
      <c r="AH543" s="50" t="str">
        <f>IF(B543&lt;&gt;"",
IF(AND(AG543=TRUE,D543&gt;=65),$V543*(1-10%)+SUM($X$22:$X543)+$AD543,AF543),
"")</f>
        <v/>
      </c>
      <c r="AI543" s="50" t="str">
        <f t="shared" si="285"/>
        <v/>
      </c>
      <c r="AJ543" s="50" t="str">
        <f t="shared" si="286"/>
        <v/>
      </c>
      <c r="AK543" s="50" t="str">
        <f t="shared" si="287"/>
        <v/>
      </c>
      <c r="AL543" s="50" t="str">
        <f t="shared" si="303"/>
        <v/>
      </c>
      <c r="AM543" s="50" t="str">
        <f t="shared" si="288"/>
        <v/>
      </c>
      <c r="AN543" s="50" t="str">
        <f t="shared" si="304"/>
        <v/>
      </c>
      <c r="AO543" s="50" t="str">
        <f t="shared" si="305"/>
        <v/>
      </c>
      <c r="AP543" s="50" t="str">
        <f t="shared" si="306"/>
        <v/>
      </c>
      <c r="AQ543" s="50" t="str">
        <f t="shared" si="307"/>
        <v/>
      </c>
    </row>
    <row r="544" spans="1:43" s="27" customFormat="1" x14ac:dyDescent="0.2">
      <c r="A544" s="47" t="str">
        <f t="shared" si="276"/>
        <v/>
      </c>
      <c r="B544" s="47" t="str">
        <f>IF(E544&lt;=$F$10,VLOOKUP('KALKULATOR 2021'!A544,Robocze!$B$23:$C$102,2),"")</f>
        <v/>
      </c>
      <c r="C544" s="47" t="str">
        <f t="shared" si="289"/>
        <v/>
      </c>
      <c r="D544" s="48" t="str">
        <f t="shared" si="308"/>
        <v/>
      </c>
      <c r="E544" s="54" t="str">
        <f t="shared" si="290"/>
        <v/>
      </c>
      <c r="F544" s="49" t="str">
        <f t="shared" si="291"/>
        <v/>
      </c>
      <c r="G544" s="50" t="str">
        <f>IF(F544&lt;&gt;"",
IF($F$6=Robocze!$B$3,$F$5/12,
IF(AND($F$6=Robocze!$B$4,MOD(A544,3)=1),$F$5/4,
IF(AND($F$6=Robocze!$B$5,MOD(A544,12)=1),$F$5,0))),
"")</f>
        <v/>
      </c>
      <c r="H544" s="50" t="str">
        <f t="shared" si="292"/>
        <v/>
      </c>
      <c r="I544" s="51" t="str">
        <f t="shared" si="277"/>
        <v/>
      </c>
      <c r="J544" s="50" t="str">
        <f t="shared" si="293"/>
        <v/>
      </c>
      <c r="K544" s="50" t="str">
        <f t="shared" si="294"/>
        <v/>
      </c>
      <c r="L544" s="52" t="str">
        <f t="shared" si="309"/>
        <v/>
      </c>
      <c r="M544" s="111" t="str">
        <f t="shared" si="278"/>
        <v/>
      </c>
      <c r="N544" s="114" t="str">
        <f t="shared" si="295"/>
        <v/>
      </c>
      <c r="O544" s="115"/>
      <c r="P544" s="114" t="str">
        <f t="shared" si="279"/>
        <v/>
      </c>
      <c r="Q544" s="115"/>
      <c r="R544" s="112" t="str">
        <f t="shared" si="280"/>
        <v/>
      </c>
      <c r="S544" s="50"/>
      <c r="T544" s="53" t="str">
        <f t="shared" si="281"/>
        <v/>
      </c>
      <c r="U544" s="50" t="str">
        <f t="shared" si="282"/>
        <v/>
      </c>
      <c r="V544" s="50" t="str">
        <f t="shared" si="283"/>
        <v/>
      </c>
      <c r="W544" s="53" t="str">
        <f t="shared" si="284"/>
        <v/>
      </c>
      <c r="X544" s="50" t="str">
        <f t="shared" si="296"/>
        <v/>
      </c>
      <c r="Y544" s="50" t="str">
        <f>IF(B544&lt;&gt;"",IF(MONTH(E544)=MONTH($F$14),SUMIF($C$22:C993,"="&amp;(C544-1),$G$22:G993),0)*T544,"")</f>
        <v/>
      </c>
      <c r="Z544" s="50" t="str">
        <f>IF(B544&lt;&gt;"",SUM($Y$22:Y544),"")</f>
        <v/>
      </c>
      <c r="AA544" s="51" t="str">
        <f t="shared" si="297"/>
        <v/>
      </c>
      <c r="AB544" s="50" t="str">
        <f t="shared" si="298"/>
        <v/>
      </c>
      <c r="AC544" s="50" t="str">
        <f t="shared" si="299"/>
        <v/>
      </c>
      <c r="AD544" s="50" t="str">
        <f t="shared" si="300"/>
        <v/>
      </c>
      <c r="AE544" s="50" t="str">
        <f t="shared" si="301"/>
        <v/>
      </c>
      <c r="AF544" s="50" t="str">
        <f>IFERROR($V544*(1-$W544)+SUM($X$22:$X544)+$AD544,"")</f>
        <v/>
      </c>
      <c r="AG544" s="50" t="str">
        <f t="shared" si="302"/>
        <v/>
      </c>
      <c r="AH544" s="50" t="str">
        <f>IF(B544&lt;&gt;"",
IF(AND(AG544=TRUE,D544&gt;=65),$V544*(1-10%)+SUM($X$22:$X544)+$AD544,AF544),
"")</f>
        <v/>
      </c>
      <c r="AI544" s="50" t="str">
        <f t="shared" si="285"/>
        <v/>
      </c>
      <c r="AJ544" s="50" t="str">
        <f t="shared" si="286"/>
        <v/>
      </c>
      <c r="AK544" s="50" t="str">
        <f t="shared" si="287"/>
        <v/>
      </c>
      <c r="AL544" s="50" t="str">
        <f t="shared" si="303"/>
        <v/>
      </c>
      <c r="AM544" s="50" t="str">
        <f t="shared" si="288"/>
        <v/>
      </c>
      <c r="AN544" s="50" t="str">
        <f t="shared" si="304"/>
        <v/>
      </c>
      <c r="AO544" s="50" t="str">
        <f t="shared" si="305"/>
        <v/>
      </c>
      <c r="AP544" s="50" t="str">
        <f t="shared" si="306"/>
        <v/>
      </c>
      <c r="AQ544" s="50" t="str">
        <f t="shared" si="307"/>
        <v/>
      </c>
    </row>
    <row r="545" spans="1:43" s="27" customFormat="1" x14ac:dyDescent="0.2">
      <c r="A545" s="47" t="str">
        <f t="shared" si="276"/>
        <v/>
      </c>
      <c r="B545" s="47" t="str">
        <f>IF(E545&lt;=$F$10,VLOOKUP('KALKULATOR 2021'!A545,Robocze!$B$23:$C$102,2),"")</f>
        <v/>
      </c>
      <c r="C545" s="47" t="str">
        <f t="shared" si="289"/>
        <v/>
      </c>
      <c r="D545" s="48" t="str">
        <f t="shared" si="308"/>
        <v/>
      </c>
      <c r="E545" s="54" t="str">
        <f t="shared" si="290"/>
        <v/>
      </c>
      <c r="F545" s="49" t="str">
        <f t="shared" si="291"/>
        <v/>
      </c>
      <c r="G545" s="50" t="str">
        <f>IF(F545&lt;&gt;"",
IF($F$6=Robocze!$B$3,$F$5/12,
IF(AND($F$6=Robocze!$B$4,MOD(A545,3)=1),$F$5/4,
IF(AND($F$6=Robocze!$B$5,MOD(A545,12)=1),$F$5,0))),
"")</f>
        <v/>
      </c>
      <c r="H545" s="50" t="str">
        <f t="shared" si="292"/>
        <v/>
      </c>
      <c r="I545" s="51" t="str">
        <f t="shared" si="277"/>
        <v/>
      </c>
      <c r="J545" s="50" t="str">
        <f t="shared" si="293"/>
        <v/>
      </c>
      <c r="K545" s="50" t="str">
        <f t="shared" si="294"/>
        <v/>
      </c>
      <c r="L545" s="52" t="str">
        <f t="shared" si="309"/>
        <v/>
      </c>
      <c r="M545" s="111" t="str">
        <f t="shared" si="278"/>
        <v/>
      </c>
      <c r="N545" s="114" t="str">
        <f t="shared" si="295"/>
        <v/>
      </c>
      <c r="O545" s="115"/>
      <c r="P545" s="114" t="str">
        <f t="shared" si="279"/>
        <v/>
      </c>
      <c r="Q545" s="115"/>
      <c r="R545" s="112" t="str">
        <f t="shared" si="280"/>
        <v/>
      </c>
      <c r="S545" s="50"/>
      <c r="T545" s="53" t="str">
        <f t="shared" si="281"/>
        <v/>
      </c>
      <c r="U545" s="50" t="str">
        <f t="shared" si="282"/>
        <v/>
      </c>
      <c r="V545" s="50" t="str">
        <f t="shared" si="283"/>
        <v/>
      </c>
      <c r="W545" s="53" t="str">
        <f t="shared" si="284"/>
        <v/>
      </c>
      <c r="X545" s="50" t="str">
        <f t="shared" si="296"/>
        <v/>
      </c>
      <c r="Y545" s="50" t="str">
        <f>IF(B545&lt;&gt;"",IF(MONTH(E545)=MONTH($F$14),SUMIF($C$22:C993,"="&amp;(C545-1),$G$22:G993),0)*T545,"")</f>
        <v/>
      </c>
      <c r="Z545" s="50" t="str">
        <f>IF(B545&lt;&gt;"",SUM($Y$22:Y545),"")</f>
        <v/>
      </c>
      <c r="AA545" s="51" t="str">
        <f t="shared" si="297"/>
        <v/>
      </c>
      <c r="AB545" s="50" t="str">
        <f t="shared" si="298"/>
        <v/>
      </c>
      <c r="AC545" s="50" t="str">
        <f t="shared" si="299"/>
        <v/>
      </c>
      <c r="AD545" s="50" t="str">
        <f t="shared" si="300"/>
        <v/>
      </c>
      <c r="AE545" s="50" t="str">
        <f t="shared" si="301"/>
        <v/>
      </c>
      <c r="AF545" s="50" t="str">
        <f>IFERROR($V545*(1-$W545)+SUM($X$22:$X545)+$AD545,"")</f>
        <v/>
      </c>
      <c r="AG545" s="50" t="str">
        <f t="shared" si="302"/>
        <v/>
      </c>
      <c r="AH545" s="50" t="str">
        <f>IF(B545&lt;&gt;"",
IF(AND(AG545=TRUE,D545&gt;=65),$V545*(1-10%)+SUM($X$22:$X545)+$AD545,AF545),
"")</f>
        <v/>
      </c>
      <c r="AI545" s="50" t="str">
        <f t="shared" si="285"/>
        <v/>
      </c>
      <c r="AJ545" s="50" t="str">
        <f t="shared" si="286"/>
        <v/>
      </c>
      <c r="AK545" s="50" t="str">
        <f t="shared" si="287"/>
        <v/>
      </c>
      <c r="AL545" s="50" t="str">
        <f t="shared" si="303"/>
        <v/>
      </c>
      <c r="AM545" s="50" t="str">
        <f t="shared" si="288"/>
        <v/>
      </c>
      <c r="AN545" s="50" t="str">
        <f t="shared" si="304"/>
        <v/>
      </c>
      <c r="AO545" s="50" t="str">
        <f t="shared" si="305"/>
        <v/>
      </c>
      <c r="AP545" s="50" t="str">
        <f t="shared" si="306"/>
        <v/>
      </c>
      <c r="AQ545" s="50" t="str">
        <f t="shared" si="307"/>
        <v/>
      </c>
    </row>
    <row r="546" spans="1:43" s="27" customFormat="1" x14ac:dyDescent="0.2">
      <c r="A546" s="47" t="str">
        <f t="shared" si="276"/>
        <v/>
      </c>
      <c r="B546" s="47" t="str">
        <f>IF(E546&lt;=$F$10,VLOOKUP('KALKULATOR 2021'!A546,Robocze!$B$23:$C$102,2),"")</f>
        <v/>
      </c>
      <c r="C546" s="47" t="str">
        <f t="shared" si="289"/>
        <v/>
      </c>
      <c r="D546" s="48" t="str">
        <f t="shared" si="308"/>
        <v/>
      </c>
      <c r="E546" s="54" t="str">
        <f t="shared" si="290"/>
        <v/>
      </c>
      <c r="F546" s="49" t="str">
        <f t="shared" si="291"/>
        <v/>
      </c>
      <c r="G546" s="50" t="str">
        <f>IF(F546&lt;&gt;"",
IF($F$6=Robocze!$B$3,$F$5/12,
IF(AND($F$6=Robocze!$B$4,MOD(A546,3)=1),$F$5/4,
IF(AND($F$6=Robocze!$B$5,MOD(A546,12)=1),$F$5,0))),
"")</f>
        <v/>
      </c>
      <c r="H546" s="50" t="str">
        <f t="shared" si="292"/>
        <v/>
      </c>
      <c r="I546" s="51" t="str">
        <f t="shared" si="277"/>
        <v/>
      </c>
      <c r="J546" s="50" t="str">
        <f t="shared" si="293"/>
        <v/>
      </c>
      <c r="K546" s="50" t="str">
        <f t="shared" si="294"/>
        <v/>
      </c>
      <c r="L546" s="52" t="str">
        <f t="shared" si="309"/>
        <v/>
      </c>
      <c r="M546" s="111" t="str">
        <f t="shared" si="278"/>
        <v/>
      </c>
      <c r="N546" s="114" t="str">
        <f t="shared" si="295"/>
        <v/>
      </c>
      <c r="O546" s="115"/>
      <c r="P546" s="114" t="str">
        <f t="shared" si="279"/>
        <v/>
      </c>
      <c r="Q546" s="115"/>
      <c r="R546" s="112" t="str">
        <f t="shared" si="280"/>
        <v/>
      </c>
      <c r="S546" s="50"/>
      <c r="T546" s="53" t="str">
        <f t="shared" si="281"/>
        <v/>
      </c>
      <c r="U546" s="50" t="str">
        <f t="shared" si="282"/>
        <v/>
      </c>
      <c r="V546" s="50" t="str">
        <f t="shared" si="283"/>
        <v/>
      </c>
      <c r="W546" s="53" t="str">
        <f t="shared" si="284"/>
        <v/>
      </c>
      <c r="X546" s="50" t="str">
        <f t="shared" si="296"/>
        <v/>
      </c>
      <c r="Y546" s="50" t="str">
        <f>IF(B546&lt;&gt;"",IF(MONTH(E546)=MONTH($F$14),SUMIF($C$22:C993,"="&amp;(C546-1),$G$22:G993),0)*T546,"")</f>
        <v/>
      </c>
      <c r="Z546" s="50" t="str">
        <f>IF(B546&lt;&gt;"",SUM($Y$22:Y546),"")</f>
        <v/>
      </c>
      <c r="AA546" s="51" t="str">
        <f t="shared" si="297"/>
        <v/>
      </c>
      <c r="AB546" s="50" t="str">
        <f t="shared" si="298"/>
        <v/>
      </c>
      <c r="AC546" s="50" t="str">
        <f t="shared" si="299"/>
        <v/>
      </c>
      <c r="AD546" s="50" t="str">
        <f t="shared" si="300"/>
        <v/>
      </c>
      <c r="AE546" s="50" t="str">
        <f t="shared" si="301"/>
        <v/>
      </c>
      <c r="AF546" s="50" t="str">
        <f>IFERROR($V546*(1-$W546)+SUM($X$22:$X546)+$AD546,"")</f>
        <v/>
      </c>
      <c r="AG546" s="50" t="str">
        <f t="shared" si="302"/>
        <v/>
      </c>
      <c r="AH546" s="50" t="str">
        <f>IF(B546&lt;&gt;"",
IF(AND(AG546=TRUE,D546&gt;=65),$V546*(1-10%)+SUM($X$22:$X546)+$AD546,AF546),
"")</f>
        <v/>
      </c>
      <c r="AI546" s="50" t="str">
        <f t="shared" si="285"/>
        <v/>
      </c>
      <c r="AJ546" s="50" t="str">
        <f t="shared" si="286"/>
        <v/>
      </c>
      <c r="AK546" s="50" t="str">
        <f t="shared" si="287"/>
        <v/>
      </c>
      <c r="AL546" s="50" t="str">
        <f t="shared" si="303"/>
        <v/>
      </c>
      <c r="AM546" s="50" t="str">
        <f t="shared" si="288"/>
        <v/>
      </c>
      <c r="AN546" s="50" t="str">
        <f t="shared" si="304"/>
        <v/>
      </c>
      <c r="AO546" s="50" t="str">
        <f t="shared" si="305"/>
        <v/>
      </c>
      <c r="AP546" s="50" t="str">
        <f t="shared" si="306"/>
        <v/>
      </c>
      <c r="AQ546" s="50" t="str">
        <f t="shared" si="307"/>
        <v/>
      </c>
    </row>
    <row r="547" spans="1:43" s="27" customFormat="1" x14ac:dyDescent="0.2">
      <c r="A547" s="47" t="str">
        <f t="shared" si="276"/>
        <v/>
      </c>
      <c r="B547" s="47" t="str">
        <f>IF(E547&lt;=$F$10,VLOOKUP('KALKULATOR 2021'!A547,Robocze!$B$23:$C$102,2),"")</f>
        <v/>
      </c>
      <c r="C547" s="47" t="str">
        <f t="shared" si="289"/>
        <v/>
      </c>
      <c r="D547" s="48" t="str">
        <f t="shared" si="308"/>
        <v/>
      </c>
      <c r="E547" s="54" t="str">
        <f t="shared" si="290"/>
        <v/>
      </c>
      <c r="F547" s="49" t="str">
        <f t="shared" si="291"/>
        <v/>
      </c>
      <c r="G547" s="50" t="str">
        <f>IF(F547&lt;&gt;"",
IF($F$6=Robocze!$B$3,$F$5/12,
IF(AND($F$6=Robocze!$B$4,MOD(A547,3)=1),$F$5/4,
IF(AND($F$6=Robocze!$B$5,MOD(A547,12)=1),$F$5,0))),
"")</f>
        <v/>
      </c>
      <c r="H547" s="50" t="str">
        <f t="shared" si="292"/>
        <v/>
      </c>
      <c r="I547" s="51" t="str">
        <f t="shared" si="277"/>
        <v/>
      </c>
      <c r="J547" s="50" t="str">
        <f t="shared" si="293"/>
        <v/>
      </c>
      <c r="K547" s="50" t="str">
        <f t="shared" si="294"/>
        <v/>
      </c>
      <c r="L547" s="52" t="str">
        <f t="shared" si="309"/>
        <v/>
      </c>
      <c r="M547" s="111" t="str">
        <f t="shared" si="278"/>
        <v/>
      </c>
      <c r="N547" s="114" t="str">
        <f t="shared" si="295"/>
        <v/>
      </c>
      <c r="O547" s="115"/>
      <c r="P547" s="114" t="str">
        <f t="shared" si="279"/>
        <v/>
      </c>
      <c r="Q547" s="115"/>
      <c r="R547" s="112" t="str">
        <f t="shared" si="280"/>
        <v/>
      </c>
      <c r="S547" s="50"/>
      <c r="T547" s="53" t="str">
        <f t="shared" si="281"/>
        <v/>
      </c>
      <c r="U547" s="50" t="str">
        <f t="shared" si="282"/>
        <v/>
      </c>
      <c r="V547" s="50" t="str">
        <f t="shared" si="283"/>
        <v/>
      </c>
      <c r="W547" s="53" t="str">
        <f t="shared" si="284"/>
        <v/>
      </c>
      <c r="X547" s="50" t="str">
        <f t="shared" si="296"/>
        <v/>
      </c>
      <c r="Y547" s="50" t="str">
        <f>IF(B547&lt;&gt;"",IF(MONTH(E547)=MONTH($F$14),SUMIF($C$22:C993,"="&amp;(C547-1),$G$22:G993),0)*T547,"")</f>
        <v/>
      </c>
      <c r="Z547" s="50" t="str">
        <f>IF(B547&lt;&gt;"",SUM($Y$22:Y547),"")</f>
        <v/>
      </c>
      <c r="AA547" s="51" t="str">
        <f t="shared" si="297"/>
        <v/>
      </c>
      <c r="AB547" s="50" t="str">
        <f t="shared" si="298"/>
        <v/>
      </c>
      <c r="AC547" s="50" t="str">
        <f t="shared" si="299"/>
        <v/>
      </c>
      <c r="AD547" s="50" t="str">
        <f t="shared" si="300"/>
        <v/>
      </c>
      <c r="AE547" s="50" t="str">
        <f t="shared" si="301"/>
        <v/>
      </c>
      <c r="AF547" s="50" t="str">
        <f>IFERROR($V547*(1-$W547)+SUM($X$22:$X547)+$AD547,"")</f>
        <v/>
      </c>
      <c r="AG547" s="50" t="str">
        <f t="shared" si="302"/>
        <v/>
      </c>
      <c r="AH547" s="50" t="str">
        <f>IF(B547&lt;&gt;"",
IF(AND(AG547=TRUE,D547&gt;=65),$V547*(1-10%)+SUM($X$22:$X547)+$AD547,AF547),
"")</f>
        <v/>
      </c>
      <c r="AI547" s="50" t="str">
        <f t="shared" si="285"/>
        <v/>
      </c>
      <c r="AJ547" s="50" t="str">
        <f t="shared" si="286"/>
        <v/>
      </c>
      <c r="AK547" s="50" t="str">
        <f t="shared" si="287"/>
        <v/>
      </c>
      <c r="AL547" s="50" t="str">
        <f t="shared" si="303"/>
        <v/>
      </c>
      <c r="AM547" s="50" t="str">
        <f t="shared" si="288"/>
        <v/>
      </c>
      <c r="AN547" s="50" t="str">
        <f t="shared" si="304"/>
        <v/>
      </c>
      <c r="AO547" s="50" t="str">
        <f t="shared" si="305"/>
        <v/>
      </c>
      <c r="AP547" s="50" t="str">
        <f t="shared" si="306"/>
        <v/>
      </c>
      <c r="AQ547" s="50" t="str">
        <f t="shared" si="307"/>
        <v/>
      </c>
    </row>
    <row r="548" spans="1:43" s="27" customFormat="1" x14ac:dyDescent="0.2">
      <c r="A548" s="47" t="str">
        <f t="shared" si="276"/>
        <v/>
      </c>
      <c r="B548" s="47" t="str">
        <f>IF(E548&lt;=$F$10,VLOOKUP('KALKULATOR 2021'!A548,Robocze!$B$23:$C$102,2),"")</f>
        <v/>
      </c>
      <c r="C548" s="47" t="str">
        <f t="shared" si="289"/>
        <v/>
      </c>
      <c r="D548" s="48" t="str">
        <f t="shared" si="308"/>
        <v/>
      </c>
      <c r="E548" s="54" t="str">
        <f t="shared" si="290"/>
        <v/>
      </c>
      <c r="F548" s="49" t="str">
        <f t="shared" si="291"/>
        <v/>
      </c>
      <c r="G548" s="50" t="str">
        <f>IF(F548&lt;&gt;"",
IF($F$6=Robocze!$B$3,$F$5/12,
IF(AND($F$6=Robocze!$B$4,MOD(A548,3)=1),$F$5/4,
IF(AND($F$6=Robocze!$B$5,MOD(A548,12)=1),$F$5,0))),
"")</f>
        <v/>
      </c>
      <c r="H548" s="50" t="str">
        <f t="shared" si="292"/>
        <v/>
      </c>
      <c r="I548" s="51" t="str">
        <f t="shared" si="277"/>
        <v/>
      </c>
      <c r="J548" s="50" t="str">
        <f t="shared" si="293"/>
        <v/>
      </c>
      <c r="K548" s="50" t="str">
        <f t="shared" si="294"/>
        <v/>
      </c>
      <c r="L548" s="52" t="str">
        <f t="shared" si="309"/>
        <v/>
      </c>
      <c r="M548" s="111" t="str">
        <f t="shared" si="278"/>
        <v/>
      </c>
      <c r="N548" s="114" t="str">
        <f t="shared" si="295"/>
        <v/>
      </c>
      <c r="O548" s="115"/>
      <c r="P548" s="114" t="str">
        <f t="shared" si="279"/>
        <v/>
      </c>
      <c r="Q548" s="115"/>
      <c r="R548" s="112" t="str">
        <f t="shared" si="280"/>
        <v/>
      </c>
      <c r="S548" s="50"/>
      <c r="T548" s="53" t="str">
        <f t="shared" si="281"/>
        <v/>
      </c>
      <c r="U548" s="50" t="str">
        <f t="shared" si="282"/>
        <v/>
      </c>
      <c r="V548" s="50" t="str">
        <f t="shared" si="283"/>
        <v/>
      </c>
      <c r="W548" s="53" t="str">
        <f t="shared" si="284"/>
        <v/>
      </c>
      <c r="X548" s="50" t="str">
        <f t="shared" si="296"/>
        <v/>
      </c>
      <c r="Y548" s="50" t="str">
        <f>IF(B548&lt;&gt;"",IF(MONTH(E548)=MONTH($F$14),SUMIF($C$22:C993,"="&amp;(C548-1),$G$22:G993),0)*T548,"")</f>
        <v/>
      </c>
      <c r="Z548" s="50" t="str">
        <f>IF(B548&lt;&gt;"",SUM($Y$22:Y548),"")</f>
        <v/>
      </c>
      <c r="AA548" s="51" t="str">
        <f t="shared" si="297"/>
        <v/>
      </c>
      <c r="AB548" s="50" t="str">
        <f t="shared" si="298"/>
        <v/>
      </c>
      <c r="AC548" s="50" t="str">
        <f t="shared" si="299"/>
        <v/>
      </c>
      <c r="AD548" s="50" t="str">
        <f t="shared" si="300"/>
        <v/>
      </c>
      <c r="AE548" s="50" t="str">
        <f t="shared" si="301"/>
        <v/>
      </c>
      <c r="AF548" s="50" t="str">
        <f>IFERROR($V548*(1-$W548)+SUM($X$22:$X548)+$AD548,"")</f>
        <v/>
      </c>
      <c r="AG548" s="50" t="str">
        <f t="shared" si="302"/>
        <v/>
      </c>
      <c r="AH548" s="50" t="str">
        <f>IF(B548&lt;&gt;"",
IF(AND(AG548=TRUE,D548&gt;=65),$V548*(1-10%)+SUM($X$22:$X548)+$AD548,AF548),
"")</f>
        <v/>
      </c>
      <c r="AI548" s="50" t="str">
        <f t="shared" si="285"/>
        <v/>
      </c>
      <c r="AJ548" s="50" t="str">
        <f t="shared" si="286"/>
        <v/>
      </c>
      <c r="AK548" s="50" t="str">
        <f t="shared" si="287"/>
        <v/>
      </c>
      <c r="AL548" s="50" t="str">
        <f t="shared" si="303"/>
        <v/>
      </c>
      <c r="AM548" s="50" t="str">
        <f t="shared" si="288"/>
        <v/>
      </c>
      <c r="AN548" s="50" t="str">
        <f t="shared" si="304"/>
        <v/>
      </c>
      <c r="AO548" s="50" t="str">
        <f t="shared" si="305"/>
        <v/>
      </c>
      <c r="AP548" s="50" t="str">
        <f t="shared" si="306"/>
        <v/>
      </c>
      <c r="AQ548" s="50" t="str">
        <f t="shared" si="307"/>
        <v/>
      </c>
    </row>
    <row r="549" spans="1:43" s="27" customFormat="1" x14ac:dyDescent="0.2">
      <c r="A549" s="55" t="str">
        <f t="shared" si="276"/>
        <v/>
      </c>
      <c r="B549" s="55" t="str">
        <f>IF(E549&lt;=$F$10,VLOOKUP('KALKULATOR 2021'!A549,Robocze!$B$23:$C$102,2),"")</f>
        <v/>
      </c>
      <c r="C549" s="55" t="str">
        <f t="shared" si="289"/>
        <v/>
      </c>
      <c r="D549" s="56" t="str">
        <f t="shared" si="308"/>
        <v/>
      </c>
      <c r="E549" s="57" t="str">
        <f t="shared" si="290"/>
        <v/>
      </c>
      <c r="F549" s="58" t="str">
        <f t="shared" si="291"/>
        <v/>
      </c>
      <c r="G549" s="59" t="str">
        <f>IF(F549&lt;&gt;"",
IF($F$6=Robocze!$B$3,$F$5/12,
IF(AND($F$6=Robocze!$B$4,MOD(A549,3)=1),$F$5/4,
IF(AND($F$6=Robocze!$B$5,MOD(A549,12)=1),$F$5,0))),
"")</f>
        <v/>
      </c>
      <c r="H549" s="59" t="str">
        <f t="shared" si="292"/>
        <v/>
      </c>
      <c r="I549" s="60" t="str">
        <f t="shared" si="277"/>
        <v/>
      </c>
      <c r="J549" s="59" t="str">
        <f t="shared" si="293"/>
        <v/>
      </c>
      <c r="K549" s="59" t="str">
        <f t="shared" si="294"/>
        <v/>
      </c>
      <c r="L549" s="61" t="str">
        <f t="shared" si="309"/>
        <v/>
      </c>
      <c r="M549" s="113" t="str">
        <f t="shared" si="278"/>
        <v/>
      </c>
      <c r="N549" s="114" t="str">
        <f t="shared" si="295"/>
        <v/>
      </c>
      <c r="O549" s="115"/>
      <c r="P549" s="114" t="str">
        <f t="shared" si="279"/>
        <v/>
      </c>
      <c r="Q549" s="115"/>
      <c r="R549" s="112" t="str">
        <f t="shared" si="280"/>
        <v/>
      </c>
      <c r="S549" s="59"/>
      <c r="T549" s="62" t="str">
        <f t="shared" si="281"/>
        <v/>
      </c>
      <c r="U549" s="59" t="str">
        <f t="shared" si="282"/>
        <v/>
      </c>
      <c r="V549" s="59" t="str">
        <f t="shared" si="283"/>
        <v/>
      </c>
      <c r="W549" s="62" t="str">
        <f t="shared" si="284"/>
        <v/>
      </c>
      <c r="X549" s="59" t="str">
        <f t="shared" si="296"/>
        <v/>
      </c>
      <c r="Y549" s="59" t="str">
        <f>IF(B549&lt;&gt;"",IF(MONTH(E549)=MONTH($F$14),SUMIF($C$22:C1017,"="&amp;(C549-1),$G$22:G1017),0)*T549,"")</f>
        <v/>
      </c>
      <c r="Z549" s="59" t="str">
        <f>IF(B549&lt;&gt;"",SUM($Y$22:Y549),"")</f>
        <v/>
      </c>
      <c r="AA549" s="60" t="str">
        <f t="shared" si="297"/>
        <v/>
      </c>
      <c r="AB549" s="59" t="str">
        <f t="shared" si="298"/>
        <v/>
      </c>
      <c r="AC549" s="59" t="str">
        <f t="shared" si="299"/>
        <v/>
      </c>
      <c r="AD549" s="59" t="str">
        <f t="shared" si="300"/>
        <v/>
      </c>
      <c r="AE549" s="59" t="str">
        <f t="shared" si="301"/>
        <v/>
      </c>
      <c r="AF549" s="59" t="str">
        <f>IFERROR($V549*(1-$W549)+SUM($X$22:$X549)+$AD549,"")</f>
        <v/>
      </c>
      <c r="AG549" s="59" t="str">
        <f t="shared" si="302"/>
        <v/>
      </c>
      <c r="AH549" s="59" t="str">
        <f>IF(B549&lt;&gt;"",
IF(AND(AG549=TRUE,D549&gt;=65),$V549*(1-10%)+SUM($X$22:$X549)+$AD549,AF549),
"")</f>
        <v/>
      </c>
      <c r="AI549" s="59" t="str">
        <f t="shared" si="285"/>
        <v/>
      </c>
      <c r="AJ549" s="59" t="str">
        <f t="shared" si="286"/>
        <v/>
      </c>
      <c r="AK549" s="59" t="str">
        <f t="shared" si="287"/>
        <v/>
      </c>
      <c r="AL549" s="59" t="str">
        <f t="shared" si="303"/>
        <v/>
      </c>
      <c r="AM549" s="59" t="str">
        <f t="shared" si="288"/>
        <v/>
      </c>
      <c r="AN549" s="59" t="str">
        <f t="shared" si="304"/>
        <v/>
      </c>
      <c r="AO549" s="59" t="str">
        <f t="shared" si="305"/>
        <v/>
      </c>
      <c r="AP549" s="59" t="str">
        <f t="shared" si="306"/>
        <v/>
      </c>
      <c r="AQ549" s="59" t="str">
        <f t="shared" si="307"/>
        <v/>
      </c>
    </row>
    <row r="550" spans="1:43" s="27" customFormat="1" x14ac:dyDescent="0.2">
      <c r="A550" s="47" t="str">
        <f t="shared" si="276"/>
        <v/>
      </c>
      <c r="B550" s="47" t="str">
        <f>IF(E550&lt;=$F$10,VLOOKUP('KALKULATOR 2021'!A550,Robocze!$B$23:$C$102,2),"")</f>
        <v/>
      </c>
      <c r="C550" s="47" t="str">
        <f t="shared" si="289"/>
        <v/>
      </c>
      <c r="D550" s="48" t="str">
        <f t="shared" si="308"/>
        <v/>
      </c>
      <c r="E550" s="49" t="str">
        <f t="shared" si="290"/>
        <v/>
      </c>
      <c r="F550" s="49" t="str">
        <f t="shared" si="291"/>
        <v/>
      </c>
      <c r="G550" s="50" t="str">
        <f>IF(F550&lt;&gt;"",
IF($F$6=Robocze!$B$3,$F$5/12,
IF(AND($F$6=Robocze!$B$4,MOD(A550,3)=1),$F$5/4,
IF(AND($F$6=Robocze!$B$5,MOD(A550,12)=1),$F$5,0))),
"")</f>
        <v/>
      </c>
      <c r="H550" s="50" t="str">
        <f t="shared" si="292"/>
        <v/>
      </c>
      <c r="I550" s="51" t="str">
        <f t="shared" si="277"/>
        <v/>
      </c>
      <c r="J550" s="50" t="str">
        <f t="shared" si="293"/>
        <v/>
      </c>
      <c r="K550" s="50" t="str">
        <f t="shared" si="294"/>
        <v/>
      </c>
      <c r="L550" s="52" t="str">
        <f t="shared" si="309"/>
        <v/>
      </c>
      <c r="M550" s="111" t="str">
        <f t="shared" si="278"/>
        <v/>
      </c>
      <c r="N550" s="114" t="str">
        <f t="shared" si="295"/>
        <v/>
      </c>
      <c r="O550" s="115"/>
      <c r="P550" s="114" t="str">
        <f t="shared" si="279"/>
        <v/>
      </c>
      <c r="Q550" s="115"/>
      <c r="R550" s="112" t="str">
        <f t="shared" si="280"/>
        <v/>
      </c>
      <c r="S550" s="50"/>
      <c r="T550" s="53" t="str">
        <f t="shared" si="281"/>
        <v/>
      </c>
      <c r="U550" s="50" t="str">
        <f t="shared" si="282"/>
        <v/>
      </c>
      <c r="V550" s="50" t="str">
        <f t="shared" si="283"/>
        <v/>
      </c>
      <c r="W550" s="53" t="str">
        <f t="shared" si="284"/>
        <v/>
      </c>
      <c r="X550" s="50" t="str">
        <f t="shared" si="296"/>
        <v/>
      </c>
      <c r="Y550" s="50" t="str">
        <f>IF(B550&lt;&gt;"",IF(MONTH(E550)=MONTH($F$14),SUMIF($C$22:C1005,"="&amp;(C550-1),$G$22:G1005),0)*T550,"")</f>
        <v/>
      </c>
      <c r="Z550" s="50" t="str">
        <f>IF(B550&lt;&gt;"",SUM($Y$22:Y550),"")</f>
        <v/>
      </c>
      <c r="AA550" s="51" t="str">
        <f t="shared" si="297"/>
        <v/>
      </c>
      <c r="AB550" s="50" t="str">
        <f t="shared" si="298"/>
        <v/>
      </c>
      <c r="AC550" s="50" t="str">
        <f t="shared" si="299"/>
        <v/>
      </c>
      <c r="AD550" s="50" t="str">
        <f t="shared" si="300"/>
        <v/>
      </c>
      <c r="AE550" s="50" t="str">
        <f t="shared" si="301"/>
        <v/>
      </c>
      <c r="AF550" s="50" t="str">
        <f>IFERROR($V550*(1-$W550)+SUM($X$22:$X550)+$AD550,"")</f>
        <v/>
      </c>
      <c r="AG550" s="50" t="str">
        <f t="shared" si="302"/>
        <v/>
      </c>
      <c r="AH550" s="50" t="str">
        <f>IF(B550&lt;&gt;"",
IF(AND(AG550=TRUE,D550&gt;=65),$V550*(1-10%)+SUM($X$22:$X550)+$AD550,AF550),
"")</f>
        <v/>
      </c>
      <c r="AI550" s="50" t="str">
        <f t="shared" si="285"/>
        <v/>
      </c>
      <c r="AJ550" s="50" t="str">
        <f t="shared" si="286"/>
        <v/>
      </c>
      <c r="AK550" s="50" t="str">
        <f t="shared" si="287"/>
        <v/>
      </c>
      <c r="AL550" s="50" t="str">
        <f t="shared" si="303"/>
        <v/>
      </c>
      <c r="AM550" s="50" t="str">
        <f t="shared" si="288"/>
        <v/>
      </c>
      <c r="AN550" s="50" t="str">
        <f t="shared" si="304"/>
        <v/>
      </c>
      <c r="AO550" s="50" t="str">
        <f t="shared" si="305"/>
        <v/>
      </c>
      <c r="AP550" s="50" t="str">
        <f t="shared" si="306"/>
        <v/>
      </c>
      <c r="AQ550" s="50" t="str">
        <f t="shared" si="307"/>
        <v/>
      </c>
    </row>
    <row r="551" spans="1:43" s="27" customFormat="1" x14ac:dyDescent="0.2">
      <c r="A551" s="47" t="str">
        <f t="shared" si="276"/>
        <v/>
      </c>
      <c r="B551" s="47" t="str">
        <f>IF(E551&lt;=$F$10,VLOOKUP('KALKULATOR 2021'!A551,Robocze!$B$23:$C$102,2),"")</f>
        <v/>
      </c>
      <c r="C551" s="47" t="str">
        <f t="shared" si="289"/>
        <v/>
      </c>
      <c r="D551" s="48" t="str">
        <f t="shared" si="308"/>
        <v/>
      </c>
      <c r="E551" s="54" t="str">
        <f t="shared" si="290"/>
        <v/>
      </c>
      <c r="F551" s="49" t="str">
        <f t="shared" si="291"/>
        <v/>
      </c>
      <c r="G551" s="50" t="str">
        <f>IF(F551&lt;&gt;"",
IF($F$6=Robocze!$B$3,$F$5/12,
IF(AND($F$6=Robocze!$B$4,MOD(A551,3)=1),$F$5/4,
IF(AND($F$6=Robocze!$B$5,MOD(A551,12)=1),$F$5,0))),
"")</f>
        <v/>
      </c>
      <c r="H551" s="50" t="str">
        <f t="shared" si="292"/>
        <v/>
      </c>
      <c r="I551" s="51" t="str">
        <f t="shared" si="277"/>
        <v/>
      </c>
      <c r="J551" s="50" t="str">
        <f t="shared" si="293"/>
        <v/>
      </c>
      <c r="K551" s="50" t="str">
        <f t="shared" si="294"/>
        <v/>
      </c>
      <c r="L551" s="52" t="str">
        <f t="shared" si="309"/>
        <v/>
      </c>
      <c r="M551" s="111" t="str">
        <f t="shared" si="278"/>
        <v/>
      </c>
      <c r="N551" s="114" t="str">
        <f t="shared" si="295"/>
        <v/>
      </c>
      <c r="O551" s="115"/>
      <c r="P551" s="114" t="str">
        <f t="shared" si="279"/>
        <v/>
      </c>
      <c r="Q551" s="115"/>
      <c r="R551" s="112" t="str">
        <f t="shared" si="280"/>
        <v/>
      </c>
      <c r="S551" s="50"/>
      <c r="T551" s="53" t="str">
        <f t="shared" si="281"/>
        <v/>
      </c>
      <c r="U551" s="50" t="str">
        <f t="shared" si="282"/>
        <v/>
      </c>
      <c r="V551" s="50" t="str">
        <f t="shared" si="283"/>
        <v/>
      </c>
      <c r="W551" s="53" t="str">
        <f t="shared" si="284"/>
        <v/>
      </c>
      <c r="X551" s="50" t="str">
        <f t="shared" si="296"/>
        <v/>
      </c>
      <c r="Y551" s="50" t="str">
        <f>IF(B551&lt;&gt;"",IF(MONTH(E551)=MONTH($F$14),SUMIF($C$22:C1005,"="&amp;(C551-1),$G$22:G1005),0)*T551,"")</f>
        <v/>
      </c>
      <c r="Z551" s="50" t="str">
        <f>IF(B551&lt;&gt;"",SUM($Y$22:Y551),"")</f>
        <v/>
      </c>
      <c r="AA551" s="51" t="str">
        <f t="shared" si="297"/>
        <v/>
      </c>
      <c r="AB551" s="50" t="str">
        <f t="shared" si="298"/>
        <v/>
      </c>
      <c r="AC551" s="50" t="str">
        <f t="shared" si="299"/>
        <v/>
      </c>
      <c r="AD551" s="50" t="str">
        <f t="shared" si="300"/>
        <v/>
      </c>
      <c r="AE551" s="50" t="str">
        <f t="shared" si="301"/>
        <v/>
      </c>
      <c r="AF551" s="50" t="str">
        <f>IFERROR($V551*(1-$W551)+SUM($X$22:$X551)+$AD551,"")</f>
        <v/>
      </c>
      <c r="AG551" s="50" t="str">
        <f t="shared" si="302"/>
        <v/>
      </c>
      <c r="AH551" s="50" t="str">
        <f>IF(B551&lt;&gt;"",
IF(AND(AG551=TRUE,D551&gt;=65),$V551*(1-10%)+SUM($X$22:$X551)+$AD551,AF551),
"")</f>
        <v/>
      </c>
      <c r="AI551" s="50" t="str">
        <f t="shared" si="285"/>
        <v/>
      </c>
      <c r="AJ551" s="50" t="str">
        <f t="shared" si="286"/>
        <v/>
      </c>
      <c r="AK551" s="50" t="str">
        <f t="shared" si="287"/>
        <v/>
      </c>
      <c r="AL551" s="50" t="str">
        <f t="shared" si="303"/>
        <v/>
      </c>
      <c r="AM551" s="50" t="str">
        <f t="shared" si="288"/>
        <v/>
      </c>
      <c r="AN551" s="50" t="str">
        <f t="shared" si="304"/>
        <v/>
      </c>
      <c r="AO551" s="50" t="str">
        <f t="shared" si="305"/>
        <v/>
      </c>
      <c r="AP551" s="50" t="str">
        <f t="shared" si="306"/>
        <v/>
      </c>
      <c r="AQ551" s="50" t="str">
        <f t="shared" si="307"/>
        <v/>
      </c>
    </row>
    <row r="552" spans="1:43" s="27" customFormat="1" x14ac:dyDescent="0.2">
      <c r="A552" s="47" t="str">
        <f t="shared" si="276"/>
        <v/>
      </c>
      <c r="B552" s="47" t="str">
        <f>IF(E552&lt;=$F$10,VLOOKUP('KALKULATOR 2021'!A552,Robocze!$B$23:$C$102,2),"")</f>
        <v/>
      </c>
      <c r="C552" s="47" t="str">
        <f t="shared" si="289"/>
        <v/>
      </c>
      <c r="D552" s="48" t="str">
        <f t="shared" si="308"/>
        <v/>
      </c>
      <c r="E552" s="54" t="str">
        <f t="shared" si="290"/>
        <v/>
      </c>
      <c r="F552" s="49" t="str">
        <f t="shared" si="291"/>
        <v/>
      </c>
      <c r="G552" s="50" t="str">
        <f>IF(F552&lt;&gt;"",
IF($F$6=Robocze!$B$3,$F$5/12,
IF(AND($F$6=Robocze!$B$4,MOD(A552,3)=1),$F$5/4,
IF(AND($F$6=Robocze!$B$5,MOD(A552,12)=1),$F$5,0))),
"")</f>
        <v/>
      </c>
      <c r="H552" s="50" t="str">
        <f t="shared" si="292"/>
        <v/>
      </c>
      <c r="I552" s="51" t="str">
        <f t="shared" si="277"/>
        <v/>
      </c>
      <c r="J552" s="50" t="str">
        <f t="shared" si="293"/>
        <v/>
      </c>
      <c r="K552" s="50" t="str">
        <f t="shared" si="294"/>
        <v/>
      </c>
      <c r="L552" s="52" t="str">
        <f t="shared" si="309"/>
        <v/>
      </c>
      <c r="M552" s="111" t="str">
        <f t="shared" si="278"/>
        <v/>
      </c>
      <c r="N552" s="114" t="str">
        <f t="shared" si="295"/>
        <v/>
      </c>
      <c r="O552" s="115"/>
      <c r="P552" s="114" t="str">
        <f t="shared" si="279"/>
        <v/>
      </c>
      <c r="Q552" s="115"/>
      <c r="R552" s="112" t="str">
        <f t="shared" si="280"/>
        <v/>
      </c>
      <c r="S552" s="50"/>
      <c r="T552" s="53" t="str">
        <f t="shared" si="281"/>
        <v/>
      </c>
      <c r="U552" s="50" t="str">
        <f t="shared" si="282"/>
        <v/>
      </c>
      <c r="V552" s="50" t="str">
        <f t="shared" si="283"/>
        <v/>
      </c>
      <c r="W552" s="53" t="str">
        <f t="shared" si="284"/>
        <v/>
      </c>
      <c r="X552" s="50" t="str">
        <f t="shared" si="296"/>
        <v/>
      </c>
      <c r="Y552" s="50" t="str">
        <f>IF(B552&lt;&gt;"",IF(MONTH(E552)=MONTH($F$14),SUMIF($C$22:C1005,"="&amp;(C552-1),$G$22:G1005),0)*T552,"")</f>
        <v/>
      </c>
      <c r="Z552" s="50" t="str">
        <f>IF(B552&lt;&gt;"",SUM($Y$22:Y552),"")</f>
        <v/>
      </c>
      <c r="AA552" s="51" t="str">
        <f t="shared" si="297"/>
        <v/>
      </c>
      <c r="AB552" s="50" t="str">
        <f t="shared" si="298"/>
        <v/>
      </c>
      <c r="AC552" s="50" t="str">
        <f t="shared" si="299"/>
        <v/>
      </c>
      <c r="AD552" s="50" t="str">
        <f t="shared" si="300"/>
        <v/>
      </c>
      <c r="AE552" s="50" t="str">
        <f t="shared" si="301"/>
        <v/>
      </c>
      <c r="AF552" s="50" t="str">
        <f>IFERROR($V552*(1-$W552)+SUM($X$22:$X552)+$AD552,"")</f>
        <v/>
      </c>
      <c r="AG552" s="50" t="str">
        <f t="shared" si="302"/>
        <v/>
      </c>
      <c r="AH552" s="50" t="str">
        <f>IF(B552&lt;&gt;"",
IF(AND(AG552=TRUE,D552&gt;=65),$V552*(1-10%)+SUM($X$22:$X552)+$AD552,AF552),
"")</f>
        <v/>
      </c>
      <c r="AI552" s="50" t="str">
        <f t="shared" si="285"/>
        <v/>
      </c>
      <c r="AJ552" s="50" t="str">
        <f t="shared" si="286"/>
        <v/>
      </c>
      <c r="AK552" s="50" t="str">
        <f t="shared" si="287"/>
        <v/>
      </c>
      <c r="AL552" s="50" t="str">
        <f t="shared" si="303"/>
        <v/>
      </c>
      <c r="AM552" s="50" t="str">
        <f t="shared" si="288"/>
        <v/>
      </c>
      <c r="AN552" s="50" t="str">
        <f t="shared" si="304"/>
        <v/>
      </c>
      <c r="AO552" s="50" t="str">
        <f t="shared" si="305"/>
        <v/>
      </c>
      <c r="AP552" s="50" t="str">
        <f t="shared" si="306"/>
        <v/>
      </c>
      <c r="AQ552" s="50" t="str">
        <f t="shared" si="307"/>
        <v/>
      </c>
    </row>
    <row r="553" spans="1:43" s="46" customFormat="1" x14ac:dyDescent="0.2">
      <c r="A553" s="47" t="str">
        <f t="shared" si="276"/>
        <v/>
      </c>
      <c r="B553" s="47" t="str">
        <f>IF(E553&lt;=$F$10,VLOOKUP('KALKULATOR 2021'!A553,Robocze!$B$23:$C$102,2),"")</f>
        <v/>
      </c>
      <c r="C553" s="47" t="str">
        <f t="shared" si="289"/>
        <v/>
      </c>
      <c r="D553" s="48" t="str">
        <f t="shared" si="308"/>
        <v/>
      </c>
      <c r="E553" s="54" t="str">
        <f t="shared" si="290"/>
        <v/>
      </c>
      <c r="F553" s="49" t="str">
        <f t="shared" si="291"/>
        <v/>
      </c>
      <c r="G553" s="50" t="str">
        <f>IF(F553&lt;&gt;"",
IF($F$6=Robocze!$B$3,$F$5/12,
IF(AND($F$6=Robocze!$B$4,MOD(A553,3)=1),$F$5/4,
IF(AND($F$6=Robocze!$B$5,MOD(A553,12)=1),$F$5,0))),
"")</f>
        <v/>
      </c>
      <c r="H553" s="50" t="str">
        <f t="shared" si="292"/>
        <v/>
      </c>
      <c r="I553" s="51" t="str">
        <f t="shared" si="277"/>
        <v/>
      </c>
      <c r="J553" s="50" t="str">
        <f t="shared" si="293"/>
        <v/>
      </c>
      <c r="K553" s="50" t="str">
        <f t="shared" si="294"/>
        <v/>
      </c>
      <c r="L553" s="52" t="str">
        <f t="shared" si="309"/>
        <v/>
      </c>
      <c r="M553" s="111" t="str">
        <f t="shared" si="278"/>
        <v/>
      </c>
      <c r="N553" s="114" t="str">
        <f t="shared" si="295"/>
        <v/>
      </c>
      <c r="O553" s="115"/>
      <c r="P553" s="114" t="str">
        <f t="shared" si="279"/>
        <v/>
      </c>
      <c r="Q553" s="115"/>
      <c r="R553" s="112" t="str">
        <f t="shared" si="280"/>
        <v/>
      </c>
      <c r="S553" s="50"/>
      <c r="T553" s="53" t="str">
        <f t="shared" si="281"/>
        <v/>
      </c>
      <c r="U553" s="50" t="str">
        <f t="shared" si="282"/>
        <v/>
      </c>
      <c r="V553" s="50" t="str">
        <f t="shared" si="283"/>
        <v/>
      </c>
      <c r="W553" s="53" t="str">
        <f t="shared" si="284"/>
        <v/>
      </c>
      <c r="X553" s="50" t="str">
        <f t="shared" si="296"/>
        <v/>
      </c>
      <c r="Y553" s="50" t="str">
        <f>IF(B553&lt;&gt;"",IF(MONTH(E553)=MONTH($F$14),SUMIF($C$22:C1005,"="&amp;(C553-1),$G$22:G1005),0)*T553,"")</f>
        <v/>
      </c>
      <c r="Z553" s="50" t="str">
        <f>IF(B553&lt;&gt;"",SUM($Y$22:Y553),"")</f>
        <v/>
      </c>
      <c r="AA553" s="51" t="str">
        <f t="shared" si="297"/>
        <v/>
      </c>
      <c r="AB553" s="50" t="str">
        <f t="shared" si="298"/>
        <v/>
      </c>
      <c r="AC553" s="50" t="str">
        <f t="shared" si="299"/>
        <v/>
      </c>
      <c r="AD553" s="50" t="str">
        <f t="shared" si="300"/>
        <v/>
      </c>
      <c r="AE553" s="50" t="str">
        <f t="shared" si="301"/>
        <v/>
      </c>
      <c r="AF553" s="50" t="str">
        <f>IFERROR($V553*(1-$W553)+SUM($X$22:$X553)+$AD553,"")</f>
        <v/>
      </c>
      <c r="AG553" s="50" t="str">
        <f t="shared" si="302"/>
        <v/>
      </c>
      <c r="AH553" s="50" t="str">
        <f>IF(B553&lt;&gt;"",
IF(AND(AG553=TRUE,D553&gt;=65),$V553*(1-10%)+SUM($X$22:$X553)+$AD553,AF553),
"")</f>
        <v/>
      </c>
      <c r="AI553" s="50" t="str">
        <f t="shared" si="285"/>
        <v/>
      </c>
      <c r="AJ553" s="50" t="str">
        <f t="shared" si="286"/>
        <v/>
      </c>
      <c r="AK553" s="50" t="str">
        <f t="shared" si="287"/>
        <v/>
      </c>
      <c r="AL553" s="50" t="str">
        <f t="shared" si="303"/>
        <v/>
      </c>
      <c r="AM553" s="50" t="str">
        <f t="shared" si="288"/>
        <v/>
      </c>
      <c r="AN553" s="50" t="str">
        <f t="shared" si="304"/>
        <v/>
      </c>
      <c r="AO553" s="50" t="str">
        <f t="shared" si="305"/>
        <v/>
      </c>
      <c r="AP553" s="50" t="str">
        <f t="shared" si="306"/>
        <v/>
      </c>
      <c r="AQ553" s="50" t="str">
        <f t="shared" si="307"/>
        <v/>
      </c>
    </row>
    <row r="554" spans="1:43" s="27" customFormat="1" x14ac:dyDescent="0.2">
      <c r="A554" s="47" t="str">
        <f t="shared" si="276"/>
        <v/>
      </c>
      <c r="B554" s="47" t="str">
        <f>IF(E554&lt;=$F$10,VLOOKUP('KALKULATOR 2021'!A554,Robocze!$B$23:$C$102,2),"")</f>
        <v/>
      </c>
      <c r="C554" s="47" t="str">
        <f t="shared" si="289"/>
        <v/>
      </c>
      <c r="D554" s="48" t="str">
        <f t="shared" si="308"/>
        <v/>
      </c>
      <c r="E554" s="54" t="str">
        <f t="shared" si="290"/>
        <v/>
      </c>
      <c r="F554" s="49" t="str">
        <f t="shared" si="291"/>
        <v/>
      </c>
      <c r="G554" s="50" t="str">
        <f>IF(F554&lt;&gt;"",
IF($F$6=Robocze!$B$3,$F$5/12,
IF(AND($F$6=Robocze!$B$4,MOD(A554,3)=1),$F$5/4,
IF(AND($F$6=Robocze!$B$5,MOD(A554,12)=1),$F$5,0))),
"")</f>
        <v/>
      </c>
      <c r="H554" s="50" t="str">
        <f t="shared" si="292"/>
        <v/>
      </c>
      <c r="I554" s="51" t="str">
        <f t="shared" si="277"/>
        <v/>
      </c>
      <c r="J554" s="50" t="str">
        <f t="shared" si="293"/>
        <v/>
      </c>
      <c r="K554" s="50" t="str">
        <f t="shared" si="294"/>
        <v/>
      </c>
      <c r="L554" s="52" t="str">
        <f t="shared" si="309"/>
        <v/>
      </c>
      <c r="M554" s="111" t="str">
        <f t="shared" si="278"/>
        <v/>
      </c>
      <c r="N554" s="114" t="str">
        <f t="shared" si="295"/>
        <v/>
      </c>
      <c r="O554" s="115"/>
      <c r="P554" s="114" t="str">
        <f t="shared" si="279"/>
        <v/>
      </c>
      <c r="Q554" s="115"/>
      <c r="R554" s="112" t="str">
        <f t="shared" si="280"/>
        <v/>
      </c>
      <c r="S554" s="50"/>
      <c r="T554" s="53" t="str">
        <f t="shared" si="281"/>
        <v/>
      </c>
      <c r="U554" s="50" t="str">
        <f t="shared" si="282"/>
        <v/>
      </c>
      <c r="V554" s="50" t="str">
        <f t="shared" si="283"/>
        <v/>
      </c>
      <c r="W554" s="53" t="str">
        <f t="shared" si="284"/>
        <v/>
      </c>
      <c r="X554" s="50" t="str">
        <f t="shared" si="296"/>
        <v/>
      </c>
      <c r="Y554" s="50" t="str">
        <f>IF(B554&lt;&gt;"",IF(MONTH(E554)=MONTH($F$14),SUMIF($C$22:C1005,"="&amp;(C554-1),$G$22:G1005),0)*T554,"")</f>
        <v/>
      </c>
      <c r="Z554" s="50" t="str">
        <f>IF(B554&lt;&gt;"",SUM($Y$22:Y554),"")</f>
        <v/>
      </c>
      <c r="AA554" s="51" t="str">
        <f t="shared" si="297"/>
        <v/>
      </c>
      <c r="AB554" s="50" t="str">
        <f t="shared" si="298"/>
        <v/>
      </c>
      <c r="AC554" s="50" t="str">
        <f t="shared" si="299"/>
        <v/>
      </c>
      <c r="AD554" s="50" t="str">
        <f t="shared" si="300"/>
        <v/>
      </c>
      <c r="AE554" s="50" t="str">
        <f t="shared" si="301"/>
        <v/>
      </c>
      <c r="AF554" s="50" t="str">
        <f>IFERROR($V554*(1-$W554)+SUM($X$22:$X554)+$AD554,"")</f>
        <v/>
      </c>
      <c r="AG554" s="50" t="str">
        <f t="shared" si="302"/>
        <v/>
      </c>
      <c r="AH554" s="50" t="str">
        <f>IF(B554&lt;&gt;"",
IF(AND(AG554=TRUE,D554&gt;=65),$V554*(1-10%)+SUM($X$22:$X554)+$AD554,AF554),
"")</f>
        <v/>
      </c>
      <c r="AI554" s="50" t="str">
        <f t="shared" si="285"/>
        <v/>
      </c>
      <c r="AJ554" s="50" t="str">
        <f t="shared" si="286"/>
        <v/>
      </c>
      <c r="AK554" s="50" t="str">
        <f t="shared" si="287"/>
        <v/>
      </c>
      <c r="AL554" s="50" t="str">
        <f t="shared" si="303"/>
        <v/>
      </c>
      <c r="AM554" s="50" t="str">
        <f t="shared" si="288"/>
        <v/>
      </c>
      <c r="AN554" s="50" t="str">
        <f t="shared" si="304"/>
        <v/>
      </c>
      <c r="AO554" s="50" t="str">
        <f t="shared" si="305"/>
        <v/>
      </c>
      <c r="AP554" s="50" t="str">
        <f t="shared" si="306"/>
        <v/>
      </c>
      <c r="AQ554" s="50" t="str">
        <f t="shared" si="307"/>
        <v/>
      </c>
    </row>
    <row r="555" spans="1:43" s="27" customFormat="1" x14ac:dyDescent="0.2">
      <c r="A555" s="47" t="str">
        <f t="shared" si="276"/>
        <v/>
      </c>
      <c r="B555" s="47" t="str">
        <f>IF(E555&lt;=$F$10,VLOOKUP('KALKULATOR 2021'!A555,Robocze!$B$23:$C$102,2),"")</f>
        <v/>
      </c>
      <c r="C555" s="47" t="str">
        <f t="shared" si="289"/>
        <v/>
      </c>
      <c r="D555" s="48" t="str">
        <f t="shared" si="308"/>
        <v/>
      </c>
      <c r="E555" s="54" t="str">
        <f t="shared" si="290"/>
        <v/>
      </c>
      <c r="F555" s="49" t="str">
        <f t="shared" si="291"/>
        <v/>
      </c>
      <c r="G555" s="50" t="str">
        <f>IF(F555&lt;&gt;"",
IF($F$6=Robocze!$B$3,$F$5/12,
IF(AND($F$6=Robocze!$B$4,MOD(A555,3)=1),$F$5/4,
IF(AND($F$6=Robocze!$B$5,MOD(A555,12)=1),$F$5,0))),
"")</f>
        <v/>
      </c>
      <c r="H555" s="50" t="str">
        <f t="shared" si="292"/>
        <v/>
      </c>
      <c r="I555" s="51" t="str">
        <f t="shared" si="277"/>
        <v/>
      </c>
      <c r="J555" s="50" t="str">
        <f t="shared" si="293"/>
        <v/>
      </c>
      <c r="K555" s="50" t="str">
        <f t="shared" si="294"/>
        <v/>
      </c>
      <c r="L555" s="52" t="str">
        <f t="shared" si="309"/>
        <v/>
      </c>
      <c r="M555" s="111" t="str">
        <f t="shared" si="278"/>
        <v/>
      </c>
      <c r="N555" s="114" t="str">
        <f t="shared" si="295"/>
        <v/>
      </c>
      <c r="O555" s="115"/>
      <c r="P555" s="114" t="str">
        <f t="shared" si="279"/>
        <v/>
      </c>
      <c r="Q555" s="115"/>
      <c r="R555" s="112" t="str">
        <f t="shared" si="280"/>
        <v/>
      </c>
      <c r="S555" s="50"/>
      <c r="T555" s="53" t="str">
        <f t="shared" si="281"/>
        <v/>
      </c>
      <c r="U555" s="50" t="str">
        <f t="shared" si="282"/>
        <v/>
      </c>
      <c r="V555" s="50" t="str">
        <f t="shared" si="283"/>
        <v/>
      </c>
      <c r="W555" s="53" t="str">
        <f t="shared" si="284"/>
        <v/>
      </c>
      <c r="X555" s="50" t="str">
        <f t="shared" si="296"/>
        <v/>
      </c>
      <c r="Y555" s="50" t="str">
        <f>IF(B555&lt;&gt;"",IF(MONTH(E555)=MONTH($F$14),SUMIF($C$22:C1005,"="&amp;(C555-1),$G$22:G1005),0)*T555,"")</f>
        <v/>
      </c>
      <c r="Z555" s="50" t="str">
        <f>IF(B555&lt;&gt;"",SUM($Y$22:Y555),"")</f>
        <v/>
      </c>
      <c r="AA555" s="51" t="str">
        <f t="shared" si="297"/>
        <v/>
      </c>
      <c r="AB555" s="50" t="str">
        <f t="shared" si="298"/>
        <v/>
      </c>
      <c r="AC555" s="50" t="str">
        <f t="shared" si="299"/>
        <v/>
      </c>
      <c r="AD555" s="50" t="str">
        <f t="shared" si="300"/>
        <v/>
      </c>
      <c r="AE555" s="50" t="str">
        <f t="shared" si="301"/>
        <v/>
      </c>
      <c r="AF555" s="50" t="str">
        <f>IFERROR($V555*(1-$W555)+SUM($X$22:$X555)+$AD555,"")</f>
        <v/>
      </c>
      <c r="AG555" s="50" t="str">
        <f t="shared" si="302"/>
        <v/>
      </c>
      <c r="AH555" s="50" t="str">
        <f>IF(B555&lt;&gt;"",
IF(AND(AG555=TRUE,D555&gt;=65),$V555*(1-10%)+SUM($X$22:$X555)+$AD555,AF555),
"")</f>
        <v/>
      </c>
      <c r="AI555" s="50" t="str">
        <f t="shared" si="285"/>
        <v/>
      </c>
      <c r="AJ555" s="50" t="str">
        <f t="shared" si="286"/>
        <v/>
      </c>
      <c r="AK555" s="50" t="str">
        <f t="shared" si="287"/>
        <v/>
      </c>
      <c r="AL555" s="50" t="str">
        <f t="shared" si="303"/>
        <v/>
      </c>
      <c r="AM555" s="50" t="str">
        <f t="shared" si="288"/>
        <v/>
      </c>
      <c r="AN555" s="50" t="str">
        <f t="shared" si="304"/>
        <v/>
      </c>
      <c r="AO555" s="50" t="str">
        <f t="shared" si="305"/>
        <v/>
      </c>
      <c r="AP555" s="50" t="str">
        <f t="shared" si="306"/>
        <v/>
      </c>
      <c r="AQ555" s="50" t="str">
        <f t="shared" si="307"/>
        <v/>
      </c>
    </row>
    <row r="556" spans="1:43" s="27" customFormat="1" x14ac:dyDescent="0.2">
      <c r="A556" s="47" t="str">
        <f t="shared" si="276"/>
        <v/>
      </c>
      <c r="B556" s="47" t="str">
        <f>IF(E556&lt;=$F$10,VLOOKUP('KALKULATOR 2021'!A556,Robocze!$B$23:$C$102,2),"")</f>
        <v/>
      </c>
      <c r="C556" s="47" t="str">
        <f t="shared" si="289"/>
        <v/>
      </c>
      <c r="D556" s="48" t="str">
        <f t="shared" si="308"/>
        <v/>
      </c>
      <c r="E556" s="54" t="str">
        <f t="shared" si="290"/>
        <v/>
      </c>
      <c r="F556" s="49" t="str">
        <f t="shared" si="291"/>
        <v/>
      </c>
      <c r="G556" s="50" t="str">
        <f>IF(F556&lt;&gt;"",
IF($F$6=Robocze!$B$3,$F$5/12,
IF(AND($F$6=Robocze!$B$4,MOD(A556,3)=1),$F$5/4,
IF(AND($F$6=Robocze!$B$5,MOD(A556,12)=1),$F$5,0))),
"")</f>
        <v/>
      </c>
      <c r="H556" s="50" t="str">
        <f t="shared" si="292"/>
        <v/>
      </c>
      <c r="I556" s="51" t="str">
        <f t="shared" si="277"/>
        <v/>
      </c>
      <c r="J556" s="50" t="str">
        <f t="shared" si="293"/>
        <v/>
      </c>
      <c r="K556" s="50" t="str">
        <f t="shared" si="294"/>
        <v/>
      </c>
      <c r="L556" s="52" t="str">
        <f t="shared" si="309"/>
        <v/>
      </c>
      <c r="M556" s="111" t="str">
        <f t="shared" si="278"/>
        <v/>
      </c>
      <c r="N556" s="114" t="str">
        <f t="shared" si="295"/>
        <v/>
      </c>
      <c r="O556" s="115"/>
      <c r="P556" s="114" t="str">
        <f t="shared" si="279"/>
        <v/>
      </c>
      <c r="Q556" s="115"/>
      <c r="R556" s="112" t="str">
        <f t="shared" si="280"/>
        <v/>
      </c>
      <c r="S556" s="50"/>
      <c r="T556" s="53" t="str">
        <f t="shared" si="281"/>
        <v/>
      </c>
      <c r="U556" s="50" t="str">
        <f t="shared" si="282"/>
        <v/>
      </c>
      <c r="V556" s="50" t="str">
        <f t="shared" si="283"/>
        <v/>
      </c>
      <c r="W556" s="53" t="str">
        <f t="shared" si="284"/>
        <v/>
      </c>
      <c r="X556" s="50" t="str">
        <f t="shared" si="296"/>
        <v/>
      </c>
      <c r="Y556" s="50" t="str">
        <f>IF(B556&lt;&gt;"",IF(MONTH(E556)=MONTH($F$14),SUMIF($C$22:C1005,"="&amp;(C556-1),$G$22:G1005),0)*T556,"")</f>
        <v/>
      </c>
      <c r="Z556" s="50" t="str">
        <f>IF(B556&lt;&gt;"",SUM($Y$22:Y556),"")</f>
        <v/>
      </c>
      <c r="AA556" s="51" t="str">
        <f t="shared" si="297"/>
        <v/>
      </c>
      <c r="AB556" s="50" t="str">
        <f t="shared" si="298"/>
        <v/>
      </c>
      <c r="AC556" s="50" t="str">
        <f t="shared" si="299"/>
        <v/>
      </c>
      <c r="AD556" s="50" t="str">
        <f t="shared" si="300"/>
        <v/>
      </c>
      <c r="AE556" s="50" t="str">
        <f t="shared" si="301"/>
        <v/>
      </c>
      <c r="AF556" s="50" t="str">
        <f>IFERROR($V556*(1-$W556)+SUM($X$22:$X556)+$AD556,"")</f>
        <v/>
      </c>
      <c r="AG556" s="50" t="str">
        <f t="shared" si="302"/>
        <v/>
      </c>
      <c r="AH556" s="50" t="str">
        <f>IF(B556&lt;&gt;"",
IF(AND(AG556=TRUE,D556&gt;=65),$V556*(1-10%)+SUM($X$22:$X556)+$AD556,AF556),
"")</f>
        <v/>
      </c>
      <c r="AI556" s="50" t="str">
        <f t="shared" si="285"/>
        <v/>
      </c>
      <c r="AJ556" s="50" t="str">
        <f t="shared" si="286"/>
        <v/>
      </c>
      <c r="AK556" s="50" t="str">
        <f t="shared" si="287"/>
        <v/>
      </c>
      <c r="AL556" s="50" t="str">
        <f t="shared" si="303"/>
        <v/>
      </c>
      <c r="AM556" s="50" t="str">
        <f t="shared" si="288"/>
        <v/>
      </c>
      <c r="AN556" s="50" t="str">
        <f t="shared" si="304"/>
        <v/>
      </c>
      <c r="AO556" s="50" t="str">
        <f t="shared" si="305"/>
        <v/>
      </c>
      <c r="AP556" s="50" t="str">
        <f t="shared" si="306"/>
        <v/>
      </c>
      <c r="AQ556" s="50" t="str">
        <f t="shared" si="307"/>
        <v/>
      </c>
    </row>
    <row r="557" spans="1:43" s="27" customFormat="1" x14ac:dyDescent="0.2">
      <c r="A557" s="47" t="str">
        <f t="shared" si="276"/>
        <v/>
      </c>
      <c r="B557" s="47" t="str">
        <f>IF(E557&lt;=$F$10,VLOOKUP('KALKULATOR 2021'!A557,Robocze!$B$23:$C$102,2),"")</f>
        <v/>
      </c>
      <c r="C557" s="47" t="str">
        <f t="shared" si="289"/>
        <v/>
      </c>
      <c r="D557" s="48" t="str">
        <f t="shared" si="308"/>
        <v/>
      </c>
      <c r="E557" s="54" t="str">
        <f t="shared" si="290"/>
        <v/>
      </c>
      <c r="F557" s="49" t="str">
        <f t="shared" si="291"/>
        <v/>
      </c>
      <c r="G557" s="50" t="str">
        <f>IF(F557&lt;&gt;"",
IF($F$6=Robocze!$B$3,$F$5/12,
IF(AND($F$6=Robocze!$B$4,MOD(A557,3)=1),$F$5/4,
IF(AND($F$6=Robocze!$B$5,MOD(A557,12)=1),$F$5,0))),
"")</f>
        <v/>
      </c>
      <c r="H557" s="50" t="str">
        <f t="shared" si="292"/>
        <v/>
      </c>
      <c r="I557" s="51" t="str">
        <f t="shared" si="277"/>
        <v/>
      </c>
      <c r="J557" s="50" t="str">
        <f t="shared" si="293"/>
        <v/>
      </c>
      <c r="K557" s="50" t="str">
        <f t="shared" si="294"/>
        <v/>
      </c>
      <c r="L557" s="52" t="str">
        <f t="shared" si="309"/>
        <v/>
      </c>
      <c r="M557" s="111" t="str">
        <f t="shared" si="278"/>
        <v/>
      </c>
      <c r="N557" s="114" t="str">
        <f t="shared" si="295"/>
        <v/>
      </c>
      <c r="O557" s="115"/>
      <c r="P557" s="114" t="str">
        <f t="shared" si="279"/>
        <v/>
      </c>
      <c r="Q557" s="115"/>
      <c r="R557" s="112" t="str">
        <f t="shared" si="280"/>
        <v/>
      </c>
      <c r="S557" s="50"/>
      <c r="T557" s="53" t="str">
        <f t="shared" si="281"/>
        <v/>
      </c>
      <c r="U557" s="50" t="str">
        <f t="shared" si="282"/>
        <v/>
      </c>
      <c r="V557" s="50" t="str">
        <f t="shared" si="283"/>
        <v/>
      </c>
      <c r="W557" s="53" t="str">
        <f t="shared" si="284"/>
        <v/>
      </c>
      <c r="X557" s="50" t="str">
        <f t="shared" si="296"/>
        <v/>
      </c>
      <c r="Y557" s="50" t="str">
        <f>IF(B557&lt;&gt;"",IF(MONTH(E557)=MONTH($F$14),SUMIF($C$22:C1005,"="&amp;(C557-1),$G$22:G1005),0)*T557,"")</f>
        <v/>
      </c>
      <c r="Z557" s="50" t="str">
        <f>IF(B557&lt;&gt;"",SUM($Y$22:Y557),"")</f>
        <v/>
      </c>
      <c r="AA557" s="51" t="str">
        <f t="shared" si="297"/>
        <v/>
      </c>
      <c r="AB557" s="50" t="str">
        <f t="shared" si="298"/>
        <v/>
      </c>
      <c r="AC557" s="50" t="str">
        <f t="shared" si="299"/>
        <v/>
      </c>
      <c r="AD557" s="50" t="str">
        <f t="shared" si="300"/>
        <v/>
      </c>
      <c r="AE557" s="50" t="str">
        <f t="shared" si="301"/>
        <v/>
      </c>
      <c r="AF557" s="50" t="str">
        <f>IFERROR($V557*(1-$W557)+SUM($X$22:$X557)+$AD557,"")</f>
        <v/>
      </c>
      <c r="AG557" s="50" t="str">
        <f t="shared" si="302"/>
        <v/>
      </c>
      <c r="AH557" s="50" t="str">
        <f>IF(B557&lt;&gt;"",
IF(AND(AG557=TRUE,D557&gt;=65),$V557*(1-10%)+SUM($X$22:$X557)+$AD557,AF557),
"")</f>
        <v/>
      </c>
      <c r="AI557" s="50" t="str">
        <f t="shared" si="285"/>
        <v/>
      </c>
      <c r="AJ557" s="50" t="str">
        <f t="shared" si="286"/>
        <v/>
      </c>
      <c r="AK557" s="50" t="str">
        <f t="shared" si="287"/>
        <v/>
      </c>
      <c r="AL557" s="50" t="str">
        <f t="shared" si="303"/>
        <v/>
      </c>
      <c r="AM557" s="50" t="str">
        <f t="shared" si="288"/>
        <v/>
      </c>
      <c r="AN557" s="50" t="str">
        <f t="shared" si="304"/>
        <v/>
      </c>
      <c r="AO557" s="50" t="str">
        <f t="shared" si="305"/>
        <v/>
      </c>
      <c r="AP557" s="50" t="str">
        <f t="shared" si="306"/>
        <v/>
      </c>
      <c r="AQ557" s="50" t="str">
        <f t="shared" si="307"/>
        <v/>
      </c>
    </row>
    <row r="558" spans="1:43" s="27" customFormat="1" x14ac:dyDescent="0.2">
      <c r="A558" s="47" t="str">
        <f t="shared" si="276"/>
        <v/>
      </c>
      <c r="B558" s="47" t="str">
        <f>IF(E558&lt;=$F$10,VLOOKUP('KALKULATOR 2021'!A558,Robocze!$B$23:$C$102,2),"")</f>
        <v/>
      </c>
      <c r="C558" s="47" t="str">
        <f t="shared" si="289"/>
        <v/>
      </c>
      <c r="D558" s="48" t="str">
        <f t="shared" si="308"/>
        <v/>
      </c>
      <c r="E558" s="54" t="str">
        <f t="shared" si="290"/>
        <v/>
      </c>
      <c r="F558" s="49" t="str">
        <f t="shared" si="291"/>
        <v/>
      </c>
      <c r="G558" s="50" t="str">
        <f>IF(F558&lt;&gt;"",
IF($F$6=Robocze!$B$3,$F$5/12,
IF(AND($F$6=Robocze!$B$4,MOD(A558,3)=1),$F$5/4,
IF(AND($F$6=Robocze!$B$5,MOD(A558,12)=1),$F$5,0))),
"")</f>
        <v/>
      </c>
      <c r="H558" s="50" t="str">
        <f t="shared" si="292"/>
        <v/>
      </c>
      <c r="I558" s="51" t="str">
        <f t="shared" si="277"/>
        <v/>
      </c>
      <c r="J558" s="50" t="str">
        <f t="shared" si="293"/>
        <v/>
      </c>
      <c r="K558" s="50" t="str">
        <f t="shared" si="294"/>
        <v/>
      </c>
      <c r="L558" s="52" t="str">
        <f t="shared" si="309"/>
        <v/>
      </c>
      <c r="M558" s="111" t="str">
        <f t="shared" si="278"/>
        <v/>
      </c>
      <c r="N558" s="114" t="str">
        <f t="shared" si="295"/>
        <v/>
      </c>
      <c r="O558" s="115"/>
      <c r="P558" s="114" t="str">
        <f t="shared" si="279"/>
        <v/>
      </c>
      <c r="Q558" s="115"/>
      <c r="R558" s="112" t="str">
        <f t="shared" si="280"/>
        <v/>
      </c>
      <c r="S558" s="50"/>
      <c r="T558" s="53" t="str">
        <f t="shared" si="281"/>
        <v/>
      </c>
      <c r="U558" s="50" t="str">
        <f t="shared" si="282"/>
        <v/>
      </c>
      <c r="V558" s="50" t="str">
        <f t="shared" si="283"/>
        <v/>
      </c>
      <c r="W558" s="53" t="str">
        <f t="shared" si="284"/>
        <v/>
      </c>
      <c r="X558" s="50" t="str">
        <f t="shared" si="296"/>
        <v/>
      </c>
      <c r="Y558" s="50" t="str">
        <f>IF(B558&lt;&gt;"",IF(MONTH(E558)=MONTH($F$14),SUMIF($C$22:C1005,"="&amp;(C558-1),$G$22:G1005),0)*T558,"")</f>
        <v/>
      </c>
      <c r="Z558" s="50" t="str">
        <f>IF(B558&lt;&gt;"",SUM($Y$22:Y558),"")</f>
        <v/>
      </c>
      <c r="AA558" s="51" t="str">
        <f t="shared" si="297"/>
        <v/>
      </c>
      <c r="AB558" s="50" t="str">
        <f t="shared" si="298"/>
        <v/>
      </c>
      <c r="AC558" s="50" t="str">
        <f t="shared" si="299"/>
        <v/>
      </c>
      <c r="AD558" s="50" t="str">
        <f t="shared" si="300"/>
        <v/>
      </c>
      <c r="AE558" s="50" t="str">
        <f t="shared" si="301"/>
        <v/>
      </c>
      <c r="AF558" s="50" t="str">
        <f>IFERROR($V558*(1-$W558)+SUM($X$22:$X558)+$AD558,"")</f>
        <v/>
      </c>
      <c r="AG558" s="50" t="str">
        <f t="shared" si="302"/>
        <v/>
      </c>
      <c r="AH558" s="50" t="str">
        <f>IF(B558&lt;&gt;"",
IF(AND(AG558=TRUE,D558&gt;=65),$V558*(1-10%)+SUM($X$22:$X558)+$AD558,AF558),
"")</f>
        <v/>
      </c>
      <c r="AI558" s="50" t="str">
        <f t="shared" si="285"/>
        <v/>
      </c>
      <c r="AJ558" s="50" t="str">
        <f t="shared" si="286"/>
        <v/>
      </c>
      <c r="AK558" s="50" t="str">
        <f t="shared" si="287"/>
        <v/>
      </c>
      <c r="AL558" s="50" t="str">
        <f t="shared" si="303"/>
        <v/>
      </c>
      <c r="AM558" s="50" t="str">
        <f t="shared" si="288"/>
        <v/>
      </c>
      <c r="AN558" s="50" t="str">
        <f t="shared" si="304"/>
        <v/>
      </c>
      <c r="AO558" s="50" t="str">
        <f t="shared" si="305"/>
        <v/>
      </c>
      <c r="AP558" s="50" t="str">
        <f t="shared" si="306"/>
        <v/>
      </c>
      <c r="AQ558" s="50" t="str">
        <f t="shared" si="307"/>
        <v/>
      </c>
    </row>
    <row r="559" spans="1:43" s="27" customFormat="1" x14ac:dyDescent="0.2">
      <c r="A559" s="47" t="str">
        <f t="shared" si="276"/>
        <v/>
      </c>
      <c r="B559" s="47" t="str">
        <f>IF(E559&lt;=$F$10,VLOOKUP('KALKULATOR 2021'!A559,Robocze!$B$23:$C$102,2),"")</f>
        <v/>
      </c>
      <c r="C559" s="47" t="str">
        <f t="shared" si="289"/>
        <v/>
      </c>
      <c r="D559" s="48" t="str">
        <f t="shared" si="308"/>
        <v/>
      </c>
      <c r="E559" s="54" t="str">
        <f t="shared" si="290"/>
        <v/>
      </c>
      <c r="F559" s="49" t="str">
        <f t="shared" si="291"/>
        <v/>
      </c>
      <c r="G559" s="50" t="str">
        <f>IF(F559&lt;&gt;"",
IF($F$6=Robocze!$B$3,$F$5/12,
IF(AND($F$6=Robocze!$B$4,MOD(A559,3)=1),$F$5/4,
IF(AND($F$6=Robocze!$B$5,MOD(A559,12)=1),$F$5,0))),
"")</f>
        <v/>
      </c>
      <c r="H559" s="50" t="str">
        <f t="shared" si="292"/>
        <v/>
      </c>
      <c r="I559" s="51" t="str">
        <f t="shared" si="277"/>
        <v/>
      </c>
      <c r="J559" s="50" t="str">
        <f t="shared" si="293"/>
        <v/>
      </c>
      <c r="K559" s="50" t="str">
        <f t="shared" si="294"/>
        <v/>
      </c>
      <c r="L559" s="52" t="str">
        <f t="shared" si="309"/>
        <v/>
      </c>
      <c r="M559" s="111" t="str">
        <f t="shared" si="278"/>
        <v/>
      </c>
      <c r="N559" s="114" t="str">
        <f t="shared" si="295"/>
        <v/>
      </c>
      <c r="O559" s="115"/>
      <c r="P559" s="114" t="str">
        <f t="shared" si="279"/>
        <v/>
      </c>
      <c r="Q559" s="115"/>
      <c r="R559" s="112" t="str">
        <f t="shared" si="280"/>
        <v/>
      </c>
      <c r="S559" s="50"/>
      <c r="T559" s="53" t="str">
        <f t="shared" si="281"/>
        <v/>
      </c>
      <c r="U559" s="50" t="str">
        <f t="shared" si="282"/>
        <v/>
      </c>
      <c r="V559" s="50" t="str">
        <f t="shared" si="283"/>
        <v/>
      </c>
      <c r="W559" s="53" t="str">
        <f t="shared" si="284"/>
        <v/>
      </c>
      <c r="X559" s="50" t="str">
        <f t="shared" si="296"/>
        <v/>
      </c>
      <c r="Y559" s="50" t="str">
        <f>IF(B559&lt;&gt;"",IF(MONTH(E559)=MONTH($F$14),SUMIF($C$22:C1005,"="&amp;(C559-1),$G$22:G1005),0)*T559,"")</f>
        <v/>
      </c>
      <c r="Z559" s="50" t="str">
        <f>IF(B559&lt;&gt;"",SUM($Y$22:Y559),"")</f>
        <v/>
      </c>
      <c r="AA559" s="51" t="str">
        <f t="shared" si="297"/>
        <v/>
      </c>
      <c r="AB559" s="50" t="str">
        <f t="shared" si="298"/>
        <v/>
      </c>
      <c r="AC559" s="50" t="str">
        <f t="shared" si="299"/>
        <v/>
      </c>
      <c r="AD559" s="50" t="str">
        <f t="shared" si="300"/>
        <v/>
      </c>
      <c r="AE559" s="50" t="str">
        <f t="shared" si="301"/>
        <v/>
      </c>
      <c r="AF559" s="50" t="str">
        <f>IFERROR($V559*(1-$W559)+SUM($X$22:$X559)+$AD559,"")</f>
        <v/>
      </c>
      <c r="AG559" s="50" t="str">
        <f t="shared" si="302"/>
        <v/>
      </c>
      <c r="AH559" s="50" t="str">
        <f>IF(B559&lt;&gt;"",
IF(AND(AG559=TRUE,D559&gt;=65),$V559*(1-10%)+SUM($X$22:$X559)+$AD559,AF559),
"")</f>
        <v/>
      </c>
      <c r="AI559" s="50" t="str">
        <f t="shared" si="285"/>
        <v/>
      </c>
      <c r="AJ559" s="50" t="str">
        <f t="shared" si="286"/>
        <v/>
      </c>
      <c r="AK559" s="50" t="str">
        <f t="shared" si="287"/>
        <v/>
      </c>
      <c r="AL559" s="50" t="str">
        <f t="shared" si="303"/>
        <v/>
      </c>
      <c r="AM559" s="50" t="str">
        <f t="shared" si="288"/>
        <v/>
      </c>
      <c r="AN559" s="50" t="str">
        <f t="shared" si="304"/>
        <v/>
      </c>
      <c r="AO559" s="50" t="str">
        <f t="shared" si="305"/>
        <v/>
      </c>
      <c r="AP559" s="50" t="str">
        <f t="shared" si="306"/>
        <v/>
      </c>
      <c r="AQ559" s="50" t="str">
        <f t="shared" si="307"/>
        <v/>
      </c>
    </row>
    <row r="560" spans="1:43" s="27" customFormat="1" x14ac:dyDescent="0.2">
      <c r="A560" s="47" t="str">
        <f t="shared" si="276"/>
        <v/>
      </c>
      <c r="B560" s="47" t="str">
        <f>IF(E560&lt;=$F$10,VLOOKUP('KALKULATOR 2021'!A560,Robocze!$B$23:$C$102,2),"")</f>
        <v/>
      </c>
      <c r="C560" s="47" t="str">
        <f t="shared" si="289"/>
        <v/>
      </c>
      <c r="D560" s="48" t="str">
        <f t="shared" si="308"/>
        <v/>
      </c>
      <c r="E560" s="54" t="str">
        <f t="shared" si="290"/>
        <v/>
      </c>
      <c r="F560" s="49" t="str">
        <f t="shared" si="291"/>
        <v/>
      </c>
      <c r="G560" s="50" t="str">
        <f>IF(F560&lt;&gt;"",
IF($F$6=Robocze!$B$3,$F$5/12,
IF(AND($F$6=Robocze!$B$4,MOD(A560,3)=1),$F$5/4,
IF(AND($F$6=Robocze!$B$5,MOD(A560,12)=1),$F$5,0))),
"")</f>
        <v/>
      </c>
      <c r="H560" s="50" t="str">
        <f t="shared" si="292"/>
        <v/>
      </c>
      <c r="I560" s="51" t="str">
        <f t="shared" si="277"/>
        <v/>
      </c>
      <c r="J560" s="50" t="str">
        <f t="shared" si="293"/>
        <v/>
      </c>
      <c r="K560" s="50" t="str">
        <f t="shared" si="294"/>
        <v/>
      </c>
      <c r="L560" s="52" t="str">
        <f t="shared" si="309"/>
        <v/>
      </c>
      <c r="M560" s="111" t="str">
        <f t="shared" si="278"/>
        <v/>
      </c>
      <c r="N560" s="114" t="str">
        <f t="shared" si="295"/>
        <v/>
      </c>
      <c r="O560" s="115"/>
      <c r="P560" s="114" t="str">
        <f t="shared" si="279"/>
        <v/>
      </c>
      <c r="Q560" s="115"/>
      <c r="R560" s="112" t="str">
        <f t="shared" si="280"/>
        <v/>
      </c>
      <c r="S560" s="50"/>
      <c r="T560" s="53" t="str">
        <f t="shared" si="281"/>
        <v/>
      </c>
      <c r="U560" s="50" t="str">
        <f t="shared" si="282"/>
        <v/>
      </c>
      <c r="V560" s="50" t="str">
        <f t="shared" si="283"/>
        <v/>
      </c>
      <c r="W560" s="53" t="str">
        <f t="shared" si="284"/>
        <v/>
      </c>
      <c r="X560" s="50" t="str">
        <f t="shared" si="296"/>
        <v/>
      </c>
      <c r="Y560" s="50" t="str">
        <f>IF(B560&lt;&gt;"",IF(MONTH(E560)=MONTH($F$14),SUMIF($C$22:C1005,"="&amp;(C560-1),$G$22:G1005),0)*T560,"")</f>
        <v/>
      </c>
      <c r="Z560" s="50" t="str">
        <f>IF(B560&lt;&gt;"",SUM($Y$22:Y560),"")</f>
        <v/>
      </c>
      <c r="AA560" s="51" t="str">
        <f t="shared" si="297"/>
        <v/>
      </c>
      <c r="AB560" s="50" t="str">
        <f t="shared" si="298"/>
        <v/>
      </c>
      <c r="AC560" s="50" t="str">
        <f t="shared" si="299"/>
        <v/>
      </c>
      <c r="AD560" s="50" t="str">
        <f t="shared" si="300"/>
        <v/>
      </c>
      <c r="AE560" s="50" t="str">
        <f t="shared" si="301"/>
        <v/>
      </c>
      <c r="AF560" s="50" t="str">
        <f>IFERROR($V560*(1-$W560)+SUM($X$22:$X560)+$AD560,"")</f>
        <v/>
      </c>
      <c r="AG560" s="50" t="str">
        <f t="shared" si="302"/>
        <v/>
      </c>
      <c r="AH560" s="50" t="str">
        <f>IF(B560&lt;&gt;"",
IF(AND(AG560=TRUE,D560&gt;=65),$V560*(1-10%)+SUM($X$22:$X560)+$AD560,AF560),
"")</f>
        <v/>
      </c>
      <c r="AI560" s="50" t="str">
        <f t="shared" si="285"/>
        <v/>
      </c>
      <c r="AJ560" s="50" t="str">
        <f t="shared" si="286"/>
        <v/>
      </c>
      <c r="AK560" s="50" t="str">
        <f t="shared" si="287"/>
        <v/>
      </c>
      <c r="AL560" s="50" t="str">
        <f t="shared" si="303"/>
        <v/>
      </c>
      <c r="AM560" s="50" t="str">
        <f t="shared" si="288"/>
        <v/>
      </c>
      <c r="AN560" s="50" t="str">
        <f t="shared" si="304"/>
        <v/>
      </c>
      <c r="AO560" s="50" t="str">
        <f t="shared" si="305"/>
        <v/>
      </c>
      <c r="AP560" s="50" t="str">
        <f t="shared" si="306"/>
        <v/>
      </c>
      <c r="AQ560" s="50" t="str">
        <f t="shared" si="307"/>
        <v/>
      </c>
    </row>
    <row r="561" spans="1:43" s="27" customFormat="1" x14ac:dyDescent="0.2">
      <c r="A561" s="55" t="str">
        <f t="shared" si="276"/>
        <v/>
      </c>
      <c r="B561" s="55" t="str">
        <f>IF(E561&lt;=$F$10,VLOOKUP('KALKULATOR 2021'!A561,Robocze!$B$23:$C$102,2),"")</f>
        <v/>
      </c>
      <c r="C561" s="55" t="str">
        <f t="shared" si="289"/>
        <v/>
      </c>
      <c r="D561" s="56" t="str">
        <f t="shared" si="308"/>
        <v/>
      </c>
      <c r="E561" s="57" t="str">
        <f t="shared" si="290"/>
        <v/>
      </c>
      <c r="F561" s="58" t="str">
        <f t="shared" si="291"/>
        <v/>
      </c>
      <c r="G561" s="59" t="str">
        <f>IF(F561&lt;&gt;"",
IF($F$6=Robocze!$B$3,$F$5/12,
IF(AND($F$6=Robocze!$B$4,MOD(A561,3)=1),$F$5/4,
IF(AND($F$6=Robocze!$B$5,MOD(A561,12)=1),$F$5,0))),
"")</f>
        <v/>
      </c>
      <c r="H561" s="59" t="str">
        <f t="shared" si="292"/>
        <v/>
      </c>
      <c r="I561" s="60" t="str">
        <f t="shared" si="277"/>
        <v/>
      </c>
      <c r="J561" s="59" t="str">
        <f t="shared" si="293"/>
        <v/>
      </c>
      <c r="K561" s="59" t="str">
        <f t="shared" si="294"/>
        <v/>
      </c>
      <c r="L561" s="61" t="str">
        <f t="shared" si="309"/>
        <v/>
      </c>
      <c r="M561" s="113" t="str">
        <f t="shared" si="278"/>
        <v/>
      </c>
      <c r="N561" s="114" t="str">
        <f t="shared" si="295"/>
        <v/>
      </c>
      <c r="O561" s="115"/>
      <c r="P561" s="114" t="str">
        <f t="shared" si="279"/>
        <v/>
      </c>
      <c r="Q561" s="115"/>
      <c r="R561" s="112" t="str">
        <f t="shared" si="280"/>
        <v/>
      </c>
      <c r="S561" s="59"/>
      <c r="T561" s="62" t="str">
        <f t="shared" si="281"/>
        <v/>
      </c>
      <c r="U561" s="59" t="str">
        <f t="shared" si="282"/>
        <v/>
      </c>
      <c r="V561" s="59" t="str">
        <f t="shared" si="283"/>
        <v/>
      </c>
      <c r="W561" s="62" t="str">
        <f t="shared" si="284"/>
        <v/>
      </c>
      <c r="X561" s="59" t="str">
        <f t="shared" si="296"/>
        <v/>
      </c>
      <c r="Y561" s="59" t="str">
        <f>IF(B561&lt;&gt;"",IF(MONTH(E561)=MONTH($F$14),SUMIF($C$22:C1029,"="&amp;(C561-1),$G$22:G1029),0)*T561,"")</f>
        <v/>
      </c>
      <c r="Z561" s="59" t="str">
        <f>IF(B561&lt;&gt;"",SUM($Y$22:Y561),"")</f>
        <v/>
      </c>
      <c r="AA561" s="60" t="str">
        <f t="shared" si="297"/>
        <v/>
      </c>
      <c r="AB561" s="59" t="str">
        <f t="shared" si="298"/>
        <v/>
      </c>
      <c r="AC561" s="59" t="str">
        <f t="shared" si="299"/>
        <v/>
      </c>
      <c r="AD561" s="59" t="str">
        <f t="shared" si="300"/>
        <v/>
      </c>
      <c r="AE561" s="59" t="str">
        <f t="shared" si="301"/>
        <v/>
      </c>
      <c r="AF561" s="59" t="str">
        <f>IFERROR($V561*(1-$W561)+SUM($X$22:$X561)+$AD561,"")</f>
        <v/>
      </c>
      <c r="AG561" s="59" t="str">
        <f t="shared" si="302"/>
        <v/>
      </c>
      <c r="AH561" s="59" t="str">
        <f>IF(B561&lt;&gt;"",
IF(AND(AG561=TRUE,D561&gt;=65),$V561*(1-10%)+SUM($X$22:$X561)+$AD561,AF561),
"")</f>
        <v/>
      </c>
      <c r="AI561" s="59" t="str">
        <f t="shared" si="285"/>
        <v/>
      </c>
      <c r="AJ561" s="59" t="str">
        <f t="shared" si="286"/>
        <v/>
      </c>
      <c r="AK561" s="59" t="str">
        <f t="shared" si="287"/>
        <v/>
      </c>
      <c r="AL561" s="59" t="str">
        <f t="shared" si="303"/>
        <v/>
      </c>
      <c r="AM561" s="59" t="str">
        <f t="shared" si="288"/>
        <v/>
      </c>
      <c r="AN561" s="59" t="str">
        <f t="shared" si="304"/>
        <v/>
      </c>
      <c r="AO561" s="59" t="str">
        <f t="shared" si="305"/>
        <v/>
      </c>
      <c r="AP561" s="59" t="str">
        <f t="shared" si="306"/>
        <v/>
      </c>
      <c r="AQ561" s="59" t="str">
        <f t="shared" si="307"/>
        <v/>
      </c>
    </row>
    <row r="562" spans="1:43" s="27" customFormat="1" x14ac:dyDescent="0.2">
      <c r="A562" s="47" t="str">
        <f t="shared" si="276"/>
        <v/>
      </c>
      <c r="B562" s="47" t="str">
        <f>IF(E562&lt;=$F$10,VLOOKUP('KALKULATOR 2021'!A562,Robocze!$B$23:$C$102,2),"")</f>
        <v/>
      </c>
      <c r="C562" s="47" t="str">
        <f t="shared" si="289"/>
        <v/>
      </c>
      <c r="D562" s="48" t="str">
        <f t="shared" si="308"/>
        <v/>
      </c>
      <c r="E562" s="49" t="str">
        <f t="shared" si="290"/>
        <v/>
      </c>
      <c r="F562" s="49" t="str">
        <f t="shared" si="291"/>
        <v/>
      </c>
      <c r="G562" s="50" t="str">
        <f>IF(F562&lt;&gt;"",
IF($F$6=Robocze!$B$3,$F$5/12,
IF(AND($F$6=Robocze!$B$4,MOD(A562,3)=1),$F$5/4,
IF(AND($F$6=Robocze!$B$5,MOD(A562,12)=1),$F$5,0))),
"")</f>
        <v/>
      </c>
      <c r="H562" s="50" t="str">
        <f t="shared" si="292"/>
        <v/>
      </c>
      <c r="I562" s="51" t="str">
        <f t="shared" si="277"/>
        <v/>
      </c>
      <c r="J562" s="50" t="str">
        <f t="shared" si="293"/>
        <v/>
      </c>
      <c r="K562" s="50" t="str">
        <f t="shared" si="294"/>
        <v/>
      </c>
      <c r="L562" s="52" t="str">
        <f t="shared" si="309"/>
        <v/>
      </c>
      <c r="M562" s="111" t="str">
        <f t="shared" si="278"/>
        <v/>
      </c>
      <c r="N562" s="114" t="str">
        <f t="shared" si="295"/>
        <v/>
      </c>
      <c r="O562" s="115"/>
      <c r="P562" s="114" t="str">
        <f t="shared" si="279"/>
        <v/>
      </c>
      <c r="Q562" s="115"/>
      <c r="R562" s="112" t="str">
        <f t="shared" si="280"/>
        <v/>
      </c>
      <c r="S562" s="50"/>
      <c r="T562" s="53" t="str">
        <f t="shared" si="281"/>
        <v/>
      </c>
      <c r="U562" s="50" t="str">
        <f t="shared" si="282"/>
        <v/>
      </c>
      <c r="V562" s="50" t="str">
        <f t="shared" si="283"/>
        <v/>
      </c>
      <c r="W562" s="53" t="str">
        <f t="shared" si="284"/>
        <v/>
      </c>
      <c r="X562" s="50" t="str">
        <f t="shared" si="296"/>
        <v/>
      </c>
      <c r="Y562" s="50" t="str">
        <f>IF(B562&lt;&gt;"",IF(MONTH(E562)=MONTH($F$14),SUMIF($C$22:C1017,"="&amp;(C562-1),$G$22:G1017),0)*T562,"")</f>
        <v/>
      </c>
      <c r="Z562" s="50" t="str">
        <f>IF(B562&lt;&gt;"",SUM($Y$22:Y562),"")</f>
        <v/>
      </c>
      <c r="AA562" s="51" t="str">
        <f t="shared" si="297"/>
        <v/>
      </c>
      <c r="AB562" s="50" t="str">
        <f t="shared" si="298"/>
        <v/>
      </c>
      <c r="AC562" s="50" t="str">
        <f t="shared" si="299"/>
        <v/>
      </c>
      <c r="AD562" s="50" t="str">
        <f t="shared" si="300"/>
        <v/>
      </c>
      <c r="AE562" s="50" t="str">
        <f t="shared" si="301"/>
        <v/>
      </c>
      <c r="AF562" s="50" t="str">
        <f>IFERROR($V562*(1-$W562)+SUM($X$22:$X562)+$AD562,"")</f>
        <v/>
      </c>
      <c r="AG562" s="50" t="str">
        <f t="shared" si="302"/>
        <v/>
      </c>
      <c r="AH562" s="50" t="str">
        <f>IF(B562&lt;&gt;"",
IF(AND(AG562=TRUE,D562&gt;=65),$V562*(1-10%)+SUM($X$22:$X562)+$AD562,AF562),
"")</f>
        <v/>
      </c>
      <c r="AI562" s="50" t="str">
        <f t="shared" si="285"/>
        <v/>
      </c>
      <c r="AJ562" s="50" t="str">
        <f t="shared" si="286"/>
        <v/>
      </c>
      <c r="AK562" s="50" t="str">
        <f t="shared" si="287"/>
        <v/>
      </c>
      <c r="AL562" s="50" t="str">
        <f t="shared" si="303"/>
        <v/>
      </c>
      <c r="AM562" s="50" t="str">
        <f t="shared" si="288"/>
        <v/>
      </c>
      <c r="AN562" s="50" t="str">
        <f t="shared" si="304"/>
        <v/>
      </c>
      <c r="AO562" s="50" t="str">
        <f t="shared" si="305"/>
        <v/>
      </c>
      <c r="AP562" s="50" t="str">
        <f t="shared" si="306"/>
        <v/>
      </c>
      <c r="AQ562" s="50" t="str">
        <f t="shared" si="307"/>
        <v/>
      </c>
    </row>
    <row r="563" spans="1:43" s="27" customFormat="1" x14ac:dyDescent="0.2">
      <c r="A563" s="47" t="str">
        <f t="shared" si="276"/>
        <v/>
      </c>
      <c r="B563" s="47" t="str">
        <f>IF(E563&lt;=$F$10,VLOOKUP('KALKULATOR 2021'!A563,Robocze!$B$23:$C$102,2),"")</f>
        <v/>
      </c>
      <c r="C563" s="47" t="str">
        <f t="shared" si="289"/>
        <v/>
      </c>
      <c r="D563" s="48" t="str">
        <f t="shared" si="308"/>
        <v/>
      </c>
      <c r="E563" s="54" t="str">
        <f t="shared" si="290"/>
        <v/>
      </c>
      <c r="F563" s="49" t="str">
        <f t="shared" si="291"/>
        <v/>
      </c>
      <c r="G563" s="50" t="str">
        <f>IF(F563&lt;&gt;"",
IF($F$6=Robocze!$B$3,$F$5/12,
IF(AND($F$6=Robocze!$B$4,MOD(A563,3)=1),$F$5/4,
IF(AND($F$6=Robocze!$B$5,MOD(A563,12)=1),$F$5,0))),
"")</f>
        <v/>
      </c>
      <c r="H563" s="50" t="str">
        <f t="shared" si="292"/>
        <v/>
      </c>
      <c r="I563" s="51" t="str">
        <f t="shared" si="277"/>
        <v/>
      </c>
      <c r="J563" s="50" t="str">
        <f t="shared" si="293"/>
        <v/>
      </c>
      <c r="K563" s="50" t="str">
        <f t="shared" si="294"/>
        <v/>
      </c>
      <c r="L563" s="52" t="str">
        <f t="shared" si="309"/>
        <v/>
      </c>
      <c r="M563" s="111" t="str">
        <f t="shared" si="278"/>
        <v/>
      </c>
      <c r="N563" s="114" t="str">
        <f t="shared" si="295"/>
        <v/>
      </c>
      <c r="O563" s="115"/>
      <c r="P563" s="114" t="str">
        <f t="shared" si="279"/>
        <v/>
      </c>
      <c r="Q563" s="115"/>
      <c r="R563" s="112" t="str">
        <f t="shared" si="280"/>
        <v/>
      </c>
      <c r="S563" s="50"/>
      <c r="T563" s="53" t="str">
        <f t="shared" si="281"/>
        <v/>
      </c>
      <c r="U563" s="50" t="str">
        <f t="shared" si="282"/>
        <v/>
      </c>
      <c r="V563" s="50" t="str">
        <f t="shared" si="283"/>
        <v/>
      </c>
      <c r="W563" s="53" t="str">
        <f t="shared" si="284"/>
        <v/>
      </c>
      <c r="X563" s="50" t="str">
        <f t="shared" si="296"/>
        <v/>
      </c>
      <c r="Y563" s="50" t="str">
        <f>IF(B563&lt;&gt;"",IF(MONTH(E563)=MONTH($F$14),SUMIF($C$22:C1017,"="&amp;(C563-1),$G$22:G1017),0)*T563,"")</f>
        <v/>
      </c>
      <c r="Z563" s="50" t="str">
        <f>IF(B563&lt;&gt;"",SUM($Y$22:Y563),"")</f>
        <v/>
      </c>
      <c r="AA563" s="51" t="str">
        <f t="shared" si="297"/>
        <v/>
      </c>
      <c r="AB563" s="50" t="str">
        <f t="shared" si="298"/>
        <v/>
      </c>
      <c r="AC563" s="50" t="str">
        <f t="shared" si="299"/>
        <v/>
      </c>
      <c r="AD563" s="50" t="str">
        <f t="shared" si="300"/>
        <v/>
      </c>
      <c r="AE563" s="50" t="str">
        <f t="shared" si="301"/>
        <v/>
      </c>
      <c r="AF563" s="50" t="str">
        <f>IFERROR($V563*(1-$W563)+SUM($X$22:$X563)+$AD563,"")</f>
        <v/>
      </c>
      <c r="AG563" s="50" t="str">
        <f t="shared" si="302"/>
        <v/>
      </c>
      <c r="AH563" s="50" t="str">
        <f>IF(B563&lt;&gt;"",
IF(AND(AG563=TRUE,D563&gt;=65),$V563*(1-10%)+SUM($X$22:$X563)+$AD563,AF563),
"")</f>
        <v/>
      </c>
      <c r="AI563" s="50" t="str">
        <f t="shared" si="285"/>
        <v/>
      </c>
      <c r="AJ563" s="50" t="str">
        <f t="shared" si="286"/>
        <v/>
      </c>
      <c r="AK563" s="50" t="str">
        <f t="shared" si="287"/>
        <v/>
      </c>
      <c r="AL563" s="50" t="str">
        <f t="shared" si="303"/>
        <v/>
      </c>
      <c r="AM563" s="50" t="str">
        <f t="shared" si="288"/>
        <v/>
      </c>
      <c r="AN563" s="50" t="str">
        <f t="shared" si="304"/>
        <v/>
      </c>
      <c r="AO563" s="50" t="str">
        <f t="shared" si="305"/>
        <v/>
      </c>
      <c r="AP563" s="50" t="str">
        <f t="shared" si="306"/>
        <v/>
      </c>
      <c r="AQ563" s="50" t="str">
        <f t="shared" si="307"/>
        <v/>
      </c>
    </row>
    <row r="564" spans="1:43" s="27" customFormat="1" x14ac:dyDescent="0.2">
      <c r="A564" s="47" t="str">
        <f t="shared" si="276"/>
        <v/>
      </c>
      <c r="B564" s="47" t="str">
        <f>IF(E564&lt;=$F$10,VLOOKUP('KALKULATOR 2021'!A564,Robocze!$B$23:$C$102,2),"")</f>
        <v/>
      </c>
      <c r="C564" s="47" t="str">
        <f t="shared" si="289"/>
        <v/>
      </c>
      <c r="D564" s="48" t="str">
        <f t="shared" si="308"/>
        <v/>
      </c>
      <c r="E564" s="54" t="str">
        <f t="shared" si="290"/>
        <v/>
      </c>
      <c r="F564" s="49" t="str">
        <f t="shared" si="291"/>
        <v/>
      </c>
      <c r="G564" s="50" t="str">
        <f>IF(F564&lt;&gt;"",
IF($F$6=Robocze!$B$3,$F$5/12,
IF(AND($F$6=Robocze!$B$4,MOD(A564,3)=1),$F$5/4,
IF(AND($F$6=Robocze!$B$5,MOD(A564,12)=1),$F$5,0))),
"")</f>
        <v/>
      </c>
      <c r="H564" s="50" t="str">
        <f t="shared" si="292"/>
        <v/>
      </c>
      <c r="I564" s="51" t="str">
        <f t="shared" si="277"/>
        <v/>
      </c>
      <c r="J564" s="50" t="str">
        <f t="shared" si="293"/>
        <v/>
      </c>
      <c r="K564" s="50" t="str">
        <f t="shared" si="294"/>
        <v/>
      </c>
      <c r="L564" s="52" t="str">
        <f t="shared" si="309"/>
        <v/>
      </c>
      <c r="M564" s="111" t="str">
        <f t="shared" si="278"/>
        <v/>
      </c>
      <c r="N564" s="114" t="str">
        <f t="shared" si="295"/>
        <v/>
      </c>
      <c r="O564" s="115"/>
      <c r="P564" s="114" t="str">
        <f t="shared" si="279"/>
        <v/>
      </c>
      <c r="Q564" s="115"/>
      <c r="R564" s="112" t="str">
        <f t="shared" si="280"/>
        <v/>
      </c>
      <c r="S564" s="50"/>
      <c r="T564" s="53" t="str">
        <f t="shared" si="281"/>
        <v/>
      </c>
      <c r="U564" s="50" t="str">
        <f t="shared" si="282"/>
        <v/>
      </c>
      <c r="V564" s="50" t="str">
        <f t="shared" si="283"/>
        <v/>
      </c>
      <c r="W564" s="53" t="str">
        <f t="shared" si="284"/>
        <v/>
      </c>
      <c r="X564" s="50" t="str">
        <f t="shared" si="296"/>
        <v/>
      </c>
      <c r="Y564" s="50" t="str">
        <f>IF(B564&lt;&gt;"",IF(MONTH(E564)=MONTH($F$14),SUMIF($C$22:C1017,"="&amp;(C564-1),$G$22:G1017),0)*T564,"")</f>
        <v/>
      </c>
      <c r="Z564" s="50" t="str">
        <f>IF(B564&lt;&gt;"",SUM($Y$22:Y564),"")</f>
        <v/>
      </c>
      <c r="AA564" s="51" t="str">
        <f t="shared" si="297"/>
        <v/>
      </c>
      <c r="AB564" s="50" t="str">
        <f t="shared" si="298"/>
        <v/>
      </c>
      <c r="AC564" s="50" t="str">
        <f t="shared" si="299"/>
        <v/>
      </c>
      <c r="AD564" s="50" t="str">
        <f t="shared" si="300"/>
        <v/>
      </c>
      <c r="AE564" s="50" t="str">
        <f t="shared" si="301"/>
        <v/>
      </c>
      <c r="AF564" s="50" t="str">
        <f>IFERROR($V564*(1-$W564)+SUM($X$22:$X564)+$AD564,"")</f>
        <v/>
      </c>
      <c r="AG564" s="50" t="str">
        <f t="shared" si="302"/>
        <v/>
      </c>
      <c r="AH564" s="50" t="str">
        <f>IF(B564&lt;&gt;"",
IF(AND(AG564=TRUE,D564&gt;=65),$V564*(1-10%)+SUM($X$22:$X564)+$AD564,AF564),
"")</f>
        <v/>
      </c>
      <c r="AI564" s="50" t="str">
        <f t="shared" si="285"/>
        <v/>
      </c>
      <c r="AJ564" s="50" t="str">
        <f t="shared" si="286"/>
        <v/>
      </c>
      <c r="AK564" s="50" t="str">
        <f t="shared" si="287"/>
        <v/>
      </c>
      <c r="AL564" s="50" t="str">
        <f t="shared" si="303"/>
        <v/>
      </c>
      <c r="AM564" s="50" t="str">
        <f t="shared" si="288"/>
        <v/>
      </c>
      <c r="AN564" s="50" t="str">
        <f t="shared" si="304"/>
        <v/>
      </c>
      <c r="AO564" s="50" t="str">
        <f t="shared" si="305"/>
        <v/>
      </c>
      <c r="AP564" s="50" t="str">
        <f t="shared" si="306"/>
        <v/>
      </c>
      <c r="AQ564" s="50" t="str">
        <f t="shared" si="307"/>
        <v/>
      </c>
    </row>
    <row r="565" spans="1:43" s="46" customFormat="1" x14ac:dyDescent="0.2">
      <c r="A565" s="47" t="str">
        <f t="shared" si="276"/>
        <v/>
      </c>
      <c r="B565" s="47" t="str">
        <f>IF(E565&lt;=$F$10,VLOOKUP('KALKULATOR 2021'!A565,Robocze!$B$23:$C$102,2),"")</f>
        <v/>
      </c>
      <c r="C565" s="47" t="str">
        <f t="shared" si="289"/>
        <v/>
      </c>
      <c r="D565" s="48" t="str">
        <f t="shared" si="308"/>
        <v/>
      </c>
      <c r="E565" s="54" t="str">
        <f t="shared" si="290"/>
        <v/>
      </c>
      <c r="F565" s="49" t="str">
        <f t="shared" si="291"/>
        <v/>
      </c>
      <c r="G565" s="50" t="str">
        <f>IF(F565&lt;&gt;"",
IF($F$6=Robocze!$B$3,$F$5/12,
IF(AND($F$6=Robocze!$B$4,MOD(A565,3)=1),$F$5/4,
IF(AND($F$6=Robocze!$B$5,MOD(A565,12)=1),$F$5,0))),
"")</f>
        <v/>
      </c>
      <c r="H565" s="50" t="str">
        <f t="shared" si="292"/>
        <v/>
      </c>
      <c r="I565" s="51" t="str">
        <f t="shared" si="277"/>
        <v/>
      </c>
      <c r="J565" s="50" t="str">
        <f t="shared" si="293"/>
        <v/>
      </c>
      <c r="K565" s="50" t="str">
        <f t="shared" si="294"/>
        <v/>
      </c>
      <c r="L565" s="52" t="str">
        <f t="shared" si="309"/>
        <v/>
      </c>
      <c r="M565" s="111" t="str">
        <f t="shared" si="278"/>
        <v/>
      </c>
      <c r="N565" s="114" t="str">
        <f t="shared" si="295"/>
        <v/>
      </c>
      <c r="O565" s="115"/>
      <c r="P565" s="114" t="str">
        <f t="shared" si="279"/>
        <v/>
      </c>
      <c r="Q565" s="115"/>
      <c r="R565" s="112" t="str">
        <f t="shared" si="280"/>
        <v/>
      </c>
      <c r="S565" s="50"/>
      <c r="T565" s="53" t="str">
        <f t="shared" si="281"/>
        <v/>
      </c>
      <c r="U565" s="50" t="str">
        <f t="shared" si="282"/>
        <v/>
      </c>
      <c r="V565" s="50" t="str">
        <f t="shared" si="283"/>
        <v/>
      </c>
      <c r="W565" s="53" t="str">
        <f t="shared" si="284"/>
        <v/>
      </c>
      <c r="X565" s="50" t="str">
        <f t="shared" si="296"/>
        <v/>
      </c>
      <c r="Y565" s="50" t="str">
        <f>IF(B565&lt;&gt;"",IF(MONTH(E565)=MONTH($F$14),SUMIF($C$22:C1017,"="&amp;(C565-1),$G$22:G1017),0)*T565,"")</f>
        <v/>
      </c>
      <c r="Z565" s="50" t="str">
        <f>IF(B565&lt;&gt;"",SUM($Y$22:Y565),"")</f>
        <v/>
      </c>
      <c r="AA565" s="51" t="str">
        <f t="shared" si="297"/>
        <v/>
      </c>
      <c r="AB565" s="50" t="str">
        <f t="shared" si="298"/>
        <v/>
      </c>
      <c r="AC565" s="50" t="str">
        <f t="shared" si="299"/>
        <v/>
      </c>
      <c r="AD565" s="50" t="str">
        <f t="shared" si="300"/>
        <v/>
      </c>
      <c r="AE565" s="50" t="str">
        <f t="shared" si="301"/>
        <v/>
      </c>
      <c r="AF565" s="50" t="str">
        <f>IFERROR($V565*(1-$W565)+SUM($X$22:$X565)+$AD565,"")</f>
        <v/>
      </c>
      <c r="AG565" s="50" t="str">
        <f t="shared" si="302"/>
        <v/>
      </c>
      <c r="AH565" s="50" t="str">
        <f>IF(B565&lt;&gt;"",
IF(AND(AG565=TRUE,D565&gt;=65),$V565*(1-10%)+SUM($X$22:$X565)+$AD565,AF565),
"")</f>
        <v/>
      </c>
      <c r="AI565" s="50" t="str">
        <f t="shared" si="285"/>
        <v/>
      </c>
      <c r="AJ565" s="50" t="str">
        <f t="shared" si="286"/>
        <v/>
      </c>
      <c r="AK565" s="50" t="str">
        <f t="shared" si="287"/>
        <v/>
      </c>
      <c r="AL565" s="50" t="str">
        <f t="shared" si="303"/>
        <v/>
      </c>
      <c r="AM565" s="50" t="str">
        <f t="shared" si="288"/>
        <v/>
      </c>
      <c r="AN565" s="50" t="str">
        <f t="shared" si="304"/>
        <v/>
      </c>
      <c r="AO565" s="50" t="str">
        <f t="shared" si="305"/>
        <v/>
      </c>
      <c r="AP565" s="50" t="str">
        <f t="shared" si="306"/>
        <v/>
      </c>
      <c r="AQ565" s="50" t="str">
        <f t="shared" si="307"/>
        <v/>
      </c>
    </row>
    <row r="566" spans="1:43" s="46" customFormat="1" x14ac:dyDescent="0.2">
      <c r="A566" s="47" t="str">
        <f t="shared" si="276"/>
        <v/>
      </c>
      <c r="B566" s="47" t="str">
        <f>IF(E566&lt;=$F$10,VLOOKUP('KALKULATOR 2021'!A566,Robocze!$B$23:$C$102,2),"")</f>
        <v/>
      </c>
      <c r="C566" s="47" t="str">
        <f t="shared" si="289"/>
        <v/>
      </c>
      <c r="D566" s="48" t="str">
        <f t="shared" si="308"/>
        <v/>
      </c>
      <c r="E566" s="54" t="str">
        <f t="shared" si="290"/>
        <v/>
      </c>
      <c r="F566" s="49" t="str">
        <f t="shared" si="291"/>
        <v/>
      </c>
      <c r="G566" s="50" t="str">
        <f>IF(F566&lt;&gt;"",
IF($F$6=Robocze!$B$3,$F$5/12,
IF(AND($F$6=Robocze!$B$4,MOD(A566,3)=1),$F$5/4,
IF(AND($F$6=Robocze!$B$5,MOD(A566,12)=1),$F$5,0))),
"")</f>
        <v/>
      </c>
      <c r="H566" s="50" t="str">
        <f t="shared" si="292"/>
        <v/>
      </c>
      <c r="I566" s="51" t="str">
        <f t="shared" si="277"/>
        <v/>
      </c>
      <c r="J566" s="50" t="str">
        <f t="shared" si="293"/>
        <v/>
      </c>
      <c r="K566" s="50" t="str">
        <f t="shared" si="294"/>
        <v/>
      </c>
      <c r="L566" s="52" t="str">
        <f t="shared" si="309"/>
        <v/>
      </c>
      <c r="M566" s="111" t="str">
        <f t="shared" si="278"/>
        <v/>
      </c>
      <c r="N566" s="114" t="str">
        <f t="shared" si="295"/>
        <v/>
      </c>
      <c r="O566" s="115"/>
      <c r="P566" s="114" t="str">
        <f t="shared" si="279"/>
        <v/>
      </c>
      <c r="Q566" s="115"/>
      <c r="R566" s="112" t="str">
        <f t="shared" si="280"/>
        <v/>
      </c>
      <c r="S566" s="50"/>
      <c r="T566" s="53" t="str">
        <f t="shared" si="281"/>
        <v/>
      </c>
      <c r="U566" s="50" t="str">
        <f t="shared" si="282"/>
        <v/>
      </c>
      <c r="V566" s="50" t="str">
        <f t="shared" si="283"/>
        <v/>
      </c>
      <c r="W566" s="53" t="str">
        <f t="shared" si="284"/>
        <v/>
      </c>
      <c r="X566" s="50" t="str">
        <f t="shared" si="296"/>
        <v/>
      </c>
      <c r="Y566" s="50" t="str">
        <f>IF(B566&lt;&gt;"",IF(MONTH(E566)=MONTH($F$14),SUMIF($C$22:C1017,"="&amp;(C566-1),$G$22:G1017),0)*T566,"")</f>
        <v/>
      </c>
      <c r="Z566" s="50" t="str">
        <f>IF(B566&lt;&gt;"",SUM($Y$22:Y566),"")</f>
        <v/>
      </c>
      <c r="AA566" s="51" t="str">
        <f t="shared" si="297"/>
        <v/>
      </c>
      <c r="AB566" s="50" t="str">
        <f t="shared" si="298"/>
        <v/>
      </c>
      <c r="AC566" s="50" t="str">
        <f t="shared" si="299"/>
        <v/>
      </c>
      <c r="AD566" s="50" t="str">
        <f t="shared" si="300"/>
        <v/>
      </c>
      <c r="AE566" s="50" t="str">
        <f t="shared" si="301"/>
        <v/>
      </c>
      <c r="AF566" s="50" t="str">
        <f>IFERROR($V566*(1-$W566)+SUM($X$22:$X566)+$AD566,"")</f>
        <v/>
      </c>
      <c r="AG566" s="50" t="str">
        <f t="shared" si="302"/>
        <v/>
      </c>
      <c r="AH566" s="50" t="str">
        <f>IF(B566&lt;&gt;"",
IF(AND(AG566=TRUE,D566&gt;=65),$V566*(1-10%)+SUM($X$22:$X566)+$AD566,AF566),
"")</f>
        <v/>
      </c>
      <c r="AI566" s="50" t="str">
        <f t="shared" si="285"/>
        <v/>
      </c>
      <c r="AJ566" s="50" t="str">
        <f t="shared" si="286"/>
        <v/>
      </c>
      <c r="AK566" s="50" t="str">
        <f t="shared" si="287"/>
        <v/>
      </c>
      <c r="AL566" s="50" t="str">
        <f t="shared" si="303"/>
        <v/>
      </c>
      <c r="AM566" s="50" t="str">
        <f t="shared" si="288"/>
        <v/>
      </c>
      <c r="AN566" s="50" t="str">
        <f t="shared" si="304"/>
        <v/>
      </c>
      <c r="AO566" s="50" t="str">
        <f t="shared" si="305"/>
        <v/>
      </c>
      <c r="AP566" s="50" t="str">
        <f t="shared" si="306"/>
        <v/>
      </c>
      <c r="AQ566" s="50" t="str">
        <f t="shared" si="307"/>
        <v/>
      </c>
    </row>
    <row r="567" spans="1:43" s="27" customFormat="1" x14ac:dyDescent="0.2">
      <c r="A567" s="47" t="str">
        <f t="shared" si="276"/>
        <v/>
      </c>
      <c r="B567" s="47" t="str">
        <f>IF(E567&lt;=$F$10,VLOOKUP('KALKULATOR 2021'!A567,Robocze!$B$23:$C$102,2),"")</f>
        <v/>
      </c>
      <c r="C567" s="47" t="str">
        <f t="shared" si="289"/>
        <v/>
      </c>
      <c r="D567" s="48" t="str">
        <f t="shared" si="308"/>
        <v/>
      </c>
      <c r="E567" s="54" t="str">
        <f t="shared" si="290"/>
        <v/>
      </c>
      <c r="F567" s="49" t="str">
        <f t="shared" si="291"/>
        <v/>
      </c>
      <c r="G567" s="50" t="str">
        <f>IF(F567&lt;&gt;"",
IF($F$6=Robocze!$B$3,$F$5/12,
IF(AND($F$6=Robocze!$B$4,MOD(A567,3)=1),$F$5/4,
IF(AND($F$6=Robocze!$B$5,MOD(A567,12)=1),$F$5,0))),
"")</f>
        <v/>
      </c>
      <c r="H567" s="50" t="str">
        <f t="shared" si="292"/>
        <v/>
      </c>
      <c r="I567" s="51" t="str">
        <f t="shared" si="277"/>
        <v/>
      </c>
      <c r="J567" s="50" t="str">
        <f t="shared" si="293"/>
        <v/>
      </c>
      <c r="K567" s="50" t="str">
        <f t="shared" si="294"/>
        <v/>
      </c>
      <c r="L567" s="52" t="str">
        <f t="shared" si="309"/>
        <v/>
      </c>
      <c r="M567" s="111" t="str">
        <f t="shared" si="278"/>
        <v/>
      </c>
      <c r="N567" s="114" t="str">
        <f t="shared" si="295"/>
        <v/>
      </c>
      <c r="O567" s="115"/>
      <c r="P567" s="114" t="str">
        <f t="shared" si="279"/>
        <v/>
      </c>
      <c r="Q567" s="115"/>
      <c r="R567" s="112" t="str">
        <f t="shared" si="280"/>
        <v/>
      </c>
      <c r="S567" s="50"/>
      <c r="T567" s="53" t="str">
        <f t="shared" si="281"/>
        <v/>
      </c>
      <c r="U567" s="50" t="str">
        <f t="shared" si="282"/>
        <v/>
      </c>
      <c r="V567" s="50" t="str">
        <f t="shared" si="283"/>
        <v/>
      </c>
      <c r="W567" s="53" t="str">
        <f t="shared" si="284"/>
        <v/>
      </c>
      <c r="X567" s="50" t="str">
        <f t="shared" si="296"/>
        <v/>
      </c>
      <c r="Y567" s="50" t="str">
        <f>IF(B567&lt;&gt;"",IF(MONTH(E567)=MONTH($F$14),SUMIF($C$22:C1017,"="&amp;(C567-1),$G$22:G1017),0)*T567,"")</f>
        <v/>
      </c>
      <c r="Z567" s="50" t="str">
        <f>IF(B567&lt;&gt;"",SUM($Y$22:Y567),"")</f>
        <v/>
      </c>
      <c r="AA567" s="51" t="str">
        <f t="shared" si="297"/>
        <v/>
      </c>
      <c r="AB567" s="50" t="str">
        <f t="shared" si="298"/>
        <v/>
      </c>
      <c r="AC567" s="50" t="str">
        <f t="shared" si="299"/>
        <v/>
      </c>
      <c r="AD567" s="50" t="str">
        <f t="shared" si="300"/>
        <v/>
      </c>
      <c r="AE567" s="50" t="str">
        <f t="shared" si="301"/>
        <v/>
      </c>
      <c r="AF567" s="50" t="str">
        <f>IFERROR($V567*(1-$W567)+SUM($X$22:$X567)+$AD567,"")</f>
        <v/>
      </c>
      <c r="AG567" s="50" t="str">
        <f t="shared" si="302"/>
        <v/>
      </c>
      <c r="AH567" s="50" t="str">
        <f>IF(B567&lt;&gt;"",
IF(AND(AG567=TRUE,D567&gt;=65),$V567*(1-10%)+SUM($X$22:$X567)+$AD567,AF567),
"")</f>
        <v/>
      </c>
      <c r="AI567" s="50" t="str">
        <f t="shared" si="285"/>
        <v/>
      </c>
      <c r="AJ567" s="50" t="str">
        <f t="shared" si="286"/>
        <v/>
      </c>
      <c r="AK567" s="50" t="str">
        <f t="shared" si="287"/>
        <v/>
      </c>
      <c r="AL567" s="50" t="str">
        <f t="shared" si="303"/>
        <v/>
      </c>
      <c r="AM567" s="50" t="str">
        <f t="shared" si="288"/>
        <v/>
      </c>
      <c r="AN567" s="50" t="str">
        <f t="shared" si="304"/>
        <v/>
      </c>
      <c r="AO567" s="50" t="str">
        <f t="shared" si="305"/>
        <v/>
      </c>
      <c r="AP567" s="50" t="str">
        <f t="shared" si="306"/>
        <v/>
      </c>
      <c r="AQ567" s="50" t="str">
        <f t="shared" si="307"/>
        <v/>
      </c>
    </row>
    <row r="568" spans="1:43" s="27" customFormat="1" x14ac:dyDescent="0.2">
      <c r="A568" s="47" t="str">
        <f t="shared" si="276"/>
        <v/>
      </c>
      <c r="B568" s="47" t="str">
        <f>IF(E568&lt;=$F$10,VLOOKUP('KALKULATOR 2021'!A568,Robocze!$B$23:$C$102,2),"")</f>
        <v/>
      </c>
      <c r="C568" s="47" t="str">
        <f t="shared" si="289"/>
        <v/>
      </c>
      <c r="D568" s="48" t="str">
        <f t="shared" si="308"/>
        <v/>
      </c>
      <c r="E568" s="54" t="str">
        <f t="shared" si="290"/>
        <v/>
      </c>
      <c r="F568" s="49" t="str">
        <f t="shared" si="291"/>
        <v/>
      </c>
      <c r="G568" s="50" t="str">
        <f>IF(F568&lt;&gt;"",
IF($F$6=Robocze!$B$3,$F$5/12,
IF(AND($F$6=Robocze!$B$4,MOD(A568,3)=1),$F$5/4,
IF(AND($F$6=Robocze!$B$5,MOD(A568,12)=1),$F$5,0))),
"")</f>
        <v/>
      </c>
      <c r="H568" s="50" t="str">
        <f t="shared" si="292"/>
        <v/>
      </c>
      <c r="I568" s="51" t="str">
        <f t="shared" si="277"/>
        <v/>
      </c>
      <c r="J568" s="50" t="str">
        <f t="shared" si="293"/>
        <v/>
      </c>
      <c r="K568" s="50" t="str">
        <f t="shared" si="294"/>
        <v/>
      </c>
      <c r="L568" s="52" t="str">
        <f t="shared" si="309"/>
        <v/>
      </c>
      <c r="M568" s="111" t="str">
        <f t="shared" si="278"/>
        <v/>
      </c>
      <c r="N568" s="114" t="str">
        <f t="shared" si="295"/>
        <v/>
      </c>
      <c r="O568" s="115"/>
      <c r="P568" s="114" t="str">
        <f t="shared" si="279"/>
        <v/>
      </c>
      <c r="Q568" s="115"/>
      <c r="R568" s="112" t="str">
        <f t="shared" si="280"/>
        <v/>
      </c>
      <c r="S568" s="50"/>
      <c r="T568" s="53" t="str">
        <f t="shared" si="281"/>
        <v/>
      </c>
      <c r="U568" s="50" t="str">
        <f t="shared" si="282"/>
        <v/>
      </c>
      <c r="V568" s="50" t="str">
        <f t="shared" si="283"/>
        <v/>
      </c>
      <c r="W568" s="53" t="str">
        <f t="shared" si="284"/>
        <v/>
      </c>
      <c r="X568" s="50" t="str">
        <f t="shared" si="296"/>
        <v/>
      </c>
      <c r="Y568" s="50" t="str">
        <f>IF(B568&lt;&gt;"",IF(MONTH(E568)=MONTH($F$14),SUMIF($C$22:C1017,"="&amp;(C568-1),$G$22:G1017),0)*T568,"")</f>
        <v/>
      </c>
      <c r="Z568" s="50" t="str">
        <f>IF(B568&lt;&gt;"",SUM($Y$22:Y568),"")</f>
        <v/>
      </c>
      <c r="AA568" s="51" t="str">
        <f t="shared" si="297"/>
        <v/>
      </c>
      <c r="AB568" s="50" t="str">
        <f t="shared" si="298"/>
        <v/>
      </c>
      <c r="AC568" s="50" t="str">
        <f t="shared" si="299"/>
        <v/>
      </c>
      <c r="AD568" s="50" t="str">
        <f t="shared" si="300"/>
        <v/>
      </c>
      <c r="AE568" s="50" t="str">
        <f t="shared" si="301"/>
        <v/>
      </c>
      <c r="AF568" s="50" t="str">
        <f>IFERROR($V568*(1-$W568)+SUM($X$22:$X568)+$AD568,"")</f>
        <v/>
      </c>
      <c r="AG568" s="50" t="str">
        <f t="shared" si="302"/>
        <v/>
      </c>
      <c r="AH568" s="50" t="str">
        <f>IF(B568&lt;&gt;"",
IF(AND(AG568=TRUE,D568&gt;=65),$V568*(1-10%)+SUM($X$22:$X568)+$AD568,AF568),
"")</f>
        <v/>
      </c>
      <c r="AI568" s="50" t="str">
        <f t="shared" si="285"/>
        <v/>
      </c>
      <c r="AJ568" s="50" t="str">
        <f t="shared" si="286"/>
        <v/>
      </c>
      <c r="AK568" s="50" t="str">
        <f t="shared" si="287"/>
        <v/>
      </c>
      <c r="AL568" s="50" t="str">
        <f t="shared" si="303"/>
        <v/>
      </c>
      <c r="AM568" s="50" t="str">
        <f t="shared" si="288"/>
        <v/>
      </c>
      <c r="AN568" s="50" t="str">
        <f t="shared" si="304"/>
        <v/>
      </c>
      <c r="AO568" s="50" t="str">
        <f t="shared" si="305"/>
        <v/>
      </c>
      <c r="AP568" s="50" t="str">
        <f t="shared" si="306"/>
        <v/>
      </c>
      <c r="AQ568" s="50" t="str">
        <f t="shared" si="307"/>
        <v/>
      </c>
    </row>
    <row r="569" spans="1:43" s="27" customFormat="1" x14ac:dyDescent="0.2">
      <c r="A569" s="47" t="str">
        <f t="shared" si="276"/>
        <v/>
      </c>
      <c r="B569" s="47" t="str">
        <f>IF(E569&lt;=$F$10,VLOOKUP('KALKULATOR 2021'!A569,Robocze!$B$23:$C$102,2),"")</f>
        <v/>
      </c>
      <c r="C569" s="47" t="str">
        <f t="shared" si="289"/>
        <v/>
      </c>
      <c r="D569" s="48" t="str">
        <f t="shared" si="308"/>
        <v/>
      </c>
      <c r="E569" s="54" t="str">
        <f t="shared" si="290"/>
        <v/>
      </c>
      <c r="F569" s="49" t="str">
        <f t="shared" si="291"/>
        <v/>
      </c>
      <c r="G569" s="50" t="str">
        <f>IF(F569&lt;&gt;"",
IF($F$6=Robocze!$B$3,$F$5/12,
IF(AND($F$6=Robocze!$B$4,MOD(A569,3)=1),$F$5/4,
IF(AND($F$6=Robocze!$B$5,MOD(A569,12)=1),$F$5,0))),
"")</f>
        <v/>
      </c>
      <c r="H569" s="50" t="str">
        <f t="shared" si="292"/>
        <v/>
      </c>
      <c r="I569" s="51" t="str">
        <f t="shared" si="277"/>
        <v/>
      </c>
      <c r="J569" s="50" t="str">
        <f t="shared" si="293"/>
        <v/>
      </c>
      <c r="K569" s="50" t="str">
        <f t="shared" si="294"/>
        <v/>
      </c>
      <c r="L569" s="52" t="str">
        <f t="shared" si="309"/>
        <v/>
      </c>
      <c r="M569" s="111" t="str">
        <f t="shared" si="278"/>
        <v/>
      </c>
      <c r="N569" s="114" t="str">
        <f t="shared" si="295"/>
        <v/>
      </c>
      <c r="O569" s="115"/>
      <c r="P569" s="114" t="str">
        <f t="shared" si="279"/>
        <v/>
      </c>
      <c r="Q569" s="115"/>
      <c r="R569" s="112" t="str">
        <f t="shared" si="280"/>
        <v/>
      </c>
      <c r="S569" s="50"/>
      <c r="T569" s="53" t="str">
        <f t="shared" si="281"/>
        <v/>
      </c>
      <c r="U569" s="50" t="str">
        <f t="shared" si="282"/>
        <v/>
      </c>
      <c r="V569" s="50" t="str">
        <f t="shared" si="283"/>
        <v/>
      </c>
      <c r="W569" s="53" t="str">
        <f t="shared" si="284"/>
        <v/>
      </c>
      <c r="X569" s="50" t="str">
        <f t="shared" si="296"/>
        <v/>
      </c>
      <c r="Y569" s="50" t="str">
        <f>IF(B569&lt;&gt;"",IF(MONTH(E569)=MONTH($F$14),SUMIF($C$22:C1017,"="&amp;(C569-1),$G$22:G1017),0)*T569,"")</f>
        <v/>
      </c>
      <c r="Z569" s="50" t="str">
        <f>IF(B569&lt;&gt;"",SUM($Y$22:Y569),"")</f>
        <v/>
      </c>
      <c r="AA569" s="51" t="str">
        <f t="shared" si="297"/>
        <v/>
      </c>
      <c r="AB569" s="50" t="str">
        <f t="shared" si="298"/>
        <v/>
      </c>
      <c r="AC569" s="50" t="str">
        <f t="shared" si="299"/>
        <v/>
      </c>
      <c r="AD569" s="50" t="str">
        <f t="shared" si="300"/>
        <v/>
      </c>
      <c r="AE569" s="50" t="str">
        <f t="shared" si="301"/>
        <v/>
      </c>
      <c r="AF569" s="50" t="str">
        <f>IFERROR($V569*(1-$W569)+SUM($X$22:$X569)+$AD569,"")</f>
        <v/>
      </c>
      <c r="AG569" s="50" t="str">
        <f t="shared" si="302"/>
        <v/>
      </c>
      <c r="AH569" s="50" t="str">
        <f>IF(B569&lt;&gt;"",
IF(AND(AG569=TRUE,D569&gt;=65),$V569*(1-10%)+SUM($X$22:$X569)+$AD569,AF569),
"")</f>
        <v/>
      </c>
      <c r="AI569" s="50" t="str">
        <f t="shared" si="285"/>
        <v/>
      </c>
      <c r="AJ569" s="50" t="str">
        <f t="shared" si="286"/>
        <v/>
      </c>
      <c r="AK569" s="50" t="str">
        <f t="shared" si="287"/>
        <v/>
      </c>
      <c r="AL569" s="50" t="str">
        <f t="shared" si="303"/>
        <v/>
      </c>
      <c r="AM569" s="50" t="str">
        <f t="shared" si="288"/>
        <v/>
      </c>
      <c r="AN569" s="50" t="str">
        <f t="shared" si="304"/>
        <v/>
      </c>
      <c r="AO569" s="50" t="str">
        <f t="shared" si="305"/>
        <v/>
      </c>
      <c r="AP569" s="50" t="str">
        <f t="shared" si="306"/>
        <v/>
      </c>
      <c r="AQ569" s="50" t="str">
        <f t="shared" si="307"/>
        <v/>
      </c>
    </row>
    <row r="570" spans="1:43" s="27" customFormat="1" x14ac:dyDescent="0.2">
      <c r="A570" s="47" t="str">
        <f t="shared" si="276"/>
        <v/>
      </c>
      <c r="B570" s="47" t="str">
        <f>IF(E570&lt;=$F$10,VLOOKUP('KALKULATOR 2021'!A570,Robocze!$B$23:$C$102,2),"")</f>
        <v/>
      </c>
      <c r="C570" s="47" t="str">
        <f t="shared" si="289"/>
        <v/>
      </c>
      <c r="D570" s="48" t="str">
        <f t="shared" si="308"/>
        <v/>
      </c>
      <c r="E570" s="54" t="str">
        <f t="shared" si="290"/>
        <v/>
      </c>
      <c r="F570" s="49" t="str">
        <f t="shared" si="291"/>
        <v/>
      </c>
      <c r="G570" s="50" t="str">
        <f>IF(F570&lt;&gt;"",
IF($F$6=Robocze!$B$3,$F$5/12,
IF(AND($F$6=Robocze!$B$4,MOD(A570,3)=1),$F$5/4,
IF(AND($F$6=Robocze!$B$5,MOD(A570,12)=1),$F$5,0))),
"")</f>
        <v/>
      </c>
      <c r="H570" s="50" t="str">
        <f t="shared" si="292"/>
        <v/>
      </c>
      <c r="I570" s="51" t="str">
        <f t="shared" si="277"/>
        <v/>
      </c>
      <c r="J570" s="50" t="str">
        <f t="shared" si="293"/>
        <v/>
      </c>
      <c r="K570" s="50" t="str">
        <f t="shared" si="294"/>
        <v/>
      </c>
      <c r="L570" s="52" t="str">
        <f t="shared" si="309"/>
        <v/>
      </c>
      <c r="M570" s="111" t="str">
        <f t="shared" si="278"/>
        <v/>
      </c>
      <c r="N570" s="114" t="str">
        <f t="shared" si="295"/>
        <v/>
      </c>
      <c r="O570" s="115"/>
      <c r="P570" s="114" t="str">
        <f t="shared" si="279"/>
        <v/>
      </c>
      <c r="Q570" s="115"/>
      <c r="R570" s="112" t="str">
        <f t="shared" si="280"/>
        <v/>
      </c>
      <c r="S570" s="50"/>
      <c r="T570" s="53" t="str">
        <f t="shared" si="281"/>
        <v/>
      </c>
      <c r="U570" s="50" t="str">
        <f t="shared" si="282"/>
        <v/>
      </c>
      <c r="V570" s="50" t="str">
        <f t="shared" si="283"/>
        <v/>
      </c>
      <c r="W570" s="53" t="str">
        <f t="shared" si="284"/>
        <v/>
      </c>
      <c r="X570" s="50" t="str">
        <f t="shared" si="296"/>
        <v/>
      </c>
      <c r="Y570" s="50" t="str">
        <f>IF(B570&lt;&gt;"",IF(MONTH(E570)=MONTH($F$14),SUMIF($C$22:C1017,"="&amp;(C570-1),$G$22:G1017),0)*T570,"")</f>
        <v/>
      </c>
      <c r="Z570" s="50" t="str">
        <f>IF(B570&lt;&gt;"",SUM($Y$22:Y570),"")</f>
        <v/>
      </c>
      <c r="AA570" s="51" t="str">
        <f t="shared" si="297"/>
        <v/>
      </c>
      <c r="AB570" s="50" t="str">
        <f t="shared" si="298"/>
        <v/>
      </c>
      <c r="AC570" s="50" t="str">
        <f t="shared" si="299"/>
        <v/>
      </c>
      <c r="AD570" s="50" t="str">
        <f t="shared" si="300"/>
        <v/>
      </c>
      <c r="AE570" s="50" t="str">
        <f t="shared" si="301"/>
        <v/>
      </c>
      <c r="AF570" s="50" t="str">
        <f>IFERROR($V570*(1-$W570)+SUM($X$22:$X570)+$AD570,"")</f>
        <v/>
      </c>
      <c r="AG570" s="50" t="str">
        <f t="shared" si="302"/>
        <v/>
      </c>
      <c r="AH570" s="50" t="str">
        <f>IF(B570&lt;&gt;"",
IF(AND(AG570=TRUE,D570&gt;=65),$V570*(1-10%)+SUM($X$22:$X570)+$AD570,AF570),
"")</f>
        <v/>
      </c>
      <c r="AI570" s="50" t="str">
        <f t="shared" si="285"/>
        <v/>
      </c>
      <c r="AJ570" s="50" t="str">
        <f t="shared" si="286"/>
        <v/>
      </c>
      <c r="AK570" s="50" t="str">
        <f t="shared" si="287"/>
        <v/>
      </c>
      <c r="AL570" s="50" t="str">
        <f t="shared" si="303"/>
        <v/>
      </c>
      <c r="AM570" s="50" t="str">
        <f t="shared" si="288"/>
        <v/>
      </c>
      <c r="AN570" s="50" t="str">
        <f t="shared" si="304"/>
        <v/>
      </c>
      <c r="AO570" s="50" t="str">
        <f t="shared" si="305"/>
        <v/>
      </c>
      <c r="AP570" s="50" t="str">
        <f t="shared" si="306"/>
        <v/>
      </c>
      <c r="AQ570" s="50" t="str">
        <f t="shared" si="307"/>
        <v/>
      </c>
    </row>
    <row r="571" spans="1:43" s="27" customFormat="1" x14ac:dyDescent="0.2">
      <c r="A571" s="47" t="str">
        <f t="shared" si="276"/>
        <v/>
      </c>
      <c r="B571" s="47" t="str">
        <f>IF(E571&lt;=$F$10,VLOOKUP('KALKULATOR 2021'!A571,Robocze!$B$23:$C$102,2),"")</f>
        <v/>
      </c>
      <c r="C571" s="47" t="str">
        <f t="shared" si="289"/>
        <v/>
      </c>
      <c r="D571" s="48" t="str">
        <f t="shared" si="308"/>
        <v/>
      </c>
      <c r="E571" s="54" t="str">
        <f t="shared" si="290"/>
        <v/>
      </c>
      <c r="F571" s="49" t="str">
        <f t="shared" si="291"/>
        <v/>
      </c>
      <c r="G571" s="50" t="str">
        <f>IF(F571&lt;&gt;"",
IF($F$6=Robocze!$B$3,$F$5/12,
IF(AND($F$6=Robocze!$B$4,MOD(A571,3)=1),$F$5/4,
IF(AND($F$6=Robocze!$B$5,MOD(A571,12)=1),$F$5,0))),
"")</f>
        <v/>
      </c>
      <c r="H571" s="50" t="str">
        <f t="shared" si="292"/>
        <v/>
      </c>
      <c r="I571" s="51" t="str">
        <f t="shared" si="277"/>
        <v/>
      </c>
      <c r="J571" s="50" t="str">
        <f t="shared" si="293"/>
        <v/>
      </c>
      <c r="K571" s="50" t="str">
        <f t="shared" si="294"/>
        <v/>
      </c>
      <c r="L571" s="52" t="str">
        <f t="shared" si="309"/>
        <v/>
      </c>
      <c r="M571" s="111" t="str">
        <f t="shared" si="278"/>
        <v/>
      </c>
      <c r="N571" s="114" t="str">
        <f t="shared" si="295"/>
        <v/>
      </c>
      <c r="O571" s="115"/>
      <c r="P571" s="114" t="str">
        <f t="shared" si="279"/>
        <v/>
      </c>
      <c r="Q571" s="115"/>
      <c r="R571" s="112" t="str">
        <f t="shared" si="280"/>
        <v/>
      </c>
      <c r="S571" s="50"/>
      <c r="T571" s="53" t="str">
        <f t="shared" si="281"/>
        <v/>
      </c>
      <c r="U571" s="50" t="str">
        <f t="shared" si="282"/>
        <v/>
      </c>
      <c r="V571" s="50" t="str">
        <f t="shared" si="283"/>
        <v/>
      </c>
      <c r="W571" s="53" t="str">
        <f t="shared" si="284"/>
        <v/>
      </c>
      <c r="X571" s="50" t="str">
        <f t="shared" si="296"/>
        <v/>
      </c>
      <c r="Y571" s="50" t="str">
        <f>IF(B571&lt;&gt;"",IF(MONTH(E571)=MONTH($F$14),SUMIF($C$22:C1017,"="&amp;(C571-1),$G$22:G1017),0)*T571,"")</f>
        <v/>
      </c>
      <c r="Z571" s="50" t="str">
        <f>IF(B571&lt;&gt;"",SUM($Y$22:Y571),"")</f>
        <v/>
      </c>
      <c r="AA571" s="51" t="str">
        <f t="shared" si="297"/>
        <v/>
      </c>
      <c r="AB571" s="50" t="str">
        <f t="shared" si="298"/>
        <v/>
      </c>
      <c r="AC571" s="50" t="str">
        <f t="shared" si="299"/>
        <v/>
      </c>
      <c r="AD571" s="50" t="str">
        <f t="shared" si="300"/>
        <v/>
      </c>
      <c r="AE571" s="50" t="str">
        <f t="shared" si="301"/>
        <v/>
      </c>
      <c r="AF571" s="50" t="str">
        <f>IFERROR($V571*(1-$W571)+SUM($X$22:$X571)+$AD571,"")</f>
        <v/>
      </c>
      <c r="AG571" s="50" t="str">
        <f t="shared" si="302"/>
        <v/>
      </c>
      <c r="AH571" s="50" t="str">
        <f>IF(B571&lt;&gt;"",
IF(AND(AG571=TRUE,D571&gt;=65),$V571*(1-10%)+SUM($X$22:$X571)+$AD571,AF571),
"")</f>
        <v/>
      </c>
      <c r="AI571" s="50" t="str">
        <f t="shared" si="285"/>
        <v/>
      </c>
      <c r="AJ571" s="50" t="str">
        <f t="shared" si="286"/>
        <v/>
      </c>
      <c r="AK571" s="50" t="str">
        <f t="shared" si="287"/>
        <v/>
      </c>
      <c r="AL571" s="50" t="str">
        <f t="shared" si="303"/>
        <v/>
      </c>
      <c r="AM571" s="50" t="str">
        <f t="shared" si="288"/>
        <v/>
      </c>
      <c r="AN571" s="50" t="str">
        <f t="shared" si="304"/>
        <v/>
      </c>
      <c r="AO571" s="50" t="str">
        <f t="shared" si="305"/>
        <v/>
      </c>
      <c r="AP571" s="50" t="str">
        <f t="shared" si="306"/>
        <v/>
      </c>
      <c r="AQ571" s="50" t="str">
        <f t="shared" si="307"/>
        <v/>
      </c>
    </row>
    <row r="572" spans="1:43" s="27" customFormat="1" x14ac:dyDescent="0.2">
      <c r="A572" s="47" t="str">
        <f t="shared" si="276"/>
        <v/>
      </c>
      <c r="B572" s="47" t="str">
        <f>IF(E572&lt;=$F$10,VLOOKUP('KALKULATOR 2021'!A572,Robocze!$B$23:$C$102,2),"")</f>
        <v/>
      </c>
      <c r="C572" s="47" t="str">
        <f t="shared" si="289"/>
        <v/>
      </c>
      <c r="D572" s="48" t="str">
        <f t="shared" si="308"/>
        <v/>
      </c>
      <c r="E572" s="54" t="str">
        <f t="shared" si="290"/>
        <v/>
      </c>
      <c r="F572" s="49" t="str">
        <f t="shared" si="291"/>
        <v/>
      </c>
      <c r="G572" s="50" t="str">
        <f>IF(F572&lt;&gt;"",
IF($F$6=Robocze!$B$3,$F$5/12,
IF(AND($F$6=Robocze!$B$4,MOD(A572,3)=1),$F$5/4,
IF(AND($F$6=Robocze!$B$5,MOD(A572,12)=1),$F$5,0))),
"")</f>
        <v/>
      </c>
      <c r="H572" s="50" t="str">
        <f t="shared" si="292"/>
        <v/>
      </c>
      <c r="I572" s="51" t="str">
        <f t="shared" si="277"/>
        <v/>
      </c>
      <c r="J572" s="50" t="str">
        <f t="shared" si="293"/>
        <v/>
      </c>
      <c r="K572" s="50" t="str">
        <f t="shared" si="294"/>
        <v/>
      </c>
      <c r="L572" s="52" t="str">
        <f t="shared" si="309"/>
        <v/>
      </c>
      <c r="M572" s="111" t="str">
        <f t="shared" si="278"/>
        <v/>
      </c>
      <c r="N572" s="114" t="str">
        <f t="shared" si="295"/>
        <v/>
      </c>
      <c r="O572" s="115"/>
      <c r="P572" s="114" t="str">
        <f t="shared" si="279"/>
        <v/>
      </c>
      <c r="Q572" s="115"/>
      <c r="R572" s="112" t="str">
        <f t="shared" si="280"/>
        <v/>
      </c>
      <c r="S572" s="50"/>
      <c r="T572" s="53" t="str">
        <f t="shared" si="281"/>
        <v/>
      </c>
      <c r="U572" s="50" t="str">
        <f t="shared" si="282"/>
        <v/>
      </c>
      <c r="V572" s="50" t="str">
        <f t="shared" si="283"/>
        <v/>
      </c>
      <c r="W572" s="53" t="str">
        <f t="shared" si="284"/>
        <v/>
      </c>
      <c r="X572" s="50" t="str">
        <f t="shared" si="296"/>
        <v/>
      </c>
      <c r="Y572" s="50" t="str">
        <f>IF(B572&lt;&gt;"",IF(MONTH(E572)=MONTH($F$14),SUMIF($C$22:C1017,"="&amp;(C572-1),$G$22:G1017),0)*T572,"")</f>
        <v/>
      </c>
      <c r="Z572" s="50" t="str">
        <f>IF(B572&lt;&gt;"",SUM($Y$22:Y572),"")</f>
        <v/>
      </c>
      <c r="AA572" s="51" t="str">
        <f t="shared" si="297"/>
        <v/>
      </c>
      <c r="AB572" s="50" t="str">
        <f t="shared" si="298"/>
        <v/>
      </c>
      <c r="AC572" s="50" t="str">
        <f t="shared" si="299"/>
        <v/>
      </c>
      <c r="AD572" s="50" t="str">
        <f t="shared" si="300"/>
        <v/>
      </c>
      <c r="AE572" s="50" t="str">
        <f t="shared" si="301"/>
        <v/>
      </c>
      <c r="AF572" s="50" t="str">
        <f>IFERROR($V572*(1-$W572)+SUM($X$22:$X572)+$AD572,"")</f>
        <v/>
      </c>
      <c r="AG572" s="50" t="str">
        <f t="shared" si="302"/>
        <v/>
      </c>
      <c r="AH572" s="50" t="str">
        <f>IF(B572&lt;&gt;"",
IF(AND(AG572=TRUE,D572&gt;=65),$V572*(1-10%)+SUM($X$22:$X572)+$AD572,AF572),
"")</f>
        <v/>
      </c>
      <c r="AI572" s="50" t="str">
        <f t="shared" si="285"/>
        <v/>
      </c>
      <c r="AJ572" s="50" t="str">
        <f t="shared" si="286"/>
        <v/>
      </c>
      <c r="AK572" s="50" t="str">
        <f t="shared" si="287"/>
        <v/>
      </c>
      <c r="AL572" s="50" t="str">
        <f t="shared" si="303"/>
        <v/>
      </c>
      <c r="AM572" s="50" t="str">
        <f t="shared" si="288"/>
        <v/>
      </c>
      <c r="AN572" s="50" t="str">
        <f t="shared" si="304"/>
        <v/>
      </c>
      <c r="AO572" s="50" t="str">
        <f t="shared" si="305"/>
        <v/>
      </c>
      <c r="AP572" s="50" t="str">
        <f t="shared" si="306"/>
        <v/>
      </c>
      <c r="AQ572" s="50" t="str">
        <f t="shared" si="307"/>
        <v/>
      </c>
    </row>
    <row r="573" spans="1:43" s="27" customFormat="1" x14ac:dyDescent="0.2">
      <c r="A573" s="55" t="str">
        <f t="shared" si="276"/>
        <v/>
      </c>
      <c r="B573" s="55" t="str">
        <f>IF(E573&lt;=$F$10,VLOOKUP('KALKULATOR 2021'!A573,Robocze!$B$23:$C$102,2),"")</f>
        <v/>
      </c>
      <c r="C573" s="55" t="str">
        <f t="shared" si="289"/>
        <v/>
      </c>
      <c r="D573" s="56" t="str">
        <f t="shared" si="308"/>
        <v/>
      </c>
      <c r="E573" s="57" t="str">
        <f t="shared" si="290"/>
        <v/>
      </c>
      <c r="F573" s="58" t="str">
        <f t="shared" si="291"/>
        <v/>
      </c>
      <c r="G573" s="59" t="str">
        <f>IF(F573&lt;&gt;"",
IF($F$6=Robocze!$B$3,$F$5/12,
IF(AND($F$6=Robocze!$B$4,MOD(A573,3)=1),$F$5/4,
IF(AND($F$6=Robocze!$B$5,MOD(A573,12)=1),$F$5,0))),
"")</f>
        <v/>
      </c>
      <c r="H573" s="59" t="str">
        <f t="shared" si="292"/>
        <v/>
      </c>
      <c r="I573" s="60" t="str">
        <f t="shared" si="277"/>
        <v/>
      </c>
      <c r="J573" s="59" t="str">
        <f t="shared" si="293"/>
        <v/>
      </c>
      <c r="K573" s="59" t="str">
        <f t="shared" si="294"/>
        <v/>
      </c>
      <c r="L573" s="61" t="str">
        <f t="shared" si="309"/>
        <v/>
      </c>
      <c r="M573" s="113" t="str">
        <f t="shared" si="278"/>
        <v/>
      </c>
      <c r="N573" s="114" t="str">
        <f t="shared" si="295"/>
        <v/>
      </c>
      <c r="O573" s="115"/>
      <c r="P573" s="114" t="str">
        <f t="shared" si="279"/>
        <v/>
      </c>
      <c r="Q573" s="115"/>
      <c r="R573" s="112" t="str">
        <f t="shared" si="280"/>
        <v/>
      </c>
      <c r="S573" s="59"/>
      <c r="T573" s="62" t="str">
        <f t="shared" si="281"/>
        <v/>
      </c>
      <c r="U573" s="59" t="str">
        <f t="shared" si="282"/>
        <v/>
      </c>
      <c r="V573" s="59" t="str">
        <f t="shared" si="283"/>
        <v/>
      </c>
      <c r="W573" s="62" t="str">
        <f t="shared" si="284"/>
        <v/>
      </c>
      <c r="X573" s="59" t="str">
        <f t="shared" si="296"/>
        <v/>
      </c>
      <c r="Y573" s="59" t="str">
        <f>IF(B573&lt;&gt;"",IF(MONTH(E573)=MONTH($F$14),SUMIF($C$22:C1041,"="&amp;(C573-1),$G$22:G1041),0)*T573,"")</f>
        <v/>
      </c>
      <c r="Z573" s="59" t="str">
        <f>IF(B573&lt;&gt;"",SUM($Y$22:Y573),"")</f>
        <v/>
      </c>
      <c r="AA573" s="60" t="str">
        <f t="shared" si="297"/>
        <v/>
      </c>
      <c r="AB573" s="59" t="str">
        <f t="shared" si="298"/>
        <v/>
      </c>
      <c r="AC573" s="59" t="str">
        <f t="shared" si="299"/>
        <v/>
      </c>
      <c r="AD573" s="59" t="str">
        <f t="shared" si="300"/>
        <v/>
      </c>
      <c r="AE573" s="59" t="str">
        <f t="shared" si="301"/>
        <v/>
      </c>
      <c r="AF573" s="59" t="str">
        <f>IFERROR($V573*(1-$W573)+SUM($X$22:$X573)+$AD573,"")</f>
        <v/>
      </c>
      <c r="AG573" s="59" t="str">
        <f t="shared" si="302"/>
        <v/>
      </c>
      <c r="AH573" s="59" t="str">
        <f>IF(B573&lt;&gt;"",
IF(AND(AG573=TRUE,D573&gt;=65),$V573*(1-10%)+SUM($X$22:$X573)+$AD573,AF573),
"")</f>
        <v/>
      </c>
      <c r="AI573" s="59" t="str">
        <f t="shared" si="285"/>
        <v/>
      </c>
      <c r="AJ573" s="59" t="str">
        <f t="shared" si="286"/>
        <v/>
      </c>
      <c r="AK573" s="59" t="str">
        <f t="shared" si="287"/>
        <v/>
      </c>
      <c r="AL573" s="59" t="str">
        <f t="shared" si="303"/>
        <v/>
      </c>
      <c r="AM573" s="59" t="str">
        <f t="shared" si="288"/>
        <v/>
      </c>
      <c r="AN573" s="59" t="str">
        <f t="shared" si="304"/>
        <v/>
      </c>
      <c r="AO573" s="59" t="str">
        <f t="shared" si="305"/>
        <v/>
      </c>
      <c r="AP573" s="59" t="str">
        <f t="shared" si="306"/>
        <v/>
      </c>
      <c r="AQ573" s="59" t="str">
        <f t="shared" si="307"/>
        <v/>
      </c>
    </row>
    <row r="574" spans="1:43" s="27" customFormat="1" x14ac:dyDescent="0.2">
      <c r="A574" s="47" t="str">
        <f t="shared" si="276"/>
        <v/>
      </c>
      <c r="B574" s="47" t="str">
        <f>IF(E574&lt;=$F$10,VLOOKUP('KALKULATOR 2021'!A574,Robocze!$B$23:$C$102,2),"")</f>
        <v/>
      </c>
      <c r="C574" s="47" t="str">
        <f t="shared" si="289"/>
        <v/>
      </c>
      <c r="D574" s="48" t="str">
        <f t="shared" si="308"/>
        <v/>
      </c>
      <c r="E574" s="49" t="str">
        <f t="shared" si="290"/>
        <v/>
      </c>
      <c r="F574" s="49" t="str">
        <f t="shared" si="291"/>
        <v/>
      </c>
      <c r="G574" s="50" t="str">
        <f>IF(F574&lt;&gt;"",
IF($F$6=Robocze!$B$3,$F$5/12,
IF(AND($F$6=Robocze!$B$4,MOD(A574,3)=1),$F$5/4,
IF(AND($F$6=Robocze!$B$5,MOD(A574,12)=1),$F$5,0))),
"")</f>
        <v/>
      </c>
      <c r="H574" s="50" t="str">
        <f t="shared" si="292"/>
        <v/>
      </c>
      <c r="I574" s="51" t="str">
        <f t="shared" si="277"/>
        <v/>
      </c>
      <c r="J574" s="50" t="str">
        <f t="shared" si="293"/>
        <v/>
      </c>
      <c r="K574" s="50" t="str">
        <f t="shared" si="294"/>
        <v/>
      </c>
      <c r="L574" s="52" t="str">
        <f t="shared" si="309"/>
        <v/>
      </c>
      <c r="M574" s="111" t="str">
        <f t="shared" si="278"/>
        <v/>
      </c>
      <c r="N574" s="114" t="str">
        <f t="shared" si="295"/>
        <v/>
      </c>
      <c r="O574" s="115"/>
      <c r="P574" s="114" t="str">
        <f t="shared" si="279"/>
        <v/>
      </c>
      <c r="Q574" s="115"/>
      <c r="R574" s="112" t="str">
        <f t="shared" si="280"/>
        <v/>
      </c>
      <c r="S574" s="50"/>
      <c r="T574" s="53" t="str">
        <f t="shared" si="281"/>
        <v/>
      </c>
      <c r="U574" s="50" t="str">
        <f t="shared" si="282"/>
        <v/>
      </c>
      <c r="V574" s="50" t="str">
        <f t="shared" si="283"/>
        <v/>
      </c>
      <c r="W574" s="53" t="str">
        <f t="shared" si="284"/>
        <v/>
      </c>
      <c r="X574" s="50" t="str">
        <f t="shared" si="296"/>
        <v/>
      </c>
      <c r="Y574" s="50" t="str">
        <f>IF(B574&lt;&gt;"",IF(MONTH(E574)=MONTH($F$14),SUMIF($C$22:C1029,"="&amp;(C574-1),$G$22:G1029),0)*T574,"")</f>
        <v/>
      </c>
      <c r="Z574" s="50" t="str">
        <f>IF(B574&lt;&gt;"",SUM($Y$22:Y574),"")</f>
        <v/>
      </c>
      <c r="AA574" s="51" t="str">
        <f t="shared" si="297"/>
        <v/>
      </c>
      <c r="AB574" s="50" t="str">
        <f t="shared" si="298"/>
        <v/>
      </c>
      <c r="AC574" s="50" t="str">
        <f t="shared" si="299"/>
        <v/>
      </c>
      <c r="AD574" s="50" t="str">
        <f t="shared" si="300"/>
        <v/>
      </c>
      <c r="AE574" s="50" t="str">
        <f t="shared" si="301"/>
        <v/>
      </c>
      <c r="AF574" s="50" t="str">
        <f>IFERROR($V574*(1-$W574)+SUM($X$22:$X574)+$AD574,"")</f>
        <v/>
      </c>
      <c r="AG574" s="50" t="str">
        <f t="shared" si="302"/>
        <v/>
      </c>
      <c r="AH574" s="50" t="str">
        <f>IF(B574&lt;&gt;"",
IF(AND(AG574=TRUE,D574&gt;=65),$V574*(1-10%)+SUM($X$22:$X574)+$AD574,AF574),
"")</f>
        <v/>
      </c>
      <c r="AI574" s="50" t="str">
        <f t="shared" si="285"/>
        <v/>
      </c>
      <c r="AJ574" s="50" t="str">
        <f t="shared" si="286"/>
        <v/>
      </c>
      <c r="AK574" s="50" t="str">
        <f t="shared" si="287"/>
        <v/>
      </c>
      <c r="AL574" s="50" t="str">
        <f t="shared" si="303"/>
        <v/>
      </c>
      <c r="AM574" s="50" t="str">
        <f t="shared" si="288"/>
        <v/>
      </c>
      <c r="AN574" s="50" t="str">
        <f t="shared" si="304"/>
        <v/>
      </c>
      <c r="AO574" s="50" t="str">
        <f t="shared" si="305"/>
        <v/>
      </c>
      <c r="AP574" s="50" t="str">
        <f t="shared" si="306"/>
        <v/>
      </c>
      <c r="AQ574" s="50" t="str">
        <f t="shared" si="307"/>
        <v/>
      </c>
    </row>
    <row r="575" spans="1:43" s="27" customFormat="1" x14ac:dyDescent="0.2">
      <c r="A575" s="47" t="str">
        <f t="shared" si="276"/>
        <v/>
      </c>
      <c r="B575" s="47" t="str">
        <f>IF(E575&lt;=$F$10,VLOOKUP('KALKULATOR 2021'!A575,Robocze!$B$23:$C$102,2),"")</f>
        <v/>
      </c>
      <c r="C575" s="47" t="str">
        <f t="shared" si="289"/>
        <v/>
      </c>
      <c r="D575" s="48" t="str">
        <f t="shared" si="308"/>
        <v/>
      </c>
      <c r="E575" s="54" t="str">
        <f t="shared" si="290"/>
        <v/>
      </c>
      <c r="F575" s="49" t="str">
        <f t="shared" si="291"/>
        <v/>
      </c>
      <c r="G575" s="50" t="str">
        <f>IF(F575&lt;&gt;"",
IF($F$6=Robocze!$B$3,$F$5/12,
IF(AND($F$6=Robocze!$B$4,MOD(A575,3)=1),$F$5/4,
IF(AND($F$6=Robocze!$B$5,MOD(A575,12)=1),$F$5,0))),
"")</f>
        <v/>
      </c>
      <c r="H575" s="50" t="str">
        <f t="shared" si="292"/>
        <v/>
      </c>
      <c r="I575" s="51" t="str">
        <f t="shared" si="277"/>
        <v/>
      </c>
      <c r="J575" s="50" t="str">
        <f t="shared" si="293"/>
        <v/>
      </c>
      <c r="K575" s="50" t="str">
        <f t="shared" si="294"/>
        <v/>
      </c>
      <c r="L575" s="52" t="str">
        <f t="shared" si="309"/>
        <v/>
      </c>
      <c r="M575" s="111" t="str">
        <f t="shared" si="278"/>
        <v/>
      </c>
      <c r="N575" s="114" t="str">
        <f t="shared" si="295"/>
        <v/>
      </c>
      <c r="O575" s="115"/>
      <c r="P575" s="114" t="str">
        <f t="shared" si="279"/>
        <v/>
      </c>
      <c r="Q575" s="115"/>
      <c r="R575" s="112" t="str">
        <f t="shared" si="280"/>
        <v/>
      </c>
      <c r="S575" s="50"/>
      <c r="T575" s="53" t="str">
        <f t="shared" si="281"/>
        <v/>
      </c>
      <c r="U575" s="50" t="str">
        <f t="shared" si="282"/>
        <v/>
      </c>
      <c r="V575" s="50" t="str">
        <f t="shared" si="283"/>
        <v/>
      </c>
      <c r="W575" s="53" t="str">
        <f t="shared" si="284"/>
        <v/>
      </c>
      <c r="X575" s="50" t="str">
        <f t="shared" si="296"/>
        <v/>
      </c>
      <c r="Y575" s="50" t="str">
        <f>IF(B575&lt;&gt;"",IF(MONTH(E575)=MONTH($F$14),SUMIF($C$22:C1029,"="&amp;(C575-1),$G$22:G1029),0)*T575,"")</f>
        <v/>
      </c>
      <c r="Z575" s="50" t="str">
        <f>IF(B575&lt;&gt;"",SUM($Y$22:Y575),"")</f>
        <v/>
      </c>
      <c r="AA575" s="51" t="str">
        <f t="shared" si="297"/>
        <v/>
      </c>
      <c r="AB575" s="50" t="str">
        <f t="shared" si="298"/>
        <v/>
      </c>
      <c r="AC575" s="50" t="str">
        <f t="shared" si="299"/>
        <v/>
      </c>
      <c r="AD575" s="50" t="str">
        <f t="shared" si="300"/>
        <v/>
      </c>
      <c r="AE575" s="50" t="str">
        <f t="shared" si="301"/>
        <v/>
      </c>
      <c r="AF575" s="50" t="str">
        <f>IFERROR($V575*(1-$W575)+SUM($X$22:$X575)+$AD575,"")</f>
        <v/>
      </c>
      <c r="AG575" s="50" t="str">
        <f t="shared" si="302"/>
        <v/>
      </c>
      <c r="AH575" s="50" t="str">
        <f>IF(B575&lt;&gt;"",
IF(AND(AG575=TRUE,D575&gt;=65),$V575*(1-10%)+SUM($X$22:$X575)+$AD575,AF575),
"")</f>
        <v/>
      </c>
      <c r="AI575" s="50" t="str">
        <f t="shared" si="285"/>
        <v/>
      </c>
      <c r="AJ575" s="50" t="str">
        <f t="shared" si="286"/>
        <v/>
      </c>
      <c r="AK575" s="50" t="str">
        <f t="shared" si="287"/>
        <v/>
      </c>
      <c r="AL575" s="50" t="str">
        <f t="shared" si="303"/>
        <v/>
      </c>
      <c r="AM575" s="50" t="str">
        <f t="shared" si="288"/>
        <v/>
      </c>
      <c r="AN575" s="50" t="str">
        <f t="shared" si="304"/>
        <v/>
      </c>
      <c r="AO575" s="50" t="str">
        <f t="shared" si="305"/>
        <v/>
      </c>
      <c r="AP575" s="50" t="str">
        <f t="shared" si="306"/>
        <v/>
      </c>
      <c r="AQ575" s="50" t="str">
        <f t="shared" si="307"/>
        <v/>
      </c>
    </row>
    <row r="576" spans="1:43" s="27" customFormat="1" x14ac:dyDescent="0.2">
      <c r="A576" s="47" t="str">
        <f t="shared" si="276"/>
        <v/>
      </c>
      <c r="B576" s="47" t="str">
        <f>IF(E576&lt;=$F$10,VLOOKUP('KALKULATOR 2021'!A576,Robocze!$B$23:$C$102,2),"")</f>
        <v/>
      </c>
      <c r="C576" s="47" t="str">
        <f t="shared" si="289"/>
        <v/>
      </c>
      <c r="D576" s="48" t="str">
        <f t="shared" si="308"/>
        <v/>
      </c>
      <c r="E576" s="54" t="str">
        <f t="shared" si="290"/>
        <v/>
      </c>
      <c r="F576" s="49" t="str">
        <f t="shared" si="291"/>
        <v/>
      </c>
      <c r="G576" s="50" t="str">
        <f>IF(F576&lt;&gt;"",
IF($F$6=Robocze!$B$3,$F$5/12,
IF(AND($F$6=Robocze!$B$4,MOD(A576,3)=1),$F$5/4,
IF(AND($F$6=Robocze!$B$5,MOD(A576,12)=1),$F$5,0))),
"")</f>
        <v/>
      </c>
      <c r="H576" s="50" t="str">
        <f t="shared" si="292"/>
        <v/>
      </c>
      <c r="I576" s="51" t="str">
        <f t="shared" si="277"/>
        <v/>
      </c>
      <c r="J576" s="50" t="str">
        <f t="shared" si="293"/>
        <v/>
      </c>
      <c r="K576" s="50" t="str">
        <f t="shared" si="294"/>
        <v/>
      </c>
      <c r="L576" s="52" t="str">
        <f t="shared" si="309"/>
        <v/>
      </c>
      <c r="M576" s="111" t="str">
        <f t="shared" si="278"/>
        <v/>
      </c>
      <c r="N576" s="114" t="str">
        <f t="shared" si="295"/>
        <v/>
      </c>
      <c r="O576" s="115"/>
      <c r="P576" s="114" t="str">
        <f t="shared" si="279"/>
        <v/>
      </c>
      <c r="Q576" s="115"/>
      <c r="R576" s="112" t="str">
        <f t="shared" si="280"/>
        <v/>
      </c>
      <c r="S576" s="50"/>
      <c r="T576" s="53" t="str">
        <f t="shared" si="281"/>
        <v/>
      </c>
      <c r="U576" s="50" t="str">
        <f t="shared" si="282"/>
        <v/>
      </c>
      <c r="V576" s="50" t="str">
        <f t="shared" si="283"/>
        <v/>
      </c>
      <c r="W576" s="53" t="str">
        <f t="shared" si="284"/>
        <v/>
      </c>
      <c r="X576" s="50" t="str">
        <f t="shared" si="296"/>
        <v/>
      </c>
      <c r="Y576" s="50" t="str">
        <f>IF(B576&lt;&gt;"",IF(MONTH(E576)=MONTH($F$14),SUMIF($C$22:C1029,"="&amp;(C576-1),$G$22:G1029),0)*T576,"")</f>
        <v/>
      </c>
      <c r="Z576" s="50" t="str">
        <f>IF(B576&lt;&gt;"",SUM($Y$22:Y576),"")</f>
        <v/>
      </c>
      <c r="AA576" s="51" t="str">
        <f t="shared" si="297"/>
        <v/>
      </c>
      <c r="AB576" s="50" t="str">
        <f t="shared" si="298"/>
        <v/>
      </c>
      <c r="AC576" s="50" t="str">
        <f t="shared" si="299"/>
        <v/>
      </c>
      <c r="AD576" s="50" t="str">
        <f t="shared" si="300"/>
        <v/>
      </c>
      <c r="AE576" s="50" t="str">
        <f t="shared" si="301"/>
        <v/>
      </c>
      <c r="AF576" s="50" t="str">
        <f>IFERROR($V576*(1-$W576)+SUM($X$22:$X576)+$AD576,"")</f>
        <v/>
      </c>
      <c r="AG576" s="50" t="str">
        <f t="shared" si="302"/>
        <v/>
      </c>
      <c r="AH576" s="50" t="str">
        <f>IF(B576&lt;&gt;"",
IF(AND(AG576=TRUE,D576&gt;=65),$V576*(1-10%)+SUM($X$22:$X576)+$AD576,AF576),
"")</f>
        <v/>
      </c>
      <c r="AI576" s="50" t="str">
        <f t="shared" si="285"/>
        <v/>
      </c>
      <c r="AJ576" s="50" t="str">
        <f t="shared" si="286"/>
        <v/>
      </c>
      <c r="AK576" s="50" t="str">
        <f t="shared" si="287"/>
        <v/>
      </c>
      <c r="AL576" s="50" t="str">
        <f t="shared" si="303"/>
        <v/>
      </c>
      <c r="AM576" s="50" t="str">
        <f t="shared" si="288"/>
        <v/>
      </c>
      <c r="AN576" s="50" t="str">
        <f t="shared" si="304"/>
        <v/>
      </c>
      <c r="AO576" s="50" t="str">
        <f t="shared" si="305"/>
        <v/>
      </c>
      <c r="AP576" s="50" t="str">
        <f t="shared" si="306"/>
        <v/>
      </c>
      <c r="AQ576" s="50" t="str">
        <f t="shared" si="307"/>
        <v/>
      </c>
    </row>
    <row r="577" spans="1:43" s="27" customFormat="1" x14ac:dyDescent="0.2">
      <c r="A577" s="47" t="str">
        <f t="shared" si="276"/>
        <v/>
      </c>
      <c r="B577" s="47" t="str">
        <f>IF(E577&lt;=$F$10,VLOOKUP('KALKULATOR 2021'!A577,Robocze!$B$23:$C$102,2),"")</f>
        <v/>
      </c>
      <c r="C577" s="47" t="str">
        <f t="shared" si="289"/>
        <v/>
      </c>
      <c r="D577" s="48" t="str">
        <f t="shared" si="308"/>
        <v/>
      </c>
      <c r="E577" s="54" t="str">
        <f t="shared" si="290"/>
        <v/>
      </c>
      <c r="F577" s="49" t="str">
        <f t="shared" si="291"/>
        <v/>
      </c>
      <c r="G577" s="50" t="str">
        <f>IF(F577&lt;&gt;"",
IF($F$6=Robocze!$B$3,$F$5/12,
IF(AND($F$6=Robocze!$B$4,MOD(A577,3)=1),$F$5/4,
IF(AND($F$6=Robocze!$B$5,MOD(A577,12)=1),$F$5,0))),
"")</f>
        <v/>
      </c>
      <c r="H577" s="50" t="str">
        <f t="shared" si="292"/>
        <v/>
      </c>
      <c r="I577" s="51" t="str">
        <f t="shared" si="277"/>
        <v/>
      </c>
      <c r="J577" s="50" t="str">
        <f t="shared" si="293"/>
        <v/>
      </c>
      <c r="K577" s="50" t="str">
        <f t="shared" si="294"/>
        <v/>
      </c>
      <c r="L577" s="52" t="str">
        <f t="shared" si="309"/>
        <v/>
      </c>
      <c r="M577" s="111" t="str">
        <f t="shared" si="278"/>
        <v/>
      </c>
      <c r="N577" s="114" t="str">
        <f t="shared" si="295"/>
        <v/>
      </c>
      <c r="O577" s="115"/>
      <c r="P577" s="114" t="str">
        <f t="shared" si="279"/>
        <v/>
      </c>
      <c r="Q577" s="115"/>
      <c r="R577" s="112" t="str">
        <f t="shared" si="280"/>
        <v/>
      </c>
      <c r="S577" s="50"/>
      <c r="T577" s="53" t="str">
        <f t="shared" si="281"/>
        <v/>
      </c>
      <c r="U577" s="50" t="str">
        <f t="shared" si="282"/>
        <v/>
      </c>
      <c r="V577" s="50" t="str">
        <f t="shared" si="283"/>
        <v/>
      </c>
      <c r="W577" s="53" t="str">
        <f t="shared" si="284"/>
        <v/>
      </c>
      <c r="X577" s="50" t="str">
        <f t="shared" si="296"/>
        <v/>
      </c>
      <c r="Y577" s="50" t="str">
        <f>IF(B577&lt;&gt;"",IF(MONTH(E577)=MONTH($F$14),SUMIF($C$22:C1029,"="&amp;(C577-1),$G$22:G1029),0)*T577,"")</f>
        <v/>
      </c>
      <c r="Z577" s="50" t="str">
        <f>IF(B577&lt;&gt;"",SUM($Y$22:Y577),"")</f>
        <v/>
      </c>
      <c r="AA577" s="51" t="str">
        <f t="shared" si="297"/>
        <v/>
      </c>
      <c r="AB577" s="50" t="str">
        <f t="shared" si="298"/>
        <v/>
      </c>
      <c r="AC577" s="50" t="str">
        <f t="shared" si="299"/>
        <v/>
      </c>
      <c r="AD577" s="50" t="str">
        <f t="shared" si="300"/>
        <v/>
      </c>
      <c r="AE577" s="50" t="str">
        <f t="shared" si="301"/>
        <v/>
      </c>
      <c r="AF577" s="50" t="str">
        <f>IFERROR($V577*(1-$W577)+SUM($X$22:$X577)+$AD577,"")</f>
        <v/>
      </c>
      <c r="AG577" s="50" t="str">
        <f t="shared" si="302"/>
        <v/>
      </c>
      <c r="AH577" s="50" t="str">
        <f>IF(B577&lt;&gt;"",
IF(AND(AG577=TRUE,D577&gt;=65),$V577*(1-10%)+SUM($X$22:$X577)+$AD577,AF577),
"")</f>
        <v/>
      </c>
      <c r="AI577" s="50" t="str">
        <f t="shared" si="285"/>
        <v/>
      </c>
      <c r="AJ577" s="50" t="str">
        <f t="shared" si="286"/>
        <v/>
      </c>
      <c r="AK577" s="50" t="str">
        <f t="shared" si="287"/>
        <v/>
      </c>
      <c r="AL577" s="50" t="str">
        <f t="shared" si="303"/>
        <v/>
      </c>
      <c r="AM577" s="50" t="str">
        <f t="shared" si="288"/>
        <v/>
      </c>
      <c r="AN577" s="50" t="str">
        <f t="shared" si="304"/>
        <v/>
      </c>
      <c r="AO577" s="50" t="str">
        <f t="shared" si="305"/>
        <v/>
      </c>
      <c r="AP577" s="50" t="str">
        <f t="shared" si="306"/>
        <v/>
      </c>
      <c r="AQ577" s="50" t="str">
        <f t="shared" si="307"/>
        <v/>
      </c>
    </row>
    <row r="578" spans="1:43" s="46" customFormat="1" x14ac:dyDescent="0.2">
      <c r="A578" s="47" t="str">
        <f t="shared" si="276"/>
        <v/>
      </c>
      <c r="B578" s="47" t="str">
        <f>IF(E578&lt;=$F$10,VLOOKUP('KALKULATOR 2021'!A578,Robocze!$B$23:$C$102,2),"")</f>
        <v/>
      </c>
      <c r="C578" s="47" t="str">
        <f t="shared" si="289"/>
        <v/>
      </c>
      <c r="D578" s="48" t="str">
        <f t="shared" si="308"/>
        <v/>
      </c>
      <c r="E578" s="54" t="str">
        <f t="shared" si="290"/>
        <v/>
      </c>
      <c r="F578" s="49" t="str">
        <f t="shared" si="291"/>
        <v/>
      </c>
      <c r="G578" s="50" t="str">
        <f>IF(F578&lt;&gt;"",
IF($F$6=Robocze!$B$3,$F$5/12,
IF(AND($F$6=Robocze!$B$4,MOD(A578,3)=1),$F$5/4,
IF(AND($F$6=Robocze!$B$5,MOD(A578,12)=1),$F$5,0))),
"")</f>
        <v/>
      </c>
      <c r="H578" s="50" t="str">
        <f t="shared" si="292"/>
        <v/>
      </c>
      <c r="I578" s="51" t="str">
        <f t="shared" si="277"/>
        <v/>
      </c>
      <c r="J578" s="50" t="str">
        <f t="shared" si="293"/>
        <v/>
      </c>
      <c r="K578" s="50" t="str">
        <f t="shared" si="294"/>
        <v/>
      </c>
      <c r="L578" s="52" t="str">
        <f t="shared" si="309"/>
        <v/>
      </c>
      <c r="M578" s="111" t="str">
        <f t="shared" si="278"/>
        <v/>
      </c>
      <c r="N578" s="114" t="str">
        <f t="shared" si="295"/>
        <v/>
      </c>
      <c r="O578" s="115"/>
      <c r="P578" s="114" t="str">
        <f t="shared" si="279"/>
        <v/>
      </c>
      <c r="Q578" s="115"/>
      <c r="R578" s="112" t="str">
        <f t="shared" si="280"/>
        <v/>
      </c>
      <c r="S578" s="50"/>
      <c r="T578" s="53" t="str">
        <f t="shared" si="281"/>
        <v/>
      </c>
      <c r="U578" s="50" t="str">
        <f t="shared" si="282"/>
        <v/>
      </c>
      <c r="V578" s="50" t="str">
        <f t="shared" si="283"/>
        <v/>
      </c>
      <c r="W578" s="53" t="str">
        <f t="shared" si="284"/>
        <v/>
      </c>
      <c r="X578" s="50" t="str">
        <f t="shared" si="296"/>
        <v/>
      </c>
      <c r="Y578" s="50" t="str">
        <f>IF(B578&lt;&gt;"",IF(MONTH(E578)=MONTH($F$14),SUMIF($C$22:C1029,"="&amp;(C578-1),$G$22:G1029),0)*T578,"")</f>
        <v/>
      </c>
      <c r="Z578" s="50" t="str">
        <f>IF(B578&lt;&gt;"",SUM($Y$22:Y578),"")</f>
        <v/>
      </c>
      <c r="AA578" s="51" t="str">
        <f t="shared" si="297"/>
        <v/>
      </c>
      <c r="AB578" s="50" t="str">
        <f t="shared" si="298"/>
        <v/>
      </c>
      <c r="AC578" s="50" t="str">
        <f t="shared" si="299"/>
        <v/>
      </c>
      <c r="AD578" s="50" t="str">
        <f t="shared" si="300"/>
        <v/>
      </c>
      <c r="AE578" s="50" t="str">
        <f t="shared" si="301"/>
        <v/>
      </c>
      <c r="AF578" s="50" t="str">
        <f>IFERROR($V578*(1-$W578)+SUM($X$22:$X578)+$AD578,"")</f>
        <v/>
      </c>
      <c r="AG578" s="50" t="str">
        <f t="shared" si="302"/>
        <v/>
      </c>
      <c r="AH578" s="50" t="str">
        <f>IF(B578&lt;&gt;"",
IF(AND(AG578=TRUE,D578&gt;=65),$V578*(1-10%)+SUM($X$22:$X578)+$AD578,AF578),
"")</f>
        <v/>
      </c>
      <c r="AI578" s="50" t="str">
        <f t="shared" si="285"/>
        <v/>
      </c>
      <c r="AJ578" s="50" t="str">
        <f t="shared" si="286"/>
        <v/>
      </c>
      <c r="AK578" s="50" t="str">
        <f t="shared" si="287"/>
        <v/>
      </c>
      <c r="AL578" s="50" t="str">
        <f t="shared" si="303"/>
        <v/>
      </c>
      <c r="AM578" s="50" t="str">
        <f t="shared" si="288"/>
        <v/>
      </c>
      <c r="AN578" s="50" t="str">
        <f t="shared" si="304"/>
        <v/>
      </c>
      <c r="AO578" s="50" t="str">
        <f t="shared" si="305"/>
        <v/>
      </c>
      <c r="AP578" s="50" t="str">
        <f t="shared" si="306"/>
        <v/>
      </c>
      <c r="AQ578" s="50" t="str">
        <f t="shared" si="307"/>
        <v/>
      </c>
    </row>
    <row r="579" spans="1:43" s="27" customFormat="1" x14ac:dyDescent="0.2">
      <c r="A579" s="47" t="str">
        <f t="shared" si="276"/>
        <v/>
      </c>
      <c r="B579" s="47" t="str">
        <f>IF(E579&lt;=$F$10,VLOOKUP('KALKULATOR 2021'!A579,Robocze!$B$23:$C$102,2),"")</f>
        <v/>
      </c>
      <c r="C579" s="47" t="str">
        <f t="shared" si="289"/>
        <v/>
      </c>
      <c r="D579" s="48" t="str">
        <f t="shared" si="308"/>
        <v/>
      </c>
      <c r="E579" s="54" t="str">
        <f t="shared" si="290"/>
        <v/>
      </c>
      <c r="F579" s="49" t="str">
        <f t="shared" si="291"/>
        <v/>
      </c>
      <c r="G579" s="50" t="str">
        <f>IF(F579&lt;&gt;"",
IF($F$6=Robocze!$B$3,$F$5/12,
IF(AND($F$6=Robocze!$B$4,MOD(A579,3)=1),$F$5/4,
IF(AND($F$6=Robocze!$B$5,MOD(A579,12)=1),$F$5,0))),
"")</f>
        <v/>
      </c>
      <c r="H579" s="50" t="str">
        <f t="shared" si="292"/>
        <v/>
      </c>
      <c r="I579" s="51" t="str">
        <f t="shared" si="277"/>
        <v/>
      </c>
      <c r="J579" s="50" t="str">
        <f t="shared" si="293"/>
        <v/>
      </c>
      <c r="K579" s="50" t="str">
        <f t="shared" si="294"/>
        <v/>
      </c>
      <c r="L579" s="52" t="str">
        <f t="shared" si="309"/>
        <v/>
      </c>
      <c r="M579" s="111" t="str">
        <f t="shared" si="278"/>
        <v/>
      </c>
      <c r="N579" s="114" t="str">
        <f t="shared" si="295"/>
        <v/>
      </c>
      <c r="O579" s="115"/>
      <c r="P579" s="114" t="str">
        <f t="shared" si="279"/>
        <v/>
      </c>
      <c r="Q579" s="115"/>
      <c r="R579" s="112" t="str">
        <f t="shared" si="280"/>
        <v/>
      </c>
      <c r="S579" s="50"/>
      <c r="T579" s="53" t="str">
        <f t="shared" si="281"/>
        <v/>
      </c>
      <c r="U579" s="50" t="str">
        <f t="shared" si="282"/>
        <v/>
      </c>
      <c r="V579" s="50" t="str">
        <f t="shared" si="283"/>
        <v/>
      </c>
      <c r="W579" s="53" t="str">
        <f t="shared" si="284"/>
        <v/>
      </c>
      <c r="X579" s="50" t="str">
        <f t="shared" si="296"/>
        <v/>
      </c>
      <c r="Y579" s="50" t="str">
        <f>IF(B579&lt;&gt;"",IF(MONTH(E579)=MONTH($F$14),SUMIF($C$22:C1029,"="&amp;(C579-1),$G$22:G1029),0)*T579,"")</f>
        <v/>
      </c>
      <c r="Z579" s="50" t="str">
        <f>IF(B579&lt;&gt;"",SUM($Y$22:Y579),"")</f>
        <v/>
      </c>
      <c r="AA579" s="51" t="str">
        <f t="shared" si="297"/>
        <v/>
      </c>
      <c r="AB579" s="50" t="str">
        <f t="shared" si="298"/>
        <v/>
      </c>
      <c r="AC579" s="50" t="str">
        <f t="shared" si="299"/>
        <v/>
      </c>
      <c r="AD579" s="50" t="str">
        <f t="shared" si="300"/>
        <v/>
      </c>
      <c r="AE579" s="50" t="str">
        <f t="shared" si="301"/>
        <v/>
      </c>
      <c r="AF579" s="50" t="str">
        <f>IFERROR($V579*(1-$W579)+SUM($X$22:$X579)+$AD579,"")</f>
        <v/>
      </c>
      <c r="AG579" s="50" t="str">
        <f t="shared" si="302"/>
        <v/>
      </c>
      <c r="AH579" s="50" t="str">
        <f>IF(B579&lt;&gt;"",
IF(AND(AG579=TRUE,D579&gt;=65),$V579*(1-10%)+SUM($X$22:$X579)+$AD579,AF579),
"")</f>
        <v/>
      </c>
      <c r="AI579" s="50" t="str">
        <f t="shared" si="285"/>
        <v/>
      </c>
      <c r="AJ579" s="50" t="str">
        <f t="shared" si="286"/>
        <v/>
      </c>
      <c r="AK579" s="50" t="str">
        <f t="shared" si="287"/>
        <v/>
      </c>
      <c r="AL579" s="50" t="str">
        <f t="shared" si="303"/>
        <v/>
      </c>
      <c r="AM579" s="50" t="str">
        <f t="shared" si="288"/>
        <v/>
      </c>
      <c r="AN579" s="50" t="str">
        <f t="shared" si="304"/>
        <v/>
      </c>
      <c r="AO579" s="50" t="str">
        <f t="shared" si="305"/>
        <v/>
      </c>
      <c r="AP579" s="50" t="str">
        <f t="shared" si="306"/>
        <v/>
      </c>
      <c r="AQ579" s="50" t="str">
        <f t="shared" si="307"/>
        <v/>
      </c>
    </row>
    <row r="580" spans="1:43" s="27" customFormat="1" x14ac:dyDescent="0.2">
      <c r="A580" s="47" t="str">
        <f t="shared" si="276"/>
        <v/>
      </c>
      <c r="B580" s="47" t="str">
        <f>IF(E580&lt;=$F$10,VLOOKUP('KALKULATOR 2021'!A580,Robocze!$B$23:$C$102,2),"")</f>
        <v/>
      </c>
      <c r="C580" s="47" t="str">
        <f t="shared" si="289"/>
        <v/>
      </c>
      <c r="D580" s="48" t="str">
        <f t="shared" si="308"/>
        <v/>
      </c>
      <c r="E580" s="54" t="str">
        <f t="shared" si="290"/>
        <v/>
      </c>
      <c r="F580" s="49" t="str">
        <f t="shared" si="291"/>
        <v/>
      </c>
      <c r="G580" s="50" t="str">
        <f>IF(F580&lt;&gt;"",
IF($F$6=Robocze!$B$3,$F$5/12,
IF(AND($F$6=Robocze!$B$4,MOD(A580,3)=1),$F$5/4,
IF(AND($F$6=Robocze!$B$5,MOD(A580,12)=1),$F$5,0))),
"")</f>
        <v/>
      </c>
      <c r="H580" s="50" t="str">
        <f t="shared" si="292"/>
        <v/>
      </c>
      <c r="I580" s="51" t="str">
        <f t="shared" si="277"/>
        <v/>
      </c>
      <c r="J580" s="50" t="str">
        <f t="shared" si="293"/>
        <v/>
      </c>
      <c r="K580" s="50" t="str">
        <f t="shared" si="294"/>
        <v/>
      </c>
      <c r="L580" s="52" t="str">
        <f t="shared" si="309"/>
        <v/>
      </c>
      <c r="M580" s="111" t="str">
        <f t="shared" si="278"/>
        <v/>
      </c>
      <c r="N580" s="114" t="str">
        <f t="shared" si="295"/>
        <v/>
      </c>
      <c r="O580" s="115"/>
      <c r="P580" s="114" t="str">
        <f t="shared" si="279"/>
        <v/>
      </c>
      <c r="Q580" s="115"/>
      <c r="R580" s="112" t="str">
        <f t="shared" si="280"/>
        <v/>
      </c>
      <c r="S580" s="50"/>
      <c r="T580" s="53" t="str">
        <f t="shared" si="281"/>
        <v/>
      </c>
      <c r="U580" s="50" t="str">
        <f t="shared" si="282"/>
        <v/>
      </c>
      <c r="V580" s="50" t="str">
        <f t="shared" si="283"/>
        <v/>
      </c>
      <c r="W580" s="53" t="str">
        <f t="shared" si="284"/>
        <v/>
      </c>
      <c r="X580" s="50" t="str">
        <f t="shared" si="296"/>
        <v/>
      </c>
      <c r="Y580" s="50" t="str">
        <f>IF(B580&lt;&gt;"",IF(MONTH(E580)=MONTH($F$14),SUMIF($C$22:C1029,"="&amp;(C580-1),$G$22:G1029),0)*T580,"")</f>
        <v/>
      </c>
      <c r="Z580" s="50" t="str">
        <f>IF(B580&lt;&gt;"",SUM($Y$22:Y580),"")</f>
        <v/>
      </c>
      <c r="AA580" s="51" t="str">
        <f t="shared" si="297"/>
        <v/>
      </c>
      <c r="AB580" s="50" t="str">
        <f t="shared" si="298"/>
        <v/>
      </c>
      <c r="AC580" s="50" t="str">
        <f t="shared" si="299"/>
        <v/>
      </c>
      <c r="AD580" s="50" t="str">
        <f t="shared" si="300"/>
        <v/>
      </c>
      <c r="AE580" s="50" t="str">
        <f t="shared" si="301"/>
        <v/>
      </c>
      <c r="AF580" s="50" t="str">
        <f>IFERROR($V580*(1-$W580)+SUM($X$22:$X580)+$AD580,"")</f>
        <v/>
      </c>
      <c r="AG580" s="50" t="str">
        <f t="shared" si="302"/>
        <v/>
      </c>
      <c r="AH580" s="50" t="str">
        <f>IF(B580&lt;&gt;"",
IF(AND(AG580=TRUE,D580&gt;=65),$V580*(1-10%)+SUM($X$22:$X580)+$AD580,AF580),
"")</f>
        <v/>
      </c>
      <c r="AI580" s="50" t="str">
        <f t="shared" si="285"/>
        <v/>
      </c>
      <c r="AJ580" s="50" t="str">
        <f t="shared" si="286"/>
        <v/>
      </c>
      <c r="AK580" s="50" t="str">
        <f t="shared" si="287"/>
        <v/>
      </c>
      <c r="AL580" s="50" t="str">
        <f t="shared" si="303"/>
        <v/>
      </c>
      <c r="AM580" s="50" t="str">
        <f t="shared" si="288"/>
        <v/>
      </c>
      <c r="AN580" s="50" t="str">
        <f t="shared" si="304"/>
        <v/>
      </c>
      <c r="AO580" s="50" t="str">
        <f t="shared" si="305"/>
        <v/>
      </c>
      <c r="AP580" s="50" t="str">
        <f t="shared" si="306"/>
        <v/>
      </c>
      <c r="AQ580" s="50" t="str">
        <f t="shared" si="307"/>
        <v/>
      </c>
    </row>
    <row r="581" spans="1:43" s="27" customFormat="1" x14ac:dyDescent="0.2">
      <c r="A581" s="47" t="str">
        <f t="shared" si="276"/>
        <v/>
      </c>
      <c r="B581" s="47" t="str">
        <f>IF(E581&lt;=$F$10,VLOOKUP('KALKULATOR 2021'!A581,Robocze!$B$23:$C$102,2),"")</f>
        <v/>
      </c>
      <c r="C581" s="47" t="str">
        <f t="shared" si="289"/>
        <v/>
      </c>
      <c r="D581" s="48" t="str">
        <f t="shared" si="308"/>
        <v/>
      </c>
      <c r="E581" s="54" t="str">
        <f t="shared" si="290"/>
        <v/>
      </c>
      <c r="F581" s="49" t="str">
        <f t="shared" si="291"/>
        <v/>
      </c>
      <c r="G581" s="50" t="str">
        <f>IF(F581&lt;&gt;"",
IF($F$6=Robocze!$B$3,$F$5/12,
IF(AND($F$6=Robocze!$B$4,MOD(A581,3)=1),$F$5/4,
IF(AND($F$6=Robocze!$B$5,MOD(A581,12)=1),$F$5,0))),
"")</f>
        <v/>
      </c>
      <c r="H581" s="50" t="str">
        <f t="shared" si="292"/>
        <v/>
      </c>
      <c r="I581" s="51" t="str">
        <f t="shared" si="277"/>
        <v/>
      </c>
      <c r="J581" s="50" t="str">
        <f t="shared" si="293"/>
        <v/>
      </c>
      <c r="K581" s="50" t="str">
        <f t="shared" si="294"/>
        <v/>
      </c>
      <c r="L581" s="52" t="str">
        <f t="shared" si="309"/>
        <v/>
      </c>
      <c r="M581" s="111" t="str">
        <f t="shared" si="278"/>
        <v/>
      </c>
      <c r="N581" s="114" t="str">
        <f t="shared" si="295"/>
        <v/>
      </c>
      <c r="O581" s="115"/>
      <c r="P581" s="114" t="str">
        <f t="shared" si="279"/>
        <v/>
      </c>
      <c r="Q581" s="115"/>
      <c r="R581" s="112" t="str">
        <f t="shared" si="280"/>
        <v/>
      </c>
      <c r="S581" s="50"/>
      <c r="T581" s="53" t="str">
        <f t="shared" si="281"/>
        <v/>
      </c>
      <c r="U581" s="50" t="str">
        <f t="shared" si="282"/>
        <v/>
      </c>
      <c r="V581" s="50" t="str">
        <f t="shared" si="283"/>
        <v/>
      </c>
      <c r="W581" s="53" t="str">
        <f t="shared" si="284"/>
        <v/>
      </c>
      <c r="X581" s="50" t="str">
        <f t="shared" si="296"/>
        <v/>
      </c>
      <c r="Y581" s="50" t="str">
        <f>IF(B581&lt;&gt;"",IF(MONTH(E581)=MONTH($F$14),SUMIF($C$22:C1029,"="&amp;(C581-1),$G$22:G1029),0)*T581,"")</f>
        <v/>
      </c>
      <c r="Z581" s="50" t="str">
        <f>IF(B581&lt;&gt;"",SUM($Y$22:Y581),"")</f>
        <v/>
      </c>
      <c r="AA581" s="51" t="str">
        <f t="shared" si="297"/>
        <v/>
      </c>
      <c r="AB581" s="50" t="str">
        <f t="shared" si="298"/>
        <v/>
      </c>
      <c r="AC581" s="50" t="str">
        <f t="shared" si="299"/>
        <v/>
      </c>
      <c r="AD581" s="50" t="str">
        <f t="shared" si="300"/>
        <v/>
      </c>
      <c r="AE581" s="50" t="str">
        <f t="shared" si="301"/>
        <v/>
      </c>
      <c r="AF581" s="50" t="str">
        <f>IFERROR($V581*(1-$W581)+SUM($X$22:$X581)+$AD581,"")</f>
        <v/>
      </c>
      <c r="AG581" s="50" t="str">
        <f t="shared" si="302"/>
        <v/>
      </c>
      <c r="AH581" s="50" t="str">
        <f>IF(B581&lt;&gt;"",
IF(AND(AG581=TRUE,D581&gt;=65),$V581*(1-10%)+SUM($X$22:$X581)+$AD581,AF581),
"")</f>
        <v/>
      </c>
      <c r="AI581" s="50" t="str">
        <f t="shared" si="285"/>
        <v/>
      </c>
      <c r="AJ581" s="50" t="str">
        <f t="shared" si="286"/>
        <v/>
      </c>
      <c r="AK581" s="50" t="str">
        <f t="shared" si="287"/>
        <v/>
      </c>
      <c r="AL581" s="50" t="str">
        <f t="shared" si="303"/>
        <v/>
      </c>
      <c r="AM581" s="50" t="str">
        <f t="shared" si="288"/>
        <v/>
      </c>
      <c r="AN581" s="50" t="str">
        <f t="shared" si="304"/>
        <v/>
      </c>
      <c r="AO581" s="50" t="str">
        <f t="shared" si="305"/>
        <v/>
      </c>
      <c r="AP581" s="50" t="str">
        <f t="shared" si="306"/>
        <v/>
      </c>
      <c r="AQ581" s="50" t="str">
        <f t="shared" si="307"/>
        <v/>
      </c>
    </row>
    <row r="582" spans="1:43" s="27" customFormat="1" x14ac:dyDescent="0.2">
      <c r="A582" s="47" t="str">
        <f t="shared" si="276"/>
        <v/>
      </c>
      <c r="B582" s="47" t="str">
        <f>IF(E582&lt;=$F$10,VLOOKUP('KALKULATOR 2021'!A582,Robocze!$B$23:$C$102,2),"")</f>
        <v/>
      </c>
      <c r="C582" s="47" t="str">
        <f t="shared" si="289"/>
        <v/>
      </c>
      <c r="D582" s="48" t="str">
        <f t="shared" si="308"/>
        <v/>
      </c>
      <c r="E582" s="54" t="str">
        <f t="shared" si="290"/>
        <v/>
      </c>
      <c r="F582" s="49" t="str">
        <f t="shared" si="291"/>
        <v/>
      </c>
      <c r="G582" s="50" t="str">
        <f>IF(F582&lt;&gt;"",
IF($F$6=Robocze!$B$3,$F$5/12,
IF(AND($F$6=Robocze!$B$4,MOD(A582,3)=1),$F$5/4,
IF(AND($F$6=Robocze!$B$5,MOD(A582,12)=1),$F$5,0))),
"")</f>
        <v/>
      </c>
      <c r="H582" s="50" t="str">
        <f t="shared" si="292"/>
        <v/>
      </c>
      <c r="I582" s="51" t="str">
        <f t="shared" si="277"/>
        <v/>
      </c>
      <c r="J582" s="50" t="str">
        <f t="shared" si="293"/>
        <v/>
      </c>
      <c r="K582" s="50" t="str">
        <f t="shared" si="294"/>
        <v/>
      </c>
      <c r="L582" s="52" t="str">
        <f t="shared" si="309"/>
        <v/>
      </c>
      <c r="M582" s="111" t="str">
        <f t="shared" si="278"/>
        <v/>
      </c>
      <c r="N582" s="114" t="str">
        <f t="shared" si="295"/>
        <v/>
      </c>
      <c r="O582" s="115"/>
      <c r="P582" s="114" t="str">
        <f t="shared" si="279"/>
        <v/>
      </c>
      <c r="Q582" s="115"/>
      <c r="R582" s="112" t="str">
        <f t="shared" si="280"/>
        <v/>
      </c>
      <c r="S582" s="50"/>
      <c r="T582" s="53" t="str">
        <f t="shared" si="281"/>
        <v/>
      </c>
      <c r="U582" s="50" t="str">
        <f t="shared" si="282"/>
        <v/>
      </c>
      <c r="V582" s="50" t="str">
        <f t="shared" si="283"/>
        <v/>
      </c>
      <c r="W582" s="53" t="str">
        <f t="shared" si="284"/>
        <v/>
      </c>
      <c r="X582" s="50" t="str">
        <f t="shared" si="296"/>
        <v/>
      </c>
      <c r="Y582" s="50" t="str">
        <f>IF(B582&lt;&gt;"",IF(MONTH(E582)=MONTH($F$14),SUMIF($C$22:C1029,"="&amp;(C582-1),$G$22:G1029),0)*T582,"")</f>
        <v/>
      </c>
      <c r="Z582" s="50" t="str">
        <f>IF(B582&lt;&gt;"",SUM($Y$22:Y582),"")</f>
        <v/>
      </c>
      <c r="AA582" s="51" t="str">
        <f t="shared" si="297"/>
        <v/>
      </c>
      <c r="AB582" s="50" t="str">
        <f t="shared" si="298"/>
        <v/>
      </c>
      <c r="AC582" s="50" t="str">
        <f t="shared" si="299"/>
        <v/>
      </c>
      <c r="AD582" s="50" t="str">
        <f t="shared" si="300"/>
        <v/>
      </c>
      <c r="AE582" s="50" t="str">
        <f t="shared" si="301"/>
        <v/>
      </c>
      <c r="AF582" s="50" t="str">
        <f>IFERROR($V582*(1-$W582)+SUM($X$22:$X582)+$AD582,"")</f>
        <v/>
      </c>
      <c r="AG582" s="50" t="str">
        <f t="shared" si="302"/>
        <v/>
      </c>
      <c r="AH582" s="50" t="str">
        <f>IF(B582&lt;&gt;"",
IF(AND(AG582=TRUE,D582&gt;=65),$V582*(1-10%)+SUM($X$22:$X582)+$AD582,AF582),
"")</f>
        <v/>
      </c>
      <c r="AI582" s="50" t="str">
        <f t="shared" si="285"/>
        <v/>
      </c>
      <c r="AJ582" s="50" t="str">
        <f t="shared" si="286"/>
        <v/>
      </c>
      <c r="AK582" s="50" t="str">
        <f t="shared" si="287"/>
        <v/>
      </c>
      <c r="AL582" s="50" t="str">
        <f t="shared" si="303"/>
        <v/>
      </c>
      <c r="AM582" s="50" t="str">
        <f t="shared" si="288"/>
        <v/>
      </c>
      <c r="AN582" s="50" t="str">
        <f t="shared" si="304"/>
        <v/>
      </c>
      <c r="AO582" s="50" t="str">
        <f t="shared" si="305"/>
        <v/>
      </c>
      <c r="AP582" s="50" t="str">
        <f t="shared" si="306"/>
        <v/>
      </c>
      <c r="AQ582" s="50" t="str">
        <f t="shared" si="307"/>
        <v/>
      </c>
    </row>
    <row r="583" spans="1:43" s="27" customFormat="1" x14ac:dyDescent="0.2">
      <c r="A583" s="47" t="str">
        <f t="shared" si="276"/>
        <v/>
      </c>
      <c r="B583" s="47" t="str">
        <f>IF(E583&lt;=$F$10,VLOOKUP('KALKULATOR 2021'!A583,Robocze!$B$23:$C$102,2),"")</f>
        <v/>
      </c>
      <c r="C583" s="47" t="str">
        <f t="shared" si="289"/>
        <v/>
      </c>
      <c r="D583" s="48" t="str">
        <f t="shared" si="308"/>
        <v/>
      </c>
      <c r="E583" s="54" t="str">
        <f t="shared" si="290"/>
        <v/>
      </c>
      <c r="F583" s="49" t="str">
        <f t="shared" si="291"/>
        <v/>
      </c>
      <c r="G583" s="50" t="str">
        <f>IF(F583&lt;&gt;"",
IF($F$6=Robocze!$B$3,$F$5/12,
IF(AND($F$6=Robocze!$B$4,MOD(A583,3)=1),$F$5/4,
IF(AND($F$6=Robocze!$B$5,MOD(A583,12)=1),$F$5,0))),
"")</f>
        <v/>
      </c>
      <c r="H583" s="50" t="str">
        <f t="shared" si="292"/>
        <v/>
      </c>
      <c r="I583" s="51" t="str">
        <f t="shared" si="277"/>
        <v/>
      </c>
      <c r="J583" s="50" t="str">
        <f t="shared" si="293"/>
        <v/>
      </c>
      <c r="K583" s="50" t="str">
        <f t="shared" si="294"/>
        <v/>
      </c>
      <c r="L583" s="52" t="str">
        <f t="shared" si="309"/>
        <v/>
      </c>
      <c r="M583" s="111" t="str">
        <f t="shared" si="278"/>
        <v/>
      </c>
      <c r="N583" s="114" t="str">
        <f t="shared" si="295"/>
        <v/>
      </c>
      <c r="O583" s="115"/>
      <c r="P583" s="114" t="str">
        <f t="shared" si="279"/>
        <v/>
      </c>
      <c r="Q583" s="115"/>
      <c r="R583" s="112" t="str">
        <f t="shared" si="280"/>
        <v/>
      </c>
      <c r="S583" s="50"/>
      <c r="T583" s="53" t="str">
        <f t="shared" si="281"/>
        <v/>
      </c>
      <c r="U583" s="50" t="str">
        <f t="shared" si="282"/>
        <v/>
      </c>
      <c r="V583" s="50" t="str">
        <f t="shared" si="283"/>
        <v/>
      </c>
      <c r="W583" s="53" t="str">
        <f t="shared" si="284"/>
        <v/>
      </c>
      <c r="X583" s="50" t="str">
        <f t="shared" si="296"/>
        <v/>
      </c>
      <c r="Y583" s="50" t="str">
        <f>IF(B583&lt;&gt;"",IF(MONTH(E583)=MONTH($F$14),SUMIF($C$22:C1029,"="&amp;(C583-1),$G$22:G1029),0)*T583,"")</f>
        <v/>
      </c>
      <c r="Z583" s="50" t="str">
        <f>IF(B583&lt;&gt;"",SUM($Y$22:Y583),"")</f>
        <v/>
      </c>
      <c r="AA583" s="51" t="str">
        <f t="shared" si="297"/>
        <v/>
      </c>
      <c r="AB583" s="50" t="str">
        <f t="shared" si="298"/>
        <v/>
      </c>
      <c r="AC583" s="50" t="str">
        <f t="shared" si="299"/>
        <v/>
      </c>
      <c r="AD583" s="50" t="str">
        <f t="shared" si="300"/>
        <v/>
      </c>
      <c r="AE583" s="50" t="str">
        <f t="shared" si="301"/>
        <v/>
      </c>
      <c r="AF583" s="50" t="str">
        <f>IFERROR($V583*(1-$W583)+SUM($X$22:$X583)+$AD583,"")</f>
        <v/>
      </c>
      <c r="AG583" s="50" t="str">
        <f t="shared" si="302"/>
        <v/>
      </c>
      <c r="AH583" s="50" t="str">
        <f>IF(B583&lt;&gt;"",
IF(AND(AG583=TRUE,D583&gt;=65),$V583*(1-10%)+SUM($X$22:$X583)+$AD583,AF583),
"")</f>
        <v/>
      </c>
      <c r="AI583" s="50" t="str">
        <f t="shared" si="285"/>
        <v/>
      </c>
      <c r="AJ583" s="50" t="str">
        <f t="shared" si="286"/>
        <v/>
      </c>
      <c r="AK583" s="50" t="str">
        <f t="shared" si="287"/>
        <v/>
      </c>
      <c r="AL583" s="50" t="str">
        <f t="shared" si="303"/>
        <v/>
      </c>
      <c r="AM583" s="50" t="str">
        <f t="shared" si="288"/>
        <v/>
      </c>
      <c r="AN583" s="50" t="str">
        <f t="shared" si="304"/>
        <v/>
      </c>
      <c r="AO583" s="50" t="str">
        <f t="shared" si="305"/>
        <v/>
      </c>
      <c r="AP583" s="50" t="str">
        <f t="shared" si="306"/>
        <v/>
      </c>
      <c r="AQ583" s="50" t="str">
        <f t="shared" si="307"/>
        <v/>
      </c>
    </row>
    <row r="584" spans="1:43" s="27" customFormat="1" x14ac:dyDescent="0.2">
      <c r="A584" s="47" t="str">
        <f t="shared" si="276"/>
        <v/>
      </c>
      <c r="B584" s="47" t="str">
        <f>IF(E584&lt;=$F$10,VLOOKUP('KALKULATOR 2021'!A584,Robocze!$B$23:$C$102,2),"")</f>
        <v/>
      </c>
      <c r="C584" s="47" t="str">
        <f t="shared" si="289"/>
        <v/>
      </c>
      <c r="D584" s="48" t="str">
        <f t="shared" si="308"/>
        <v/>
      </c>
      <c r="E584" s="54" t="str">
        <f t="shared" si="290"/>
        <v/>
      </c>
      <c r="F584" s="49" t="str">
        <f t="shared" si="291"/>
        <v/>
      </c>
      <c r="G584" s="50" t="str">
        <f>IF(F584&lt;&gt;"",
IF($F$6=Robocze!$B$3,$F$5/12,
IF(AND($F$6=Robocze!$B$4,MOD(A584,3)=1),$F$5/4,
IF(AND($F$6=Robocze!$B$5,MOD(A584,12)=1),$F$5,0))),
"")</f>
        <v/>
      </c>
      <c r="H584" s="50" t="str">
        <f t="shared" si="292"/>
        <v/>
      </c>
      <c r="I584" s="51" t="str">
        <f t="shared" si="277"/>
        <v/>
      </c>
      <c r="J584" s="50" t="str">
        <f t="shared" si="293"/>
        <v/>
      </c>
      <c r="K584" s="50" t="str">
        <f t="shared" si="294"/>
        <v/>
      </c>
      <c r="L584" s="52" t="str">
        <f t="shared" si="309"/>
        <v/>
      </c>
      <c r="M584" s="111" t="str">
        <f t="shared" si="278"/>
        <v/>
      </c>
      <c r="N584" s="114" t="str">
        <f t="shared" si="295"/>
        <v/>
      </c>
      <c r="O584" s="115"/>
      <c r="P584" s="114" t="str">
        <f t="shared" si="279"/>
        <v/>
      </c>
      <c r="Q584" s="115"/>
      <c r="R584" s="112" t="str">
        <f t="shared" si="280"/>
        <v/>
      </c>
      <c r="S584" s="50"/>
      <c r="T584" s="53" t="str">
        <f t="shared" si="281"/>
        <v/>
      </c>
      <c r="U584" s="50" t="str">
        <f t="shared" si="282"/>
        <v/>
      </c>
      <c r="V584" s="50" t="str">
        <f t="shared" si="283"/>
        <v/>
      </c>
      <c r="W584" s="53" t="str">
        <f t="shared" si="284"/>
        <v/>
      </c>
      <c r="X584" s="50" t="str">
        <f t="shared" si="296"/>
        <v/>
      </c>
      <c r="Y584" s="50" t="str">
        <f>IF(B584&lt;&gt;"",IF(MONTH(E584)=MONTH($F$14),SUMIF($C$22:C1029,"="&amp;(C584-1),$G$22:G1029),0)*T584,"")</f>
        <v/>
      </c>
      <c r="Z584" s="50" t="str">
        <f>IF(B584&lt;&gt;"",SUM($Y$22:Y584),"")</f>
        <v/>
      </c>
      <c r="AA584" s="51" t="str">
        <f t="shared" si="297"/>
        <v/>
      </c>
      <c r="AB584" s="50" t="str">
        <f t="shared" si="298"/>
        <v/>
      </c>
      <c r="AC584" s="50" t="str">
        <f t="shared" si="299"/>
        <v/>
      </c>
      <c r="AD584" s="50" t="str">
        <f t="shared" si="300"/>
        <v/>
      </c>
      <c r="AE584" s="50" t="str">
        <f t="shared" si="301"/>
        <v/>
      </c>
      <c r="AF584" s="50" t="str">
        <f>IFERROR($V584*(1-$W584)+SUM($X$22:$X584)+$AD584,"")</f>
        <v/>
      </c>
      <c r="AG584" s="50" t="str">
        <f t="shared" si="302"/>
        <v/>
      </c>
      <c r="AH584" s="50" t="str">
        <f>IF(B584&lt;&gt;"",
IF(AND(AG584=TRUE,D584&gt;=65),$V584*(1-10%)+SUM($X$22:$X584)+$AD584,AF584),
"")</f>
        <v/>
      </c>
      <c r="AI584" s="50" t="str">
        <f t="shared" si="285"/>
        <v/>
      </c>
      <c r="AJ584" s="50" t="str">
        <f t="shared" si="286"/>
        <v/>
      </c>
      <c r="AK584" s="50" t="str">
        <f t="shared" si="287"/>
        <v/>
      </c>
      <c r="AL584" s="50" t="str">
        <f t="shared" si="303"/>
        <v/>
      </c>
      <c r="AM584" s="50" t="str">
        <f t="shared" si="288"/>
        <v/>
      </c>
      <c r="AN584" s="50" t="str">
        <f t="shared" si="304"/>
        <v/>
      </c>
      <c r="AO584" s="50" t="str">
        <f t="shared" si="305"/>
        <v/>
      </c>
      <c r="AP584" s="50" t="str">
        <f t="shared" si="306"/>
        <v/>
      </c>
      <c r="AQ584" s="50" t="str">
        <f t="shared" si="307"/>
        <v/>
      </c>
    </row>
    <row r="585" spans="1:43" s="27" customFormat="1" x14ac:dyDescent="0.2">
      <c r="A585" s="55" t="str">
        <f t="shared" si="276"/>
        <v/>
      </c>
      <c r="B585" s="55" t="str">
        <f>IF(E585&lt;=$F$10,VLOOKUP('KALKULATOR 2021'!A585,Robocze!$B$23:$C$102,2),"")</f>
        <v/>
      </c>
      <c r="C585" s="55" t="str">
        <f t="shared" si="289"/>
        <v/>
      </c>
      <c r="D585" s="56" t="str">
        <f t="shared" si="308"/>
        <v/>
      </c>
      <c r="E585" s="57" t="str">
        <f t="shared" si="290"/>
        <v/>
      </c>
      <c r="F585" s="58" t="str">
        <f t="shared" si="291"/>
        <v/>
      </c>
      <c r="G585" s="59" t="str">
        <f>IF(F585&lt;&gt;"",
IF($F$6=Robocze!$B$3,$F$5/12,
IF(AND($F$6=Robocze!$B$4,MOD(A585,3)=1),$F$5/4,
IF(AND($F$6=Robocze!$B$5,MOD(A585,12)=1),$F$5,0))),
"")</f>
        <v/>
      </c>
      <c r="H585" s="59" t="str">
        <f t="shared" si="292"/>
        <v/>
      </c>
      <c r="I585" s="60" t="str">
        <f t="shared" si="277"/>
        <v/>
      </c>
      <c r="J585" s="59" t="str">
        <f t="shared" si="293"/>
        <v/>
      </c>
      <c r="K585" s="59" t="str">
        <f t="shared" si="294"/>
        <v/>
      </c>
      <c r="L585" s="61" t="str">
        <f t="shared" si="309"/>
        <v/>
      </c>
      <c r="M585" s="113" t="str">
        <f t="shared" si="278"/>
        <v/>
      </c>
      <c r="N585" s="114" t="str">
        <f t="shared" si="295"/>
        <v/>
      </c>
      <c r="O585" s="115"/>
      <c r="P585" s="114" t="str">
        <f t="shared" si="279"/>
        <v/>
      </c>
      <c r="Q585" s="115"/>
      <c r="R585" s="112" t="str">
        <f t="shared" si="280"/>
        <v/>
      </c>
      <c r="S585" s="59"/>
      <c r="T585" s="62" t="str">
        <f t="shared" si="281"/>
        <v/>
      </c>
      <c r="U585" s="59" t="str">
        <f t="shared" si="282"/>
        <v/>
      </c>
      <c r="V585" s="59" t="str">
        <f t="shared" si="283"/>
        <v/>
      </c>
      <c r="W585" s="62" t="str">
        <f t="shared" si="284"/>
        <v/>
      </c>
      <c r="X585" s="59" t="str">
        <f t="shared" si="296"/>
        <v/>
      </c>
      <c r="Y585" s="59" t="str">
        <f>IF(B585&lt;&gt;"",IF(MONTH(E585)=MONTH($F$14),SUMIF($C$22:C1053,"="&amp;(C585-1),$G$22:G1053),0)*T585,"")</f>
        <v/>
      </c>
      <c r="Z585" s="59" t="str">
        <f>IF(B585&lt;&gt;"",SUM($Y$22:Y585),"")</f>
        <v/>
      </c>
      <c r="AA585" s="60" t="str">
        <f t="shared" si="297"/>
        <v/>
      </c>
      <c r="AB585" s="59" t="str">
        <f t="shared" si="298"/>
        <v/>
      </c>
      <c r="AC585" s="59" t="str">
        <f t="shared" si="299"/>
        <v/>
      </c>
      <c r="AD585" s="59" t="str">
        <f t="shared" si="300"/>
        <v/>
      </c>
      <c r="AE585" s="59" t="str">
        <f t="shared" si="301"/>
        <v/>
      </c>
      <c r="AF585" s="59" t="str">
        <f>IFERROR($V585*(1-$W585)+SUM($X$22:$X585)+$AD585,"")</f>
        <v/>
      </c>
      <c r="AG585" s="59" t="str">
        <f t="shared" si="302"/>
        <v/>
      </c>
      <c r="AH585" s="59" t="str">
        <f>IF(B585&lt;&gt;"",
IF(AND(AG585=TRUE,D585&gt;=65),$V585*(1-10%)+SUM($X$22:$X585)+$AD585,AF585),
"")</f>
        <v/>
      </c>
      <c r="AI585" s="59" t="str">
        <f t="shared" si="285"/>
        <v/>
      </c>
      <c r="AJ585" s="59" t="str">
        <f t="shared" si="286"/>
        <v/>
      </c>
      <c r="AK585" s="59" t="str">
        <f t="shared" si="287"/>
        <v/>
      </c>
      <c r="AL585" s="59" t="str">
        <f t="shared" si="303"/>
        <v/>
      </c>
      <c r="AM585" s="59" t="str">
        <f t="shared" si="288"/>
        <v/>
      </c>
      <c r="AN585" s="59" t="str">
        <f t="shared" si="304"/>
        <v/>
      </c>
      <c r="AO585" s="59" t="str">
        <f t="shared" si="305"/>
        <v/>
      </c>
      <c r="AP585" s="59" t="str">
        <f t="shared" si="306"/>
        <v/>
      </c>
      <c r="AQ585" s="59" t="str">
        <f t="shared" si="307"/>
        <v/>
      </c>
    </row>
    <row r="586" spans="1:43" s="27" customFormat="1" x14ac:dyDescent="0.2">
      <c r="A586" s="47" t="str">
        <f t="shared" si="276"/>
        <v/>
      </c>
      <c r="B586" s="47" t="str">
        <f>IF(E586&lt;=$F$10,VLOOKUP('KALKULATOR 2021'!A586,Robocze!$B$23:$C$102,2),"")</f>
        <v/>
      </c>
      <c r="C586" s="47" t="str">
        <f t="shared" si="289"/>
        <v/>
      </c>
      <c r="D586" s="48" t="str">
        <f t="shared" si="308"/>
        <v/>
      </c>
      <c r="E586" s="49" t="str">
        <f t="shared" si="290"/>
        <v/>
      </c>
      <c r="F586" s="49" t="str">
        <f t="shared" si="291"/>
        <v/>
      </c>
      <c r="G586" s="50" t="str">
        <f>IF(F586&lt;&gt;"",
IF($F$6=Robocze!$B$3,$F$5/12,
IF(AND($F$6=Robocze!$B$4,MOD(A586,3)=1),$F$5/4,
IF(AND($F$6=Robocze!$B$5,MOD(A586,12)=1),$F$5,0))),
"")</f>
        <v/>
      </c>
      <c r="H586" s="50" t="str">
        <f t="shared" si="292"/>
        <v/>
      </c>
      <c r="I586" s="51" t="str">
        <f t="shared" si="277"/>
        <v/>
      </c>
      <c r="J586" s="50" t="str">
        <f t="shared" si="293"/>
        <v/>
      </c>
      <c r="K586" s="50" t="str">
        <f t="shared" si="294"/>
        <v/>
      </c>
      <c r="L586" s="52" t="str">
        <f t="shared" si="309"/>
        <v/>
      </c>
      <c r="M586" s="111" t="str">
        <f t="shared" si="278"/>
        <v/>
      </c>
      <c r="N586" s="114" t="str">
        <f t="shared" si="295"/>
        <v/>
      </c>
      <c r="O586" s="115"/>
      <c r="P586" s="114" t="str">
        <f t="shared" si="279"/>
        <v/>
      </c>
      <c r="Q586" s="115"/>
      <c r="R586" s="112" t="str">
        <f t="shared" si="280"/>
        <v/>
      </c>
      <c r="S586" s="50"/>
      <c r="T586" s="53" t="str">
        <f t="shared" si="281"/>
        <v/>
      </c>
      <c r="U586" s="50" t="str">
        <f t="shared" si="282"/>
        <v/>
      </c>
      <c r="V586" s="50" t="str">
        <f t="shared" si="283"/>
        <v/>
      </c>
      <c r="W586" s="53" t="str">
        <f t="shared" si="284"/>
        <v/>
      </c>
      <c r="X586" s="50" t="str">
        <f t="shared" si="296"/>
        <v/>
      </c>
      <c r="Y586" s="50" t="str">
        <f>IF(B586&lt;&gt;"",IF(MONTH(E586)=MONTH($F$14),SUMIF($C$22:C1041,"="&amp;(C586-1),$G$22:G1041),0)*T586,"")</f>
        <v/>
      </c>
      <c r="Z586" s="50" t="str">
        <f>IF(B586&lt;&gt;"",SUM($Y$22:Y586),"")</f>
        <v/>
      </c>
      <c r="AA586" s="51" t="str">
        <f t="shared" si="297"/>
        <v/>
      </c>
      <c r="AB586" s="50" t="str">
        <f t="shared" si="298"/>
        <v/>
      </c>
      <c r="AC586" s="50" t="str">
        <f t="shared" si="299"/>
        <v/>
      </c>
      <c r="AD586" s="50" t="str">
        <f t="shared" si="300"/>
        <v/>
      </c>
      <c r="AE586" s="50" t="str">
        <f t="shared" si="301"/>
        <v/>
      </c>
      <c r="AF586" s="50" t="str">
        <f>IFERROR($V586*(1-$W586)+SUM($X$22:$X586)+$AD586,"")</f>
        <v/>
      </c>
      <c r="AG586" s="50" t="str">
        <f t="shared" si="302"/>
        <v/>
      </c>
      <c r="AH586" s="50" t="str">
        <f>IF(B586&lt;&gt;"",
IF(AND(AG586=TRUE,D586&gt;=65),$V586*(1-10%)+SUM($X$22:$X586)+$AD586,AF586),
"")</f>
        <v/>
      </c>
      <c r="AI586" s="50" t="str">
        <f t="shared" si="285"/>
        <v/>
      </c>
      <c r="AJ586" s="50" t="str">
        <f t="shared" si="286"/>
        <v/>
      </c>
      <c r="AK586" s="50" t="str">
        <f t="shared" si="287"/>
        <v/>
      </c>
      <c r="AL586" s="50" t="str">
        <f t="shared" si="303"/>
        <v/>
      </c>
      <c r="AM586" s="50" t="str">
        <f t="shared" si="288"/>
        <v/>
      </c>
      <c r="AN586" s="50" t="str">
        <f t="shared" si="304"/>
        <v/>
      </c>
      <c r="AO586" s="50" t="str">
        <f t="shared" si="305"/>
        <v/>
      </c>
      <c r="AP586" s="50" t="str">
        <f t="shared" si="306"/>
        <v/>
      </c>
      <c r="AQ586" s="50" t="str">
        <f t="shared" si="307"/>
        <v/>
      </c>
    </row>
    <row r="587" spans="1:43" s="27" customFormat="1" x14ac:dyDescent="0.2">
      <c r="A587" s="47" t="str">
        <f t="shared" si="276"/>
        <v/>
      </c>
      <c r="B587" s="47" t="str">
        <f>IF(E587&lt;=$F$10,VLOOKUP('KALKULATOR 2021'!A587,Robocze!$B$23:$C$102,2),"")</f>
        <v/>
      </c>
      <c r="C587" s="47" t="str">
        <f t="shared" si="289"/>
        <v/>
      </c>
      <c r="D587" s="48" t="str">
        <f t="shared" si="308"/>
        <v/>
      </c>
      <c r="E587" s="54" t="str">
        <f t="shared" si="290"/>
        <v/>
      </c>
      <c r="F587" s="49" t="str">
        <f t="shared" si="291"/>
        <v/>
      </c>
      <c r="G587" s="50" t="str">
        <f>IF(F587&lt;&gt;"",
IF($F$6=Robocze!$B$3,$F$5/12,
IF(AND($F$6=Robocze!$B$4,MOD(A587,3)=1),$F$5/4,
IF(AND($F$6=Robocze!$B$5,MOD(A587,12)=1),$F$5,0))),
"")</f>
        <v/>
      </c>
      <c r="H587" s="50" t="str">
        <f t="shared" si="292"/>
        <v/>
      </c>
      <c r="I587" s="51" t="str">
        <f t="shared" si="277"/>
        <v/>
      </c>
      <c r="J587" s="50" t="str">
        <f t="shared" si="293"/>
        <v/>
      </c>
      <c r="K587" s="50" t="str">
        <f t="shared" si="294"/>
        <v/>
      </c>
      <c r="L587" s="52" t="str">
        <f t="shared" si="309"/>
        <v/>
      </c>
      <c r="M587" s="111" t="str">
        <f t="shared" si="278"/>
        <v/>
      </c>
      <c r="N587" s="114" t="str">
        <f t="shared" si="295"/>
        <v/>
      </c>
      <c r="O587" s="115"/>
      <c r="P587" s="114" t="str">
        <f t="shared" si="279"/>
        <v/>
      </c>
      <c r="Q587" s="115"/>
      <c r="R587" s="112" t="str">
        <f t="shared" si="280"/>
        <v/>
      </c>
      <c r="S587" s="50"/>
      <c r="T587" s="53" t="str">
        <f t="shared" si="281"/>
        <v/>
      </c>
      <c r="U587" s="50" t="str">
        <f t="shared" si="282"/>
        <v/>
      </c>
      <c r="V587" s="50" t="str">
        <f t="shared" si="283"/>
        <v/>
      </c>
      <c r="W587" s="53" t="str">
        <f t="shared" si="284"/>
        <v/>
      </c>
      <c r="X587" s="50" t="str">
        <f t="shared" si="296"/>
        <v/>
      </c>
      <c r="Y587" s="50" t="str">
        <f>IF(B587&lt;&gt;"",IF(MONTH(E587)=MONTH($F$14),SUMIF($C$22:C1041,"="&amp;(C587-1),$G$22:G1041),0)*T587,"")</f>
        <v/>
      </c>
      <c r="Z587" s="50" t="str">
        <f>IF(B587&lt;&gt;"",SUM($Y$22:Y587),"")</f>
        <v/>
      </c>
      <c r="AA587" s="51" t="str">
        <f t="shared" si="297"/>
        <v/>
      </c>
      <c r="AB587" s="50" t="str">
        <f t="shared" si="298"/>
        <v/>
      </c>
      <c r="AC587" s="50" t="str">
        <f t="shared" si="299"/>
        <v/>
      </c>
      <c r="AD587" s="50" t="str">
        <f t="shared" si="300"/>
        <v/>
      </c>
      <c r="AE587" s="50" t="str">
        <f t="shared" si="301"/>
        <v/>
      </c>
      <c r="AF587" s="50" t="str">
        <f>IFERROR($V587*(1-$W587)+SUM($X$22:$X587)+$AD587,"")</f>
        <v/>
      </c>
      <c r="AG587" s="50" t="str">
        <f t="shared" si="302"/>
        <v/>
      </c>
      <c r="AH587" s="50" t="str">
        <f>IF(B587&lt;&gt;"",
IF(AND(AG587=TRUE,D587&gt;=65),$V587*(1-10%)+SUM($X$22:$X587)+$AD587,AF587),
"")</f>
        <v/>
      </c>
      <c r="AI587" s="50" t="str">
        <f t="shared" si="285"/>
        <v/>
      </c>
      <c r="AJ587" s="50" t="str">
        <f t="shared" si="286"/>
        <v/>
      </c>
      <c r="AK587" s="50" t="str">
        <f t="shared" si="287"/>
        <v/>
      </c>
      <c r="AL587" s="50" t="str">
        <f t="shared" si="303"/>
        <v/>
      </c>
      <c r="AM587" s="50" t="str">
        <f t="shared" si="288"/>
        <v/>
      </c>
      <c r="AN587" s="50" t="str">
        <f t="shared" si="304"/>
        <v/>
      </c>
      <c r="AO587" s="50" t="str">
        <f t="shared" si="305"/>
        <v/>
      </c>
      <c r="AP587" s="50" t="str">
        <f t="shared" si="306"/>
        <v/>
      </c>
      <c r="AQ587" s="50" t="str">
        <f t="shared" si="307"/>
        <v/>
      </c>
    </row>
    <row r="588" spans="1:43" s="27" customFormat="1" x14ac:dyDescent="0.2">
      <c r="A588" s="47" t="str">
        <f t="shared" si="276"/>
        <v/>
      </c>
      <c r="B588" s="47" t="str">
        <f>IF(E588&lt;=$F$10,VLOOKUP('KALKULATOR 2021'!A588,Robocze!$B$23:$C$102,2),"")</f>
        <v/>
      </c>
      <c r="C588" s="47" t="str">
        <f t="shared" si="289"/>
        <v/>
      </c>
      <c r="D588" s="48" t="str">
        <f t="shared" si="308"/>
        <v/>
      </c>
      <c r="E588" s="54" t="str">
        <f t="shared" si="290"/>
        <v/>
      </c>
      <c r="F588" s="49" t="str">
        <f t="shared" si="291"/>
        <v/>
      </c>
      <c r="G588" s="50" t="str">
        <f>IF(F588&lt;&gt;"",
IF($F$6=Robocze!$B$3,$F$5/12,
IF(AND($F$6=Robocze!$B$4,MOD(A588,3)=1),$F$5/4,
IF(AND($F$6=Robocze!$B$5,MOD(A588,12)=1),$F$5,0))),
"")</f>
        <v/>
      </c>
      <c r="H588" s="50" t="str">
        <f t="shared" si="292"/>
        <v/>
      </c>
      <c r="I588" s="51" t="str">
        <f t="shared" si="277"/>
        <v/>
      </c>
      <c r="J588" s="50" t="str">
        <f t="shared" si="293"/>
        <v/>
      </c>
      <c r="K588" s="50" t="str">
        <f t="shared" si="294"/>
        <v/>
      </c>
      <c r="L588" s="52" t="str">
        <f t="shared" si="309"/>
        <v/>
      </c>
      <c r="M588" s="111" t="str">
        <f t="shared" si="278"/>
        <v/>
      </c>
      <c r="N588" s="114" t="str">
        <f t="shared" si="295"/>
        <v/>
      </c>
      <c r="O588" s="115"/>
      <c r="P588" s="114" t="str">
        <f t="shared" si="279"/>
        <v/>
      </c>
      <c r="Q588" s="115"/>
      <c r="R588" s="112" t="str">
        <f t="shared" si="280"/>
        <v/>
      </c>
      <c r="S588" s="50"/>
      <c r="T588" s="53" t="str">
        <f t="shared" si="281"/>
        <v/>
      </c>
      <c r="U588" s="50" t="str">
        <f t="shared" si="282"/>
        <v/>
      </c>
      <c r="V588" s="50" t="str">
        <f t="shared" si="283"/>
        <v/>
      </c>
      <c r="W588" s="53" t="str">
        <f t="shared" si="284"/>
        <v/>
      </c>
      <c r="X588" s="50" t="str">
        <f t="shared" si="296"/>
        <v/>
      </c>
      <c r="Y588" s="50" t="str">
        <f>IF(B588&lt;&gt;"",IF(MONTH(E588)=MONTH($F$14),SUMIF($C$22:C1041,"="&amp;(C588-1),$G$22:G1041),0)*T588,"")</f>
        <v/>
      </c>
      <c r="Z588" s="50" t="str">
        <f>IF(B588&lt;&gt;"",SUM($Y$22:Y588),"")</f>
        <v/>
      </c>
      <c r="AA588" s="51" t="str">
        <f t="shared" si="297"/>
        <v/>
      </c>
      <c r="AB588" s="50" t="str">
        <f t="shared" si="298"/>
        <v/>
      </c>
      <c r="AC588" s="50" t="str">
        <f t="shared" si="299"/>
        <v/>
      </c>
      <c r="AD588" s="50" t="str">
        <f t="shared" si="300"/>
        <v/>
      </c>
      <c r="AE588" s="50" t="str">
        <f t="shared" si="301"/>
        <v/>
      </c>
      <c r="AF588" s="50" t="str">
        <f>IFERROR($V588*(1-$W588)+SUM($X$22:$X588)+$AD588,"")</f>
        <v/>
      </c>
      <c r="AG588" s="50" t="str">
        <f t="shared" si="302"/>
        <v/>
      </c>
      <c r="AH588" s="50" t="str">
        <f>IF(B588&lt;&gt;"",
IF(AND(AG588=TRUE,D588&gt;=65),$V588*(1-10%)+SUM($X$22:$X588)+$AD588,AF588),
"")</f>
        <v/>
      </c>
      <c r="AI588" s="50" t="str">
        <f t="shared" si="285"/>
        <v/>
      </c>
      <c r="AJ588" s="50" t="str">
        <f t="shared" si="286"/>
        <v/>
      </c>
      <c r="AK588" s="50" t="str">
        <f t="shared" si="287"/>
        <v/>
      </c>
      <c r="AL588" s="50" t="str">
        <f t="shared" si="303"/>
        <v/>
      </c>
      <c r="AM588" s="50" t="str">
        <f t="shared" si="288"/>
        <v/>
      </c>
      <c r="AN588" s="50" t="str">
        <f t="shared" si="304"/>
        <v/>
      </c>
      <c r="AO588" s="50" t="str">
        <f t="shared" si="305"/>
        <v/>
      </c>
      <c r="AP588" s="50" t="str">
        <f t="shared" si="306"/>
        <v/>
      </c>
      <c r="AQ588" s="50" t="str">
        <f t="shared" si="307"/>
        <v/>
      </c>
    </row>
    <row r="589" spans="1:43" s="27" customFormat="1" x14ac:dyDescent="0.2">
      <c r="A589" s="47" t="str">
        <f t="shared" si="276"/>
        <v/>
      </c>
      <c r="B589" s="47" t="str">
        <f>IF(E589&lt;=$F$10,VLOOKUP('KALKULATOR 2021'!A589,Robocze!$B$23:$C$102,2),"")</f>
        <v/>
      </c>
      <c r="C589" s="47" t="str">
        <f t="shared" si="289"/>
        <v/>
      </c>
      <c r="D589" s="48" t="str">
        <f t="shared" si="308"/>
        <v/>
      </c>
      <c r="E589" s="54" t="str">
        <f t="shared" si="290"/>
        <v/>
      </c>
      <c r="F589" s="49" t="str">
        <f t="shared" si="291"/>
        <v/>
      </c>
      <c r="G589" s="50" t="str">
        <f>IF(F589&lt;&gt;"",
IF($F$6=Robocze!$B$3,$F$5/12,
IF(AND($F$6=Robocze!$B$4,MOD(A589,3)=1),$F$5/4,
IF(AND($F$6=Robocze!$B$5,MOD(A589,12)=1),$F$5,0))),
"")</f>
        <v/>
      </c>
      <c r="H589" s="50" t="str">
        <f t="shared" si="292"/>
        <v/>
      </c>
      <c r="I589" s="51" t="str">
        <f t="shared" si="277"/>
        <v/>
      </c>
      <c r="J589" s="50" t="str">
        <f t="shared" si="293"/>
        <v/>
      </c>
      <c r="K589" s="50" t="str">
        <f t="shared" si="294"/>
        <v/>
      </c>
      <c r="L589" s="52" t="str">
        <f t="shared" si="309"/>
        <v/>
      </c>
      <c r="M589" s="111" t="str">
        <f t="shared" si="278"/>
        <v/>
      </c>
      <c r="N589" s="114" t="str">
        <f t="shared" si="295"/>
        <v/>
      </c>
      <c r="O589" s="115"/>
      <c r="P589" s="114" t="str">
        <f t="shared" si="279"/>
        <v/>
      </c>
      <c r="Q589" s="115"/>
      <c r="R589" s="112" t="str">
        <f t="shared" si="280"/>
        <v/>
      </c>
      <c r="S589" s="50"/>
      <c r="T589" s="53" t="str">
        <f t="shared" si="281"/>
        <v/>
      </c>
      <c r="U589" s="50" t="str">
        <f t="shared" si="282"/>
        <v/>
      </c>
      <c r="V589" s="50" t="str">
        <f t="shared" si="283"/>
        <v/>
      </c>
      <c r="W589" s="53" t="str">
        <f t="shared" si="284"/>
        <v/>
      </c>
      <c r="X589" s="50" t="str">
        <f t="shared" si="296"/>
        <v/>
      </c>
      <c r="Y589" s="50" t="str">
        <f>IF(B589&lt;&gt;"",IF(MONTH(E589)=MONTH($F$14),SUMIF($C$22:C1041,"="&amp;(C589-1),$G$22:G1041),0)*T589,"")</f>
        <v/>
      </c>
      <c r="Z589" s="50" t="str">
        <f>IF(B589&lt;&gt;"",SUM($Y$22:Y589),"")</f>
        <v/>
      </c>
      <c r="AA589" s="51" t="str">
        <f t="shared" si="297"/>
        <v/>
      </c>
      <c r="AB589" s="50" t="str">
        <f t="shared" si="298"/>
        <v/>
      </c>
      <c r="AC589" s="50" t="str">
        <f t="shared" si="299"/>
        <v/>
      </c>
      <c r="AD589" s="50" t="str">
        <f t="shared" si="300"/>
        <v/>
      </c>
      <c r="AE589" s="50" t="str">
        <f t="shared" si="301"/>
        <v/>
      </c>
      <c r="AF589" s="50" t="str">
        <f>IFERROR($V589*(1-$W589)+SUM($X$22:$X589)+$AD589,"")</f>
        <v/>
      </c>
      <c r="AG589" s="50" t="str">
        <f t="shared" si="302"/>
        <v/>
      </c>
      <c r="AH589" s="50" t="str">
        <f>IF(B589&lt;&gt;"",
IF(AND(AG589=TRUE,D589&gt;=65),$V589*(1-10%)+SUM($X$22:$X589)+$AD589,AF589),
"")</f>
        <v/>
      </c>
      <c r="AI589" s="50" t="str">
        <f t="shared" si="285"/>
        <v/>
      </c>
      <c r="AJ589" s="50" t="str">
        <f t="shared" si="286"/>
        <v/>
      </c>
      <c r="AK589" s="50" t="str">
        <f t="shared" si="287"/>
        <v/>
      </c>
      <c r="AL589" s="50" t="str">
        <f t="shared" si="303"/>
        <v/>
      </c>
      <c r="AM589" s="50" t="str">
        <f t="shared" si="288"/>
        <v/>
      </c>
      <c r="AN589" s="50" t="str">
        <f t="shared" si="304"/>
        <v/>
      </c>
      <c r="AO589" s="50" t="str">
        <f t="shared" si="305"/>
        <v/>
      </c>
      <c r="AP589" s="50" t="str">
        <f t="shared" si="306"/>
        <v/>
      </c>
      <c r="AQ589" s="50" t="str">
        <f t="shared" si="307"/>
        <v/>
      </c>
    </row>
    <row r="590" spans="1:43" s="46" customFormat="1" x14ac:dyDescent="0.2">
      <c r="A590" s="47" t="str">
        <f t="shared" si="276"/>
        <v/>
      </c>
      <c r="B590" s="47" t="str">
        <f>IF(E590&lt;=$F$10,VLOOKUP('KALKULATOR 2021'!A590,Robocze!$B$23:$C$102,2),"")</f>
        <v/>
      </c>
      <c r="C590" s="47" t="str">
        <f t="shared" si="289"/>
        <v/>
      </c>
      <c r="D590" s="48" t="str">
        <f t="shared" si="308"/>
        <v/>
      </c>
      <c r="E590" s="54" t="str">
        <f t="shared" si="290"/>
        <v/>
      </c>
      <c r="F590" s="49" t="str">
        <f t="shared" si="291"/>
        <v/>
      </c>
      <c r="G590" s="50" t="str">
        <f>IF(F590&lt;&gt;"",
IF($F$6=Robocze!$B$3,$F$5/12,
IF(AND($F$6=Robocze!$B$4,MOD(A590,3)=1),$F$5/4,
IF(AND($F$6=Robocze!$B$5,MOD(A590,12)=1),$F$5,0))),
"")</f>
        <v/>
      </c>
      <c r="H590" s="50" t="str">
        <f t="shared" si="292"/>
        <v/>
      </c>
      <c r="I590" s="51" t="str">
        <f t="shared" si="277"/>
        <v/>
      </c>
      <c r="J590" s="50" t="str">
        <f t="shared" si="293"/>
        <v/>
      </c>
      <c r="K590" s="50" t="str">
        <f t="shared" si="294"/>
        <v/>
      </c>
      <c r="L590" s="52" t="str">
        <f t="shared" si="309"/>
        <v/>
      </c>
      <c r="M590" s="111" t="str">
        <f t="shared" si="278"/>
        <v/>
      </c>
      <c r="N590" s="114" t="str">
        <f t="shared" si="295"/>
        <v/>
      </c>
      <c r="O590" s="115"/>
      <c r="P590" s="114" t="str">
        <f t="shared" si="279"/>
        <v/>
      </c>
      <c r="Q590" s="115"/>
      <c r="R590" s="112" t="str">
        <f t="shared" si="280"/>
        <v/>
      </c>
      <c r="S590" s="50"/>
      <c r="T590" s="53" t="str">
        <f t="shared" si="281"/>
        <v/>
      </c>
      <c r="U590" s="50" t="str">
        <f t="shared" si="282"/>
        <v/>
      </c>
      <c r="V590" s="50" t="str">
        <f t="shared" si="283"/>
        <v/>
      </c>
      <c r="W590" s="53" t="str">
        <f t="shared" si="284"/>
        <v/>
      </c>
      <c r="X590" s="50" t="str">
        <f t="shared" si="296"/>
        <v/>
      </c>
      <c r="Y590" s="50" t="str">
        <f>IF(B590&lt;&gt;"",IF(MONTH(E590)=MONTH($F$14),SUMIF($C$22:C1041,"="&amp;(C590-1),$G$22:G1041),0)*T590,"")</f>
        <v/>
      </c>
      <c r="Z590" s="50" t="str">
        <f>IF(B590&lt;&gt;"",SUM($Y$22:Y590),"")</f>
        <v/>
      </c>
      <c r="AA590" s="51" t="str">
        <f t="shared" si="297"/>
        <v/>
      </c>
      <c r="AB590" s="50" t="str">
        <f t="shared" si="298"/>
        <v/>
      </c>
      <c r="AC590" s="50" t="str">
        <f t="shared" si="299"/>
        <v/>
      </c>
      <c r="AD590" s="50" t="str">
        <f t="shared" si="300"/>
        <v/>
      </c>
      <c r="AE590" s="50" t="str">
        <f t="shared" si="301"/>
        <v/>
      </c>
      <c r="AF590" s="50" t="str">
        <f>IFERROR($V590*(1-$W590)+SUM($X$22:$X590)+$AD590,"")</f>
        <v/>
      </c>
      <c r="AG590" s="50" t="str">
        <f t="shared" si="302"/>
        <v/>
      </c>
      <c r="AH590" s="50" t="str">
        <f>IF(B590&lt;&gt;"",
IF(AND(AG590=TRUE,D590&gt;=65),$V590*(1-10%)+SUM($X$22:$X590)+$AD590,AF590),
"")</f>
        <v/>
      </c>
      <c r="AI590" s="50" t="str">
        <f t="shared" si="285"/>
        <v/>
      </c>
      <c r="AJ590" s="50" t="str">
        <f t="shared" si="286"/>
        <v/>
      </c>
      <c r="AK590" s="50" t="str">
        <f t="shared" si="287"/>
        <v/>
      </c>
      <c r="AL590" s="50" t="str">
        <f t="shared" si="303"/>
        <v/>
      </c>
      <c r="AM590" s="50" t="str">
        <f t="shared" si="288"/>
        <v/>
      </c>
      <c r="AN590" s="50" t="str">
        <f t="shared" si="304"/>
        <v/>
      </c>
      <c r="AO590" s="50" t="str">
        <f t="shared" si="305"/>
        <v/>
      </c>
      <c r="AP590" s="50" t="str">
        <f t="shared" si="306"/>
        <v/>
      </c>
      <c r="AQ590" s="50" t="str">
        <f t="shared" si="307"/>
        <v/>
      </c>
    </row>
    <row r="591" spans="1:43" s="27" customFormat="1" x14ac:dyDescent="0.2">
      <c r="A591" s="47" t="str">
        <f t="shared" si="276"/>
        <v/>
      </c>
      <c r="B591" s="47" t="str">
        <f>IF(E591&lt;=$F$10,VLOOKUP('KALKULATOR 2021'!A591,Robocze!$B$23:$C$102,2),"")</f>
        <v/>
      </c>
      <c r="C591" s="47" t="str">
        <f t="shared" si="289"/>
        <v/>
      </c>
      <c r="D591" s="48" t="str">
        <f t="shared" si="308"/>
        <v/>
      </c>
      <c r="E591" s="54" t="str">
        <f t="shared" si="290"/>
        <v/>
      </c>
      <c r="F591" s="49" t="str">
        <f t="shared" si="291"/>
        <v/>
      </c>
      <c r="G591" s="50" t="str">
        <f>IF(F591&lt;&gt;"",
IF($F$6=Robocze!$B$3,$F$5/12,
IF(AND($F$6=Robocze!$B$4,MOD(A591,3)=1),$F$5/4,
IF(AND($F$6=Robocze!$B$5,MOD(A591,12)=1),$F$5,0))),
"")</f>
        <v/>
      </c>
      <c r="H591" s="50" t="str">
        <f t="shared" si="292"/>
        <v/>
      </c>
      <c r="I591" s="51" t="str">
        <f t="shared" si="277"/>
        <v/>
      </c>
      <c r="J591" s="50" t="str">
        <f t="shared" si="293"/>
        <v/>
      </c>
      <c r="K591" s="50" t="str">
        <f t="shared" si="294"/>
        <v/>
      </c>
      <c r="L591" s="52" t="str">
        <f t="shared" si="309"/>
        <v/>
      </c>
      <c r="M591" s="111" t="str">
        <f t="shared" si="278"/>
        <v/>
      </c>
      <c r="N591" s="114" t="str">
        <f t="shared" si="295"/>
        <v/>
      </c>
      <c r="O591" s="115"/>
      <c r="P591" s="114" t="str">
        <f t="shared" si="279"/>
        <v/>
      </c>
      <c r="Q591" s="115"/>
      <c r="R591" s="112" t="str">
        <f t="shared" si="280"/>
        <v/>
      </c>
      <c r="S591" s="50"/>
      <c r="T591" s="53" t="str">
        <f t="shared" si="281"/>
        <v/>
      </c>
      <c r="U591" s="50" t="str">
        <f t="shared" si="282"/>
        <v/>
      </c>
      <c r="V591" s="50" t="str">
        <f t="shared" si="283"/>
        <v/>
      </c>
      <c r="W591" s="53" t="str">
        <f t="shared" si="284"/>
        <v/>
      </c>
      <c r="X591" s="50" t="str">
        <f t="shared" si="296"/>
        <v/>
      </c>
      <c r="Y591" s="50" t="str">
        <f>IF(B591&lt;&gt;"",IF(MONTH(E591)=MONTH($F$14),SUMIF($C$22:C1041,"="&amp;(C591-1),$G$22:G1041),0)*T591,"")</f>
        <v/>
      </c>
      <c r="Z591" s="50" t="str">
        <f>IF(B591&lt;&gt;"",SUM($Y$22:Y591),"")</f>
        <v/>
      </c>
      <c r="AA591" s="51" t="str">
        <f t="shared" si="297"/>
        <v/>
      </c>
      <c r="AB591" s="50" t="str">
        <f t="shared" si="298"/>
        <v/>
      </c>
      <c r="AC591" s="50" t="str">
        <f t="shared" si="299"/>
        <v/>
      </c>
      <c r="AD591" s="50" t="str">
        <f t="shared" si="300"/>
        <v/>
      </c>
      <c r="AE591" s="50" t="str">
        <f t="shared" si="301"/>
        <v/>
      </c>
      <c r="AF591" s="50" t="str">
        <f>IFERROR($V591*(1-$W591)+SUM($X$22:$X591)+$AD591,"")</f>
        <v/>
      </c>
      <c r="AG591" s="50" t="str">
        <f t="shared" si="302"/>
        <v/>
      </c>
      <c r="AH591" s="50" t="str">
        <f>IF(B591&lt;&gt;"",
IF(AND(AG591=TRUE,D591&gt;=65),$V591*(1-10%)+SUM($X$22:$X591)+$AD591,AF591),
"")</f>
        <v/>
      </c>
      <c r="AI591" s="50" t="str">
        <f t="shared" si="285"/>
        <v/>
      </c>
      <c r="AJ591" s="50" t="str">
        <f t="shared" si="286"/>
        <v/>
      </c>
      <c r="AK591" s="50" t="str">
        <f t="shared" si="287"/>
        <v/>
      </c>
      <c r="AL591" s="50" t="str">
        <f t="shared" si="303"/>
        <v/>
      </c>
      <c r="AM591" s="50" t="str">
        <f t="shared" si="288"/>
        <v/>
      </c>
      <c r="AN591" s="50" t="str">
        <f t="shared" si="304"/>
        <v/>
      </c>
      <c r="AO591" s="50" t="str">
        <f t="shared" si="305"/>
        <v/>
      </c>
      <c r="AP591" s="50" t="str">
        <f t="shared" si="306"/>
        <v/>
      </c>
      <c r="AQ591" s="50" t="str">
        <f t="shared" si="307"/>
        <v/>
      </c>
    </row>
    <row r="592" spans="1:43" s="27" customFormat="1" x14ac:dyDescent="0.2">
      <c r="A592" s="47" t="str">
        <f t="shared" si="276"/>
        <v/>
      </c>
      <c r="B592" s="47" t="str">
        <f>IF(E592&lt;=$F$10,VLOOKUP('KALKULATOR 2021'!A592,Robocze!$B$23:$C$102,2),"")</f>
        <v/>
      </c>
      <c r="C592" s="47" t="str">
        <f t="shared" si="289"/>
        <v/>
      </c>
      <c r="D592" s="48" t="str">
        <f t="shared" si="308"/>
        <v/>
      </c>
      <c r="E592" s="54" t="str">
        <f t="shared" si="290"/>
        <v/>
      </c>
      <c r="F592" s="49" t="str">
        <f t="shared" si="291"/>
        <v/>
      </c>
      <c r="G592" s="50" t="str">
        <f>IF(F592&lt;&gt;"",
IF($F$6=Robocze!$B$3,$F$5/12,
IF(AND($F$6=Robocze!$B$4,MOD(A592,3)=1),$F$5/4,
IF(AND($F$6=Robocze!$B$5,MOD(A592,12)=1),$F$5,0))),
"")</f>
        <v/>
      </c>
      <c r="H592" s="50" t="str">
        <f t="shared" si="292"/>
        <v/>
      </c>
      <c r="I592" s="51" t="str">
        <f t="shared" si="277"/>
        <v/>
      </c>
      <c r="J592" s="50" t="str">
        <f t="shared" si="293"/>
        <v/>
      </c>
      <c r="K592" s="50" t="str">
        <f t="shared" si="294"/>
        <v/>
      </c>
      <c r="L592" s="52" t="str">
        <f t="shared" si="309"/>
        <v/>
      </c>
      <c r="M592" s="111" t="str">
        <f t="shared" si="278"/>
        <v/>
      </c>
      <c r="N592" s="114" t="str">
        <f t="shared" si="295"/>
        <v/>
      </c>
      <c r="O592" s="115"/>
      <c r="P592" s="114" t="str">
        <f t="shared" si="279"/>
        <v/>
      </c>
      <c r="Q592" s="115"/>
      <c r="R592" s="112" t="str">
        <f t="shared" si="280"/>
        <v/>
      </c>
      <c r="S592" s="50"/>
      <c r="T592" s="53" t="str">
        <f t="shared" si="281"/>
        <v/>
      </c>
      <c r="U592" s="50" t="str">
        <f t="shared" si="282"/>
        <v/>
      </c>
      <c r="V592" s="50" t="str">
        <f t="shared" si="283"/>
        <v/>
      </c>
      <c r="W592" s="53" t="str">
        <f t="shared" si="284"/>
        <v/>
      </c>
      <c r="X592" s="50" t="str">
        <f t="shared" si="296"/>
        <v/>
      </c>
      <c r="Y592" s="50" t="str">
        <f>IF(B592&lt;&gt;"",IF(MONTH(E592)=MONTH($F$14),SUMIF($C$22:C1041,"="&amp;(C592-1),$G$22:G1041),0)*T592,"")</f>
        <v/>
      </c>
      <c r="Z592" s="50" t="str">
        <f>IF(B592&lt;&gt;"",SUM($Y$22:Y592),"")</f>
        <v/>
      </c>
      <c r="AA592" s="51" t="str">
        <f t="shared" si="297"/>
        <v/>
      </c>
      <c r="AB592" s="50" t="str">
        <f t="shared" si="298"/>
        <v/>
      </c>
      <c r="AC592" s="50" t="str">
        <f t="shared" si="299"/>
        <v/>
      </c>
      <c r="AD592" s="50" t="str">
        <f t="shared" si="300"/>
        <v/>
      </c>
      <c r="AE592" s="50" t="str">
        <f t="shared" si="301"/>
        <v/>
      </c>
      <c r="AF592" s="50" t="str">
        <f>IFERROR($V592*(1-$W592)+SUM($X$22:$X592)+$AD592,"")</f>
        <v/>
      </c>
      <c r="AG592" s="50" t="str">
        <f t="shared" si="302"/>
        <v/>
      </c>
      <c r="AH592" s="50" t="str">
        <f>IF(B592&lt;&gt;"",
IF(AND(AG592=TRUE,D592&gt;=65),$V592*(1-10%)+SUM($X$22:$X592)+$AD592,AF592),
"")</f>
        <v/>
      </c>
      <c r="AI592" s="50" t="str">
        <f t="shared" si="285"/>
        <v/>
      </c>
      <c r="AJ592" s="50" t="str">
        <f t="shared" si="286"/>
        <v/>
      </c>
      <c r="AK592" s="50" t="str">
        <f t="shared" si="287"/>
        <v/>
      </c>
      <c r="AL592" s="50" t="str">
        <f t="shared" si="303"/>
        <v/>
      </c>
      <c r="AM592" s="50" t="str">
        <f t="shared" si="288"/>
        <v/>
      </c>
      <c r="AN592" s="50" t="str">
        <f t="shared" si="304"/>
        <v/>
      </c>
      <c r="AO592" s="50" t="str">
        <f t="shared" si="305"/>
        <v/>
      </c>
      <c r="AP592" s="50" t="str">
        <f t="shared" si="306"/>
        <v/>
      </c>
      <c r="AQ592" s="50" t="str">
        <f t="shared" si="307"/>
        <v/>
      </c>
    </row>
    <row r="593" spans="1:43" s="27" customFormat="1" x14ac:dyDescent="0.2">
      <c r="A593" s="47" t="str">
        <f t="shared" si="276"/>
        <v/>
      </c>
      <c r="B593" s="47" t="str">
        <f>IF(E593&lt;=$F$10,VLOOKUP('KALKULATOR 2021'!A593,Robocze!$B$23:$C$102,2),"")</f>
        <v/>
      </c>
      <c r="C593" s="47" t="str">
        <f t="shared" si="289"/>
        <v/>
      </c>
      <c r="D593" s="48" t="str">
        <f t="shared" si="308"/>
        <v/>
      </c>
      <c r="E593" s="54" t="str">
        <f t="shared" si="290"/>
        <v/>
      </c>
      <c r="F593" s="49" t="str">
        <f t="shared" si="291"/>
        <v/>
      </c>
      <c r="G593" s="50" t="str">
        <f>IF(F593&lt;&gt;"",
IF($F$6=Robocze!$B$3,$F$5/12,
IF(AND($F$6=Robocze!$B$4,MOD(A593,3)=1),$F$5/4,
IF(AND($F$6=Robocze!$B$5,MOD(A593,12)=1),$F$5,0))),
"")</f>
        <v/>
      </c>
      <c r="H593" s="50" t="str">
        <f t="shared" si="292"/>
        <v/>
      </c>
      <c r="I593" s="51" t="str">
        <f t="shared" si="277"/>
        <v/>
      </c>
      <c r="J593" s="50" t="str">
        <f t="shared" si="293"/>
        <v/>
      </c>
      <c r="K593" s="50" t="str">
        <f t="shared" si="294"/>
        <v/>
      </c>
      <c r="L593" s="52" t="str">
        <f t="shared" si="309"/>
        <v/>
      </c>
      <c r="M593" s="111" t="str">
        <f t="shared" si="278"/>
        <v/>
      </c>
      <c r="N593" s="114" t="str">
        <f t="shared" si="295"/>
        <v/>
      </c>
      <c r="O593" s="115"/>
      <c r="P593" s="114" t="str">
        <f t="shared" si="279"/>
        <v/>
      </c>
      <c r="Q593" s="115"/>
      <c r="R593" s="112" t="str">
        <f t="shared" si="280"/>
        <v/>
      </c>
      <c r="S593" s="50"/>
      <c r="T593" s="53" t="str">
        <f t="shared" si="281"/>
        <v/>
      </c>
      <c r="U593" s="50" t="str">
        <f t="shared" si="282"/>
        <v/>
      </c>
      <c r="V593" s="50" t="str">
        <f t="shared" si="283"/>
        <v/>
      </c>
      <c r="W593" s="53" t="str">
        <f t="shared" si="284"/>
        <v/>
      </c>
      <c r="X593" s="50" t="str">
        <f t="shared" si="296"/>
        <v/>
      </c>
      <c r="Y593" s="50" t="str">
        <f>IF(B593&lt;&gt;"",IF(MONTH(E593)=MONTH($F$14),SUMIF($C$22:C1041,"="&amp;(C593-1),$G$22:G1041),0)*T593,"")</f>
        <v/>
      </c>
      <c r="Z593" s="50" t="str">
        <f>IF(B593&lt;&gt;"",SUM($Y$22:Y593),"")</f>
        <v/>
      </c>
      <c r="AA593" s="51" t="str">
        <f t="shared" si="297"/>
        <v/>
      </c>
      <c r="AB593" s="50" t="str">
        <f t="shared" si="298"/>
        <v/>
      </c>
      <c r="AC593" s="50" t="str">
        <f t="shared" si="299"/>
        <v/>
      </c>
      <c r="AD593" s="50" t="str">
        <f t="shared" si="300"/>
        <v/>
      </c>
      <c r="AE593" s="50" t="str">
        <f t="shared" si="301"/>
        <v/>
      </c>
      <c r="AF593" s="50" t="str">
        <f>IFERROR($V593*(1-$W593)+SUM($X$22:$X593)+$AD593,"")</f>
        <v/>
      </c>
      <c r="AG593" s="50" t="str">
        <f t="shared" si="302"/>
        <v/>
      </c>
      <c r="AH593" s="50" t="str">
        <f>IF(B593&lt;&gt;"",
IF(AND(AG593=TRUE,D593&gt;=65),$V593*(1-10%)+SUM($X$22:$X593)+$AD593,AF593),
"")</f>
        <v/>
      </c>
      <c r="AI593" s="50" t="str">
        <f t="shared" si="285"/>
        <v/>
      </c>
      <c r="AJ593" s="50" t="str">
        <f t="shared" si="286"/>
        <v/>
      </c>
      <c r="AK593" s="50" t="str">
        <f t="shared" si="287"/>
        <v/>
      </c>
      <c r="AL593" s="50" t="str">
        <f t="shared" si="303"/>
        <v/>
      </c>
      <c r="AM593" s="50" t="str">
        <f t="shared" si="288"/>
        <v/>
      </c>
      <c r="AN593" s="50" t="str">
        <f t="shared" si="304"/>
        <v/>
      </c>
      <c r="AO593" s="50" t="str">
        <f t="shared" si="305"/>
        <v/>
      </c>
      <c r="AP593" s="50" t="str">
        <f t="shared" si="306"/>
        <v/>
      </c>
      <c r="AQ593" s="50" t="str">
        <f t="shared" si="307"/>
        <v/>
      </c>
    </row>
    <row r="594" spans="1:43" s="27" customFormat="1" x14ac:dyDescent="0.2">
      <c r="A594" s="47" t="str">
        <f t="shared" si="276"/>
        <v/>
      </c>
      <c r="B594" s="47" t="str">
        <f>IF(E594&lt;=$F$10,VLOOKUP('KALKULATOR 2021'!A594,Robocze!$B$23:$C$102,2),"")</f>
        <v/>
      </c>
      <c r="C594" s="47" t="str">
        <f t="shared" si="289"/>
        <v/>
      </c>
      <c r="D594" s="48" t="str">
        <f t="shared" si="308"/>
        <v/>
      </c>
      <c r="E594" s="54" t="str">
        <f t="shared" si="290"/>
        <v/>
      </c>
      <c r="F594" s="49" t="str">
        <f t="shared" si="291"/>
        <v/>
      </c>
      <c r="G594" s="50" t="str">
        <f>IF(F594&lt;&gt;"",
IF($F$6=Robocze!$B$3,$F$5/12,
IF(AND($F$6=Robocze!$B$4,MOD(A594,3)=1),$F$5/4,
IF(AND($F$6=Robocze!$B$5,MOD(A594,12)=1),$F$5,0))),
"")</f>
        <v/>
      </c>
      <c r="H594" s="50" t="str">
        <f t="shared" si="292"/>
        <v/>
      </c>
      <c r="I594" s="51" t="str">
        <f t="shared" si="277"/>
        <v/>
      </c>
      <c r="J594" s="50" t="str">
        <f t="shared" si="293"/>
        <v/>
      </c>
      <c r="K594" s="50" t="str">
        <f t="shared" si="294"/>
        <v/>
      </c>
      <c r="L594" s="52" t="str">
        <f t="shared" si="309"/>
        <v/>
      </c>
      <c r="M594" s="111" t="str">
        <f t="shared" si="278"/>
        <v/>
      </c>
      <c r="N594" s="114" t="str">
        <f t="shared" si="295"/>
        <v/>
      </c>
      <c r="O594" s="115"/>
      <c r="P594" s="114" t="str">
        <f t="shared" si="279"/>
        <v/>
      </c>
      <c r="Q594" s="115"/>
      <c r="R594" s="112" t="str">
        <f t="shared" si="280"/>
        <v/>
      </c>
      <c r="S594" s="50"/>
      <c r="T594" s="53" t="str">
        <f t="shared" si="281"/>
        <v/>
      </c>
      <c r="U594" s="50" t="str">
        <f t="shared" si="282"/>
        <v/>
      </c>
      <c r="V594" s="50" t="str">
        <f t="shared" si="283"/>
        <v/>
      </c>
      <c r="W594" s="53" t="str">
        <f t="shared" si="284"/>
        <v/>
      </c>
      <c r="X594" s="50" t="str">
        <f t="shared" si="296"/>
        <v/>
      </c>
      <c r="Y594" s="50" t="str">
        <f>IF(B594&lt;&gt;"",IF(MONTH(E594)=MONTH($F$14),SUMIF($C$22:C1041,"="&amp;(C594-1),$G$22:G1041),0)*T594,"")</f>
        <v/>
      </c>
      <c r="Z594" s="50" t="str">
        <f>IF(B594&lt;&gt;"",SUM($Y$22:Y594),"")</f>
        <v/>
      </c>
      <c r="AA594" s="51" t="str">
        <f t="shared" si="297"/>
        <v/>
      </c>
      <c r="AB594" s="50" t="str">
        <f t="shared" si="298"/>
        <v/>
      </c>
      <c r="AC594" s="50" t="str">
        <f t="shared" si="299"/>
        <v/>
      </c>
      <c r="AD594" s="50" t="str">
        <f t="shared" si="300"/>
        <v/>
      </c>
      <c r="AE594" s="50" t="str">
        <f t="shared" si="301"/>
        <v/>
      </c>
      <c r="AF594" s="50" t="str">
        <f>IFERROR($V594*(1-$W594)+SUM($X$22:$X594)+$AD594,"")</f>
        <v/>
      </c>
      <c r="AG594" s="50" t="str">
        <f t="shared" si="302"/>
        <v/>
      </c>
      <c r="AH594" s="50" t="str">
        <f>IF(B594&lt;&gt;"",
IF(AND(AG594=TRUE,D594&gt;=65),$V594*(1-10%)+SUM($X$22:$X594)+$AD594,AF594),
"")</f>
        <v/>
      </c>
      <c r="AI594" s="50" t="str">
        <f t="shared" si="285"/>
        <v/>
      </c>
      <c r="AJ594" s="50" t="str">
        <f t="shared" si="286"/>
        <v/>
      </c>
      <c r="AK594" s="50" t="str">
        <f t="shared" si="287"/>
        <v/>
      </c>
      <c r="AL594" s="50" t="str">
        <f t="shared" si="303"/>
        <v/>
      </c>
      <c r="AM594" s="50" t="str">
        <f t="shared" si="288"/>
        <v/>
      </c>
      <c r="AN594" s="50" t="str">
        <f t="shared" si="304"/>
        <v/>
      </c>
      <c r="AO594" s="50" t="str">
        <f t="shared" si="305"/>
        <v/>
      </c>
      <c r="AP594" s="50" t="str">
        <f t="shared" si="306"/>
        <v/>
      </c>
      <c r="AQ594" s="50" t="str">
        <f t="shared" si="307"/>
        <v/>
      </c>
    </row>
    <row r="595" spans="1:43" s="27" customFormat="1" x14ac:dyDescent="0.2">
      <c r="A595" s="47" t="str">
        <f t="shared" si="276"/>
        <v/>
      </c>
      <c r="B595" s="47" t="str">
        <f>IF(E595&lt;=$F$10,VLOOKUP('KALKULATOR 2021'!A595,Robocze!$B$23:$C$102,2),"")</f>
        <v/>
      </c>
      <c r="C595" s="47" t="str">
        <f t="shared" si="289"/>
        <v/>
      </c>
      <c r="D595" s="48" t="str">
        <f t="shared" si="308"/>
        <v/>
      </c>
      <c r="E595" s="54" t="str">
        <f t="shared" si="290"/>
        <v/>
      </c>
      <c r="F595" s="49" t="str">
        <f t="shared" si="291"/>
        <v/>
      </c>
      <c r="G595" s="50" t="str">
        <f>IF(F595&lt;&gt;"",
IF($F$6=Robocze!$B$3,$F$5/12,
IF(AND($F$6=Robocze!$B$4,MOD(A595,3)=1),$F$5/4,
IF(AND($F$6=Robocze!$B$5,MOD(A595,12)=1),$F$5,0))),
"")</f>
        <v/>
      </c>
      <c r="H595" s="50" t="str">
        <f t="shared" si="292"/>
        <v/>
      </c>
      <c r="I595" s="51" t="str">
        <f t="shared" si="277"/>
        <v/>
      </c>
      <c r="J595" s="50" t="str">
        <f t="shared" si="293"/>
        <v/>
      </c>
      <c r="K595" s="50" t="str">
        <f t="shared" si="294"/>
        <v/>
      </c>
      <c r="L595" s="52" t="str">
        <f t="shared" si="309"/>
        <v/>
      </c>
      <c r="M595" s="111" t="str">
        <f t="shared" si="278"/>
        <v/>
      </c>
      <c r="N595" s="114" t="str">
        <f t="shared" si="295"/>
        <v/>
      </c>
      <c r="O595" s="115"/>
      <c r="P595" s="114" t="str">
        <f t="shared" si="279"/>
        <v/>
      </c>
      <c r="Q595" s="115"/>
      <c r="R595" s="112" t="str">
        <f t="shared" si="280"/>
        <v/>
      </c>
      <c r="S595" s="50"/>
      <c r="T595" s="53" t="str">
        <f t="shared" si="281"/>
        <v/>
      </c>
      <c r="U595" s="50" t="str">
        <f t="shared" si="282"/>
        <v/>
      </c>
      <c r="V595" s="50" t="str">
        <f t="shared" si="283"/>
        <v/>
      </c>
      <c r="W595" s="53" t="str">
        <f t="shared" si="284"/>
        <v/>
      </c>
      <c r="X595" s="50" t="str">
        <f t="shared" si="296"/>
        <v/>
      </c>
      <c r="Y595" s="50" t="str">
        <f>IF(B595&lt;&gt;"",IF(MONTH(E595)=MONTH($F$14),SUMIF($C$22:C1041,"="&amp;(C595-1),$G$22:G1041),0)*T595,"")</f>
        <v/>
      </c>
      <c r="Z595" s="50" t="str">
        <f>IF(B595&lt;&gt;"",SUM($Y$22:Y595),"")</f>
        <v/>
      </c>
      <c r="AA595" s="51" t="str">
        <f t="shared" si="297"/>
        <v/>
      </c>
      <c r="AB595" s="50" t="str">
        <f t="shared" si="298"/>
        <v/>
      </c>
      <c r="AC595" s="50" t="str">
        <f t="shared" si="299"/>
        <v/>
      </c>
      <c r="AD595" s="50" t="str">
        <f t="shared" si="300"/>
        <v/>
      </c>
      <c r="AE595" s="50" t="str">
        <f t="shared" si="301"/>
        <v/>
      </c>
      <c r="AF595" s="50" t="str">
        <f>IFERROR($V595*(1-$W595)+SUM($X$22:$X595)+$AD595,"")</f>
        <v/>
      </c>
      <c r="AG595" s="50" t="str">
        <f t="shared" si="302"/>
        <v/>
      </c>
      <c r="AH595" s="50" t="str">
        <f>IF(B595&lt;&gt;"",
IF(AND(AG595=TRUE,D595&gt;=65),$V595*(1-10%)+SUM($X$22:$X595)+$AD595,AF595),
"")</f>
        <v/>
      </c>
      <c r="AI595" s="50" t="str">
        <f t="shared" si="285"/>
        <v/>
      </c>
      <c r="AJ595" s="50" t="str">
        <f t="shared" si="286"/>
        <v/>
      </c>
      <c r="AK595" s="50" t="str">
        <f t="shared" si="287"/>
        <v/>
      </c>
      <c r="AL595" s="50" t="str">
        <f t="shared" si="303"/>
        <v/>
      </c>
      <c r="AM595" s="50" t="str">
        <f t="shared" si="288"/>
        <v/>
      </c>
      <c r="AN595" s="50" t="str">
        <f t="shared" si="304"/>
        <v/>
      </c>
      <c r="AO595" s="50" t="str">
        <f t="shared" si="305"/>
        <v/>
      </c>
      <c r="AP595" s="50" t="str">
        <f t="shared" si="306"/>
        <v/>
      </c>
      <c r="AQ595" s="50" t="str">
        <f t="shared" si="307"/>
        <v/>
      </c>
    </row>
    <row r="596" spans="1:43" s="27" customFormat="1" x14ac:dyDescent="0.2">
      <c r="A596" s="47" t="str">
        <f t="shared" si="276"/>
        <v/>
      </c>
      <c r="B596" s="47" t="str">
        <f>IF(E596&lt;=$F$10,VLOOKUP('KALKULATOR 2021'!A596,Robocze!$B$23:$C$102,2),"")</f>
        <v/>
      </c>
      <c r="C596" s="47" t="str">
        <f t="shared" si="289"/>
        <v/>
      </c>
      <c r="D596" s="48" t="str">
        <f t="shared" si="308"/>
        <v/>
      </c>
      <c r="E596" s="54" t="str">
        <f t="shared" si="290"/>
        <v/>
      </c>
      <c r="F596" s="49" t="str">
        <f t="shared" si="291"/>
        <v/>
      </c>
      <c r="G596" s="50" t="str">
        <f>IF(F596&lt;&gt;"",
IF($F$6=Robocze!$B$3,$F$5/12,
IF(AND($F$6=Robocze!$B$4,MOD(A596,3)=1),$F$5/4,
IF(AND($F$6=Robocze!$B$5,MOD(A596,12)=1),$F$5,0))),
"")</f>
        <v/>
      </c>
      <c r="H596" s="50" t="str">
        <f t="shared" si="292"/>
        <v/>
      </c>
      <c r="I596" s="51" t="str">
        <f t="shared" si="277"/>
        <v/>
      </c>
      <c r="J596" s="50" t="str">
        <f t="shared" si="293"/>
        <v/>
      </c>
      <c r="K596" s="50" t="str">
        <f t="shared" si="294"/>
        <v/>
      </c>
      <c r="L596" s="52" t="str">
        <f t="shared" si="309"/>
        <v/>
      </c>
      <c r="M596" s="111" t="str">
        <f t="shared" si="278"/>
        <v/>
      </c>
      <c r="N596" s="114" t="str">
        <f t="shared" si="295"/>
        <v/>
      </c>
      <c r="O596" s="115"/>
      <c r="P596" s="114" t="str">
        <f t="shared" si="279"/>
        <v/>
      </c>
      <c r="Q596" s="115"/>
      <c r="R596" s="112" t="str">
        <f t="shared" si="280"/>
        <v/>
      </c>
      <c r="S596" s="50"/>
      <c r="T596" s="53" t="str">
        <f t="shared" si="281"/>
        <v/>
      </c>
      <c r="U596" s="50" t="str">
        <f t="shared" si="282"/>
        <v/>
      </c>
      <c r="V596" s="50" t="str">
        <f t="shared" si="283"/>
        <v/>
      </c>
      <c r="W596" s="53" t="str">
        <f t="shared" si="284"/>
        <v/>
      </c>
      <c r="X596" s="50" t="str">
        <f t="shared" si="296"/>
        <v/>
      </c>
      <c r="Y596" s="50" t="str">
        <f>IF(B596&lt;&gt;"",IF(MONTH(E596)=MONTH($F$14),SUMIF($C$22:C1041,"="&amp;(C596-1),$G$22:G1041),0)*T596,"")</f>
        <v/>
      </c>
      <c r="Z596" s="50" t="str">
        <f>IF(B596&lt;&gt;"",SUM($Y$22:Y596),"")</f>
        <v/>
      </c>
      <c r="AA596" s="51" t="str">
        <f t="shared" si="297"/>
        <v/>
      </c>
      <c r="AB596" s="50" t="str">
        <f t="shared" si="298"/>
        <v/>
      </c>
      <c r="AC596" s="50" t="str">
        <f t="shared" si="299"/>
        <v/>
      </c>
      <c r="AD596" s="50" t="str">
        <f t="shared" si="300"/>
        <v/>
      </c>
      <c r="AE596" s="50" t="str">
        <f t="shared" si="301"/>
        <v/>
      </c>
      <c r="AF596" s="50" t="str">
        <f>IFERROR($V596*(1-$W596)+SUM($X$22:$X596)+$AD596,"")</f>
        <v/>
      </c>
      <c r="AG596" s="50" t="str">
        <f t="shared" si="302"/>
        <v/>
      </c>
      <c r="AH596" s="50" t="str">
        <f>IF(B596&lt;&gt;"",
IF(AND(AG596=TRUE,D596&gt;=65),$V596*(1-10%)+SUM($X$22:$X596)+$AD596,AF596),
"")</f>
        <v/>
      </c>
      <c r="AI596" s="50" t="str">
        <f t="shared" si="285"/>
        <v/>
      </c>
      <c r="AJ596" s="50" t="str">
        <f t="shared" si="286"/>
        <v/>
      </c>
      <c r="AK596" s="50" t="str">
        <f t="shared" si="287"/>
        <v/>
      </c>
      <c r="AL596" s="50" t="str">
        <f t="shared" si="303"/>
        <v/>
      </c>
      <c r="AM596" s="50" t="str">
        <f t="shared" si="288"/>
        <v/>
      </c>
      <c r="AN596" s="50" t="str">
        <f t="shared" si="304"/>
        <v/>
      </c>
      <c r="AO596" s="50" t="str">
        <f t="shared" si="305"/>
        <v/>
      </c>
      <c r="AP596" s="50" t="str">
        <f t="shared" si="306"/>
        <v/>
      </c>
      <c r="AQ596" s="50" t="str">
        <f t="shared" si="307"/>
        <v/>
      </c>
    </row>
    <row r="597" spans="1:43" s="27" customFormat="1" x14ac:dyDescent="0.2">
      <c r="A597" s="55" t="str">
        <f t="shared" si="276"/>
        <v/>
      </c>
      <c r="B597" s="55" t="str">
        <f>IF(E597&lt;=$F$10,VLOOKUP('KALKULATOR 2021'!A597,Robocze!$B$23:$C$102,2),"")</f>
        <v/>
      </c>
      <c r="C597" s="55" t="str">
        <f t="shared" si="289"/>
        <v/>
      </c>
      <c r="D597" s="56" t="str">
        <f t="shared" si="308"/>
        <v/>
      </c>
      <c r="E597" s="57" t="str">
        <f t="shared" si="290"/>
        <v/>
      </c>
      <c r="F597" s="58" t="str">
        <f t="shared" si="291"/>
        <v/>
      </c>
      <c r="G597" s="59" t="str">
        <f>IF(F597&lt;&gt;"",
IF($F$6=Robocze!$B$3,$F$5/12,
IF(AND($F$6=Robocze!$B$4,MOD(A597,3)=1),$F$5/4,
IF(AND($F$6=Robocze!$B$5,MOD(A597,12)=1),$F$5,0))),
"")</f>
        <v/>
      </c>
      <c r="H597" s="59" t="str">
        <f t="shared" si="292"/>
        <v/>
      </c>
      <c r="I597" s="60" t="str">
        <f t="shared" si="277"/>
        <v/>
      </c>
      <c r="J597" s="59" t="str">
        <f t="shared" si="293"/>
        <v/>
      </c>
      <c r="K597" s="59" t="str">
        <f t="shared" si="294"/>
        <v/>
      </c>
      <c r="L597" s="61" t="str">
        <f t="shared" si="309"/>
        <v/>
      </c>
      <c r="M597" s="113" t="str">
        <f t="shared" si="278"/>
        <v/>
      </c>
      <c r="N597" s="114" t="str">
        <f t="shared" si="295"/>
        <v/>
      </c>
      <c r="O597" s="115"/>
      <c r="P597" s="114" t="str">
        <f t="shared" si="279"/>
        <v/>
      </c>
      <c r="Q597" s="115"/>
      <c r="R597" s="112" t="str">
        <f t="shared" si="280"/>
        <v/>
      </c>
      <c r="S597" s="59"/>
      <c r="T597" s="62" t="str">
        <f t="shared" si="281"/>
        <v/>
      </c>
      <c r="U597" s="59" t="str">
        <f t="shared" si="282"/>
        <v/>
      </c>
      <c r="V597" s="59" t="str">
        <f t="shared" si="283"/>
        <v/>
      </c>
      <c r="W597" s="62" t="str">
        <f t="shared" si="284"/>
        <v/>
      </c>
      <c r="X597" s="59" t="str">
        <f t="shared" si="296"/>
        <v/>
      </c>
      <c r="Y597" s="59" t="str">
        <f>IF(B597&lt;&gt;"",IF(MONTH(E597)=MONTH($F$14),SUMIF($C$22:C1065,"="&amp;(C597-1),$G$22:G1065),0)*T597,"")</f>
        <v/>
      </c>
      <c r="Z597" s="59" t="str">
        <f>IF(B597&lt;&gt;"",SUM($Y$22:Y597),"")</f>
        <v/>
      </c>
      <c r="AA597" s="60" t="str">
        <f t="shared" si="297"/>
        <v/>
      </c>
      <c r="AB597" s="59" t="str">
        <f t="shared" si="298"/>
        <v/>
      </c>
      <c r="AC597" s="59" t="str">
        <f t="shared" si="299"/>
        <v/>
      </c>
      <c r="AD597" s="59" t="str">
        <f t="shared" si="300"/>
        <v/>
      </c>
      <c r="AE597" s="59" t="str">
        <f t="shared" si="301"/>
        <v/>
      </c>
      <c r="AF597" s="59" t="str">
        <f>IFERROR($V597*(1-$W597)+SUM($X$22:$X597)+$AD597,"")</f>
        <v/>
      </c>
      <c r="AG597" s="59" t="str">
        <f t="shared" si="302"/>
        <v/>
      </c>
      <c r="AH597" s="59" t="str">
        <f>IF(B597&lt;&gt;"",
IF(AND(AG597=TRUE,D597&gt;=65),$V597*(1-10%)+SUM($X$22:$X597)+$AD597,AF597),
"")</f>
        <v/>
      </c>
      <c r="AI597" s="59" t="str">
        <f t="shared" si="285"/>
        <v/>
      </c>
      <c r="AJ597" s="59" t="str">
        <f t="shared" si="286"/>
        <v/>
      </c>
      <c r="AK597" s="59" t="str">
        <f t="shared" si="287"/>
        <v/>
      </c>
      <c r="AL597" s="59" t="str">
        <f t="shared" si="303"/>
        <v/>
      </c>
      <c r="AM597" s="59" t="str">
        <f t="shared" si="288"/>
        <v/>
      </c>
      <c r="AN597" s="59" t="str">
        <f t="shared" si="304"/>
        <v/>
      </c>
      <c r="AO597" s="59" t="str">
        <f t="shared" si="305"/>
        <v/>
      </c>
      <c r="AP597" s="59" t="str">
        <f t="shared" si="306"/>
        <v/>
      </c>
      <c r="AQ597" s="59" t="str">
        <f t="shared" si="307"/>
        <v/>
      </c>
    </row>
    <row r="598" spans="1:43" s="27" customFormat="1" x14ac:dyDescent="0.2">
      <c r="A598" s="47" t="str">
        <f t="shared" ref="A598:A661" si="310">IFERROR(IF((A597+1)&lt;=$F$8*12,A597+1,""),"")</f>
        <v/>
      </c>
      <c r="B598" s="47" t="str">
        <f>IF(E598&lt;=$F$10,VLOOKUP('KALKULATOR 2021'!A598,Robocze!$B$23:$C$102,2),"")</f>
        <v/>
      </c>
      <c r="C598" s="47" t="str">
        <f t="shared" si="289"/>
        <v/>
      </c>
      <c r="D598" s="48" t="str">
        <f t="shared" si="308"/>
        <v/>
      </c>
      <c r="E598" s="49" t="str">
        <f t="shared" si="290"/>
        <v/>
      </c>
      <c r="F598" s="49" t="str">
        <f t="shared" si="291"/>
        <v/>
      </c>
      <c r="G598" s="50" t="str">
        <f>IF(F598&lt;&gt;"",
IF($F$6=Robocze!$B$3,$F$5/12,
IF(AND($F$6=Robocze!$B$4,MOD(A598,3)=1),$F$5/4,
IF(AND($F$6=Robocze!$B$5,MOD(A598,12)=1),$F$5,0))),
"")</f>
        <v/>
      </c>
      <c r="H598" s="50" t="str">
        <f t="shared" si="292"/>
        <v/>
      </c>
      <c r="I598" s="51" t="str">
        <f t="shared" ref="I598:I621" si="311">IF(E598&lt;=$F$10,$F$2,"")</f>
        <v/>
      </c>
      <c r="J598" s="50" t="str">
        <f t="shared" si="293"/>
        <v/>
      </c>
      <c r="K598" s="50" t="str">
        <f t="shared" si="294"/>
        <v/>
      </c>
      <c r="L598" s="52" t="str">
        <f t="shared" si="309"/>
        <v/>
      </c>
      <c r="M598" s="111" t="str">
        <f t="shared" ref="M598:M621" si="312">H598</f>
        <v/>
      </c>
      <c r="N598" s="114" t="str">
        <f t="shared" si="295"/>
        <v/>
      </c>
      <c r="O598" s="115"/>
      <c r="P598" s="114" t="str">
        <f t="shared" ref="P598:P621" si="313">IF(AL598=FALSE,AK598,AM598)</f>
        <v/>
      </c>
      <c r="Q598" s="115"/>
      <c r="R598" s="112" t="str">
        <f t="shared" ref="R598:R621" si="314">AQ598</f>
        <v/>
      </c>
      <c r="S598" s="50"/>
      <c r="T598" s="53" t="str">
        <f t="shared" ref="T598:T621" si="315">IF(B598&lt;&gt;"",$F$12,"")</f>
        <v/>
      </c>
      <c r="U598" s="50" t="str">
        <f t="shared" ref="U598:U621" si="316">IF(B598&lt;&gt;"",(K598+V597)*(I598/12),"")</f>
        <v/>
      </c>
      <c r="V598" s="50" t="str">
        <f t="shared" ref="V598:V621" si="317">IF(B598&lt;&gt;"",V597+U598+K598,"")</f>
        <v/>
      </c>
      <c r="W598" s="53" t="str">
        <f t="shared" ref="W598:W621" si="318">IF(B598&lt;&gt;"",$F$13,"")</f>
        <v/>
      </c>
      <c r="X598" s="50" t="str">
        <f t="shared" si="296"/>
        <v/>
      </c>
      <c r="Y598" s="50" t="str">
        <f>IF(B598&lt;&gt;"",IF(MONTH(E598)=MONTH($F$14),SUMIF($C$22:C1053,"="&amp;(C598-1),$G$22:G1053),0)*T598,"")</f>
        <v/>
      </c>
      <c r="Z598" s="50" t="str">
        <f>IF(B598&lt;&gt;"",SUM($Y$22:Y598),"")</f>
        <v/>
      </c>
      <c r="AA598" s="51" t="str">
        <f t="shared" si="297"/>
        <v/>
      </c>
      <c r="AB598" s="50" t="str">
        <f t="shared" si="298"/>
        <v/>
      </c>
      <c r="AC598" s="50" t="str">
        <f t="shared" si="299"/>
        <v/>
      </c>
      <c r="AD598" s="50" t="str">
        <f t="shared" si="300"/>
        <v/>
      </c>
      <c r="AE598" s="50" t="str">
        <f t="shared" si="301"/>
        <v/>
      </c>
      <c r="AF598" s="50" t="str">
        <f>IFERROR($V598*(1-$W598)+SUM($X$22:$X598)+$AD598,"")</f>
        <v/>
      </c>
      <c r="AG598" s="50" t="str">
        <f t="shared" si="302"/>
        <v/>
      </c>
      <c r="AH598" s="50" t="str">
        <f>IF(B598&lt;&gt;"",
IF(AND(AG598=TRUE,D598&gt;=65),$V598*(1-10%)+SUM($X$22:$X598)+$AD598,AF598),
"")</f>
        <v/>
      </c>
      <c r="AI598" s="50" t="str">
        <f t="shared" ref="AI598:AI621" si="319">IF(B598&lt;&gt;"",(K598+AJ597)*(I598/12),"")</f>
        <v/>
      </c>
      <c r="AJ598" s="50" t="str">
        <f t="shared" ref="AJ598:AJ621" si="320">IF(B598&lt;&gt;"",AJ597+AI598+K598,"")</f>
        <v/>
      </c>
      <c r="AK598" s="50" t="str">
        <f t="shared" ref="AK598:AK621" si="321">IF(B598&lt;&gt;"",IF(AJ598&gt;H598,AJ598-(AJ598-H598)*$F$15,AJ598),"")</f>
        <v/>
      </c>
      <c r="AL598" s="50" t="str">
        <f t="shared" si="303"/>
        <v/>
      </c>
      <c r="AM598" s="50" t="str">
        <f t="shared" ref="AM598:AM621" si="322">IF(AL598=TRUE,AJ598,AK598)</f>
        <v/>
      </c>
      <c r="AN598" s="50" t="str">
        <f t="shared" si="304"/>
        <v/>
      </c>
      <c r="AO598" s="50" t="str">
        <f t="shared" si="305"/>
        <v/>
      </c>
      <c r="AP598" s="50" t="str">
        <f t="shared" si="306"/>
        <v/>
      </c>
      <c r="AQ598" s="50" t="str">
        <f t="shared" si="307"/>
        <v/>
      </c>
    </row>
    <row r="599" spans="1:43" s="27" customFormat="1" x14ac:dyDescent="0.2">
      <c r="A599" s="47" t="str">
        <f t="shared" si="310"/>
        <v/>
      </c>
      <c r="B599" s="47" t="str">
        <f>IF(E599&lt;=$F$10,VLOOKUP('KALKULATOR 2021'!A599,Robocze!$B$23:$C$102,2),"")</f>
        <v/>
      </c>
      <c r="C599" s="47" t="str">
        <f t="shared" ref="C599:C621" si="323">IF(B599="","",YEAR(E599))</f>
        <v/>
      </c>
      <c r="D599" s="48" t="str">
        <f t="shared" si="308"/>
        <v/>
      </c>
      <c r="E599" s="54" t="str">
        <f t="shared" ref="E599:E621" si="324">IF(OR(B598="",E598&gt;$F$10,A599=""),"",EDATE(E598,1))</f>
        <v/>
      </c>
      <c r="F599" s="49" t="str">
        <f t="shared" ref="F599:F621" si="325">IFERROR(EOMONTH(E599,0),"")</f>
        <v/>
      </c>
      <c r="G599" s="50" t="str">
        <f>IF(F599&lt;&gt;"",
IF($F$6=Robocze!$B$3,$F$5/12,
IF(AND($F$6=Robocze!$B$4,MOD(A599,3)=1),$F$5/4,
IF(AND($F$6=Robocze!$B$5,MOD(A599,12)=1),$F$5,0))),
"")</f>
        <v/>
      </c>
      <c r="H599" s="50" t="str">
        <f t="shared" ref="H599:H621" si="326">IFERROR(H598+G599,"")</f>
        <v/>
      </c>
      <c r="I599" s="51" t="str">
        <f t="shared" si="311"/>
        <v/>
      </c>
      <c r="J599" s="50" t="str">
        <f t="shared" ref="J599:J621" si="327">IF(I599&lt;&gt;"",
IFERROR(IF(MONTH($F$9)=MONTH(E599),$F$16,0),"")+ IF(A599=1,$F$17,0),
"")</f>
        <v/>
      </c>
      <c r="K599" s="50" t="str">
        <f t="shared" ref="K599:K621" si="328">IF(I599&lt;&gt;"",
G599-J599,
"")</f>
        <v/>
      </c>
      <c r="L599" s="52" t="str">
        <f t="shared" si="309"/>
        <v/>
      </c>
      <c r="M599" s="111" t="str">
        <f t="shared" si="312"/>
        <v/>
      </c>
      <c r="N599" s="114" t="str">
        <f t="shared" ref="N599:N621" si="329">IF(AG599=FALSE,AF599,AH599)</f>
        <v/>
      </c>
      <c r="O599" s="115"/>
      <c r="P599" s="114" t="str">
        <f t="shared" si="313"/>
        <v/>
      </c>
      <c r="Q599" s="115"/>
      <c r="R599" s="112" t="str">
        <f t="shared" si="314"/>
        <v/>
      </c>
      <c r="S599" s="50"/>
      <c r="T599" s="53" t="str">
        <f t="shared" si="315"/>
        <v/>
      </c>
      <c r="U599" s="50" t="str">
        <f t="shared" si="316"/>
        <v/>
      </c>
      <c r="V599" s="50" t="str">
        <f t="shared" si="317"/>
        <v/>
      </c>
      <c r="W599" s="53" t="str">
        <f t="shared" si="318"/>
        <v/>
      </c>
      <c r="X599" s="50" t="str">
        <f t="shared" ref="X599:X621" si="330">IF(B599&lt;&gt;"",G599*T599,"")</f>
        <v/>
      </c>
      <c r="Y599" s="50" t="str">
        <f>IF(B599&lt;&gt;"",IF(MONTH(E599)=MONTH($F$14),SUMIF($C$22:C1053,"="&amp;(C599-1),$G$22:G1053),0)*T599,"")</f>
        <v/>
      </c>
      <c r="Z599" s="50" t="str">
        <f>IF(B599&lt;&gt;"",SUM($Y$22:Y599),"")</f>
        <v/>
      </c>
      <c r="AA599" s="51" t="str">
        <f t="shared" ref="AA599:AA621" si="331">IF(W599&lt;=$F$10,$F$3,"")</f>
        <v/>
      </c>
      <c r="AB599" s="50" t="str">
        <f t="shared" ref="AB599:AB621" si="332">IF(AA599&lt;&gt;"",
(AE598+Y599)*AA599/12,
"")</f>
        <v/>
      </c>
      <c r="AC599" s="50" t="str">
        <f t="shared" ref="AC599:AC621" si="333">IF(B599&lt;&gt;"",MAX(0,AB599*$F$15),"")</f>
        <v/>
      </c>
      <c r="AD599" s="50" t="str">
        <f t="shared" ref="AD599:AD621" si="334">IF(B599&lt;&gt;"",AD598+AB599-AC599,"")</f>
        <v/>
      </c>
      <c r="AE599" s="50" t="str">
        <f t="shared" ref="AE599:AE621" si="335">IF(B599&lt;&gt;"",AE598+AB599-AC599+Y599,"")</f>
        <v/>
      </c>
      <c r="AF599" s="50" t="str">
        <f>IFERROR($V599*(1-$W599)+SUM($X$22:$X599)+$AD599,"")</f>
        <v/>
      </c>
      <c r="AG599" s="50" t="str">
        <f t="shared" ref="AG599:AG621" si="336">IF(B599&lt;&gt;"",
IFERROR(IF(AG598=TRUE,AG598,AND(YEAR(E599)-YEAR($F$9)&gt;=5,D599&gt;=65)),""),
"")</f>
        <v/>
      </c>
      <c r="AH599" s="50" t="str">
        <f>IF(B599&lt;&gt;"",
IF(AND(AG599=TRUE,D599&gt;=65),$V599*(1-10%)+SUM($X$22:$X599)+$AD599,AF599),
"")</f>
        <v/>
      </c>
      <c r="AI599" s="50" t="str">
        <f t="shared" si="319"/>
        <v/>
      </c>
      <c r="AJ599" s="50" t="str">
        <f t="shared" si="320"/>
        <v/>
      </c>
      <c r="AK599" s="50" t="str">
        <f t="shared" si="321"/>
        <v/>
      </c>
      <c r="AL599" s="50" t="str">
        <f t="shared" ref="AL599:AL621" si="337">IF(B599&lt;&gt;"",
IFERROR(IF(AL598=TRUE,AL598,AND(YEAR(E599)-YEAR($F$9)&gt;=5,D599&gt;=55,OR(D599&gt;=60,D599&gt;=$F$11))),""),
"")</f>
        <v/>
      </c>
      <c r="AM599" s="50" t="str">
        <f t="shared" si="322"/>
        <v/>
      </c>
      <c r="AN599" s="50" t="str">
        <f t="shared" ref="AN599:AN621" si="338">IF(B599&lt;&gt;"",(AQ598+G599)*I599/12,"")</f>
        <v/>
      </c>
      <c r="AO599" s="50" t="str">
        <f t="shared" ref="AO599:AO621" si="339">IF(B599&lt;&gt;"",MAX(0,AN599*$F$15),"")</f>
        <v/>
      </c>
      <c r="AP599" s="50" t="str">
        <f t="shared" ref="AP599:AP621" si="340">IF(B599&lt;&gt;"",AQ599-H599,"")</f>
        <v/>
      </c>
      <c r="AQ599" s="50" t="str">
        <f t="shared" ref="AQ599:AQ621" si="341">IF(B599&lt;&gt;"",AQ598+G599+AN599-AO599,"")</f>
        <v/>
      </c>
    </row>
    <row r="600" spans="1:43" s="27" customFormat="1" x14ac:dyDescent="0.2">
      <c r="A600" s="47" t="str">
        <f t="shared" si="310"/>
        <v/>
      </c>
      <c r="B600" s="47" t="str">
        <f>IF(E600&lt;=$F$10,VLOOKUP('KALKULATOR 2021'!A600,Robocze!$B$23:$C$102,2),"")</f>
        <v/>
      </c>
      <c r="C600" s="47" t="str">
        <f t="shared" si="323"/>
        <v/>
      </c>
      <c r="D600" s="48" t="str">
        <f t="shared" ref="D600:D621" si="342">IF(B600="","",D599+1/12)</f>
        <v/>
      </c>
      <c r="E600" s="54" t="str">
        <f t="shared" si="324"/>
        <v/>
      </c>
      <c r="F600" s="49" t="str">
        <f t="shared" si="325"/>
        <v/>
      </c>
      <c r="G600" s="50" t="str">
        <f>IF(F600&lt;&gt;"",
IF($F$6=Robocze!$B$3,$F$5/12,
IF(AND($F$6=Robocze!$B$4,MOD(A600,3)=1),$F$5/4,
IF(AND($F$6=Robocze!$B$5,MOD(A600,12)=1),$F$5,0))),
"")</f>
        <v/>
      </c>
      <c r="H600" s="50" t="str">
        <f t="shared" si="326"/>
        <v/>
      </c>
      <c r="I600" s="51" t="str">
        <f t="shared" si="311"/>
        <v/>
      </c>
      <c r="J600" s="50" t="str">
        <f t="shared" si="327"/>
        <v/>
      </c>
      <c r="K600" s="50" t="str">
        <f t="shared" si="328"/>
        <v/>
      </c>
      <c r="L600" s="52" t="str">
        <f t="shared" si="309"/>
        <v/>
      </c>
      <c r="M600" s="111" t="str">
        <f t="shared" si="312"/>
        <v/>
      </c>
      <c r="N600" s="114" t="str">
        <f t="shared" si="329"/>
        <v/>
      </c>
      <c r="O600" s="115"/>
      <c r="P600" s="114" t="str">
        <f t="shared" si="313"/>
        <v/>
      </c>
      <c r="Q600" s="115"/>
      <c r="R600" s="112" t="str">
        <f t="shared" si="314"/>
        <v/>
      </c>
      <c r="S600" s="50"/>
      <c r="T600" s="53" t="str">
        <f t="shared" si="315"/>
        <v/>
      </c>
      <c r="U600" s="50" t="str">
        <f t="shared" si="316"/>
        <v/>
      </c>
      <c r="V600" s="50" t="str">
        <f t="shared" si="317"/>
        <v/>
      </c>
      <c r="W600" s="53" t="str">
        <f t="shared" si="318"/>
        <v/>
      </c>
      <c r="X600" s="50" t="str">
        <f t="shared" si="330"/>
        <v/>
      </c>
      <c r="Y600" s="50" t="str">
        <f>IF(B600&lt;&gt;"",IF(MONTH(E600)=MONTH($F$14),SUMIF($C$22:C1053,"="&amp;(C600-1),$G$22:G1053),0)*T600,"")</f>
        <v/>
      </c>
      <c r="Z600" s="50" t="str">
        <f>IF(B600&lt;&gt;"",SUM($Y$22:Y600),"")</f>
        <v/>
      </c>
      <c r="AA600" s="51" t="str">
        <f t="shared" si="331"/>
        <v/>
      </c>
      <c r="AB600" s="50" t="str">
        <f t="shared" si="332"/>
        <v/>
      </c>
      <c r="AC600" s="50" t="str">
        <f t="shared" si="333"/>
        <v/>
      </c>
      <c r="AD600" s="50" t="str">
        <f t="shared" si="334"/>
        <v/>
      </c>
      <c r="AE600" s="50" t="str">
        <f t="shared" si="335"/>
        <v/>
      </c>
      <c r="AF600" s="50" t="str">
        <f>IFERROR($V600*(1-$W600)+SUM($X$22:$X600)+$AD600,"")</f>
        <v/>
      </c>
      <c r="AG600" s="50" t="str">
        <f t="shared" si="336"/>
        <v/>
      </c>
      <c r="AH600" s="50" t="str">
        <f>IF(B600&lt;&gt;"",
IF(AND(AG600=TRUE,D600&gt;=65),$V600*(1-10%)+SUM($X$22:$X600)+$AD600,AF600),
"")</f>
        <v/>
      </c>
      <c r="AI600" s="50" t="str">
        <f t="shared" si="319"/>
        <v/>
      </c>
      <c r="AJ600" s="50" t="str">
        <f t="shared" si="320"/>
        <v/>
      </c>
      <c r="AK600" s="50" t="str">
        <f t="shared" si="321"/>
        <v/>
      </c>
      <c r="AL600" s="50" t="str">
        <f t="shared" si="337"/>
        <v/>
      </c>
      <c r="AM600" s="50" t="str">
        <f t="shared" si="322"/>
        <v/>
      </c>
      <c r="AN600" s="50" t="str">
        <f t="shared" si="338"/>
        <v/>
      </c>
      <c r="AO600" s="50" t="str">
        <f t="shared" si="339"/>
        <v/>
      </c>
      <c r="AP600" s="50" t="str">
        <f t="shared" si="340"/>
        <v/>
      </c>
      <c r="AQ600" s="50" t="str">
        <f t="shared" si="341"/>
        <v/>
      </c>
    </row>
    <row r="601" spans="1:43" s="27" customFormat="1" x14ac:dyDescent="0.2">
      <c r="A601" s="47" t="str">
        <f t="shared" si="310"/>
        <v/>
      </c>
      <c r="B601" s="47" t="str">
        <f>IF(E601&lt;=$F$10,VLOOKUP('KALKULATOR 2021'!A601,Robocze!$B$23:$C$102,2),"")</f>
        <v/>
      </c>
      <c r="C601" s="47" t="str">
        <f t="shared" si="323"/>
        <v/>
      </c>
      <c r="D601" s="48" t="str">
        <f t="shared" si="342"/>
        <v/>
      </c>
      <c r="E601" s="54" t="str">
        <f t="shared" si="324"/>
        <v/>
      </c>
      <c r="F601" s="49" t="str">
        <f t="shared" si="325"/>
        <v/>
      </c>
      <c r="G601" s="50" t="str">
        <f>IF(F601&lt;&gt;"",
IF($F$6=Robocze!$B$3,$F$5/12,
IF(AND($F$6=Robocze!$B$4,MOD(A601,3)=1),$F$5/4,
IF(AND($F$6=Robocze!$B$5,MOD(A601,12)=1),$F$5,0))),
"")</f>
        <v/>
      </c>
      <c r="H601" s="50" t="str">
        <f t="shared" si="326"/>
        <v/>
      </c>
      <c r="I601" s="51" t="str">
        <f t="shared" si="311"/>
        <v/>
      </c>
      <c r="J601" s="50" t="str">
        <f t="shared" si="327"/>
        <v/>
      </c>
      <c r="K601" s="50" t="str">
        <f t="shared" si="328"/>
        <v/>
      </c>
      <c r="L601" s="52" t="str">
        <f t="shared" ref="L601:L621" si="343">IFERROR(IF(AND(MOD(A601,12)=0,A601&lt;&gt;""),A601/12,""),"")</f>
        <v/>
      </c>
      <c r="M601" s="111" t="str">
        <f t="shared" si="312"/>
        <v/>
      </c>
      <c r="N601" s="114" t="str">
        <f t="shared" si="329"/>
        <v/>
      </c>
      <c r="O601" s="115"/>
      <c r="P601" s="114" t="str">
        <f t="shared" si="313"/>
        <v/>
      </c>
      <c r="Q601" s="115"/>
      <c r="R601" s="112" t="str">
        <f t="shared" si="314"/>
        <v/>
      </c>
      <c r="S601" s="50"/>
      <c r="T601" s="53" t="str">
        <f t="shared" si="315"/>
        <v/>
      </c>
      <c r="U601" s="50" t="str">
        <f t="shared" si="316"/>
        <v/>
      </c>
      <c r="V601" s="50" t="str">
        <f t="shared" si="317"/>
        <v/>
      </c>
      <c r="W601" s="53" t="str">
        <f t="shared" si="318"/>
        <v/>
      </c>
      <c r="X601" s="50" t="str">
        <f t="shared" si="330"/>
        <v/>
      </c>
      <c r="Y601" s="50" t="str">
        <f>IF(B601&lt;&gt;"",IF(MONTH(E601)=MONTH($F$14),SUMIF($C$22:C1053,"="&amp;(C601-1),$G$22:G1053),0)*T601,"")</f>
        <v/>
      </c>
      <c r="Z601" s="50" t="str">
        <f>IF(B601&lt;&gt;"",SUM($Y$22:Y601),"")</f>
        <v/>
      </c>
      <c r="AA601" s="51" t="str">
        <f t="shared" si="331"/>
        <v/>
      </c>
      <c r="AB601" s="50" t="str">
        <f t="shared" si="332"/>
        <v/>
      </c>
      <c r="AC601" s="50" t="str">
        <f t="shared" si="333"/>
        <v/>
      </c>
      <c r="AD601" s="50" t="str">
        <f t="shared" si="334"/>
        <v/>
      </c>
      <c r="AE601" s="50" t="str">
        <f t="shared" si="335"/>
        <v/>
      </c>
      <c r="AF601" s="50" t="str">
        <f>IFERROR($V601*(1-$W601)+SUM($X$22:$X601)+$AD601,"")</f>
        <v/>
      </c>
      <c r="AG601" s="50" t="str">
        <f t="shared" si="336"/>
        <v/>
      </c>
      <c r="AH601" s="50" t="str">
        <f>IF(B601&lt;&gt;"",
IF(AND(AG601=TRUE,D601&gt;=65),$V601*(1-10%)+SUM($X$22:$X601)+$AD601,AF601),
"")</f>
        <v/>
      </c>
      <c r="AI601" s="50" t="str">
        <f t="shared" si="319"/>
        <v/>
      </c>
      <c r="AJ601" s="50" t="str">
        <f t="shared" si="320"/>
        <v/>
      </c>
      <c r="AK601" s="50" t="str">
        <f t="shared" si="321"/>
        <v/>
      </c>
      <c r="AL601" s="50" t="str">
        <f t="shared" si="337"/>
        <v/>
      </c>
      <c r="AM601" s="50" t="str">
        <f t="shared" si="322"/>
        <v/>
      </c>
      <c r="AN601" s="50" t="str">
        <f t="shared" si="338"/>
        <v/>
      </c>
      <c r="AO601" s="50" t="str">
        <f t="shared" si="339"/>
        <v/>
      </c>
      <c r="AP601" s="50" t="str">
        <f t="shared" si="340"/>
        <v/>
      </c>
      <c r="AQ601" s="50" t="str">
        <f t="shared" si="341"/>
        <v/>
      </c>
    </row>
    <row r="602" spans="1:43" s="46" customFormat="1" x14ac:dyDescent="0.2">
      <c r="A602" s="47" t="str">
        <f t="shared" si="310"/>
        <v/>
      </c>
      <c r="B602" s="47" t="str">
        <f>IF(E602&lt;=$F$10,VLOOKUP('KALKULATOR 2021'!A602,Robocze!$B$23:$C$102,2),"")</f>
        <v/>
      </c>
      <c r="C602" s="47" t="str">
        <f t="shared" si="323"/>
        <v/>
      </c>
      <c r="D602" s="48" t="str">
        <f t="shared" si="342"/>
        <v/>
      </c>
      <c r="E602" s="54" t="str">
        <f t="shared" si="324"/>
        <v/>
      </c>
      <c r="F602" s="49" t="str">
        <f t="shared" si="325"/>
        <v/>
      </c>
      <c r="G602" s="50" t="str">
        <f>IF(F602&lt;&gt;"",
IF($F$6=Robocze!$B$3,$F$5/12,
IF(AND($F$6=Robocze!$B$4,MOD(A602,3)=1),$F$5/4,
IF(AND($F$6=Robocze!$B$5,MOD(A602,12)=1),$F$5,0))),
"")</f>
        <v/>
      </c>
      <c r="H602" s="50" t="str">
        <f t="shared" si="326"/>
        <v/>
      </c>
      <c r="I602" s="51" t="str">
        <f t="shared" si="311"/>
        <v/>
      </c>
      <c r="J602" s="50" t="str">
        <f t="shared" si="327"/>
        <v/>
      </c>
      <c r="K602" s="50" t="str">
        <f t="shared" si="328"/>
        <v/>
      </c>
      <c r="L602" s="52" t="str">
        <f t="shared" si="343"/>
        <v/>
      </c>
      <c r="M602" s="111" t="str">
        <f t="shared" si="312"/>
        <v/>
      </c>
      <c r="N602" s="114" t="str">
        <f t="shared" si="329"/>
        <v/>
      </c>
      <c r="O602" s="115"/>
      <c r="P602" s="114" t="str">
        <f t="shared" si="313"/>
        <v/>
      </c>
      <c r="Q602" s="115"/>
      <c r="R602" s="112" t="str">
        <f t="shared" si="314"/>
        <v/>
      </c>
      <c r="S602" s="50"/>
      <c r="T602" s="53" t="str">
        <f t="shared" si="315"/>
        <v/>
      </c>
      <c r="U602" s="50" t="str">
        <f t="shared" si="316"/>
        <v/>
      </c>
      <c r="V602" s="50" t="str">
        <f t="shared" si="317"/>
        <v/>
      </c>
      <c r="W602" s="53" t="str">
        <f t="shared" si="318"/>
        <v/>
      </c>
      <c r="X602" s="50" t="str">
        <f t="shared" si="330"/>
        <v/>
      </c>
      <c r="Y602" s="50" t="str">
        <f>IF(B602&lt;&gt;"",IF(MONTH(E602)=MONTH($F$14),SUMIF($C$22:C1053,"="&amp;(C602-1),$G$22:G1053),0)*T602,"")</f>
        <v/>
      </c>
      <c r="Z602" s="50" t="str">
        <f>IF(B602&lt;&gt;"",SUM($Y$22:Y602),"")</f>
        <v/>
      </c>
      <c r="AA602" s="51" t="str">
        <f t="shared" si="331"/>
        <v/>
      </c>
      <c r="AB602" s="50" t="str">
        <f t="shared" si="332"/>
        <v/>
      </c>
      <c r="AC602" s="50" t="str">
        <f t="shared" si="333"/>
        <v/>
      </c>
      <c r="AD602" s="50" t="str">
        <f t="shared" si="334"/>
        <v/>
      </c>
      <c r="AE602" s="50" t="str">
        <f t="shared" si="335"/>
        <v/>
      </c>
      <c r="AF602" s="50" t="str">
        <f>IFERROR($V602*(1-$W602)+SUM($X$22:$X602)+$AD602,"")</f>
        <v/>
      </c>
      <c r="AG602" s="50" t="str">
        <f t="shared" si="336"/>
        <v/>
      </c>
      <c r="AH602" s="50" t="str">
        <f>IF(B602&lt;&gt;"",
IF(AND(AG602=TRUE,D602&gt;=65),$V602*(1-10%)+SUM($X$22:$X602)+$AD602,AF602),
"")</f>
        <v/>
      </c>
      <c r="AI602" s="50" t="str">
        <f t="shared" si="319"/>
        <v/>
      </c>
      <c r="AJ602" s="50" t="str">
        <f t="shared" si="320"/>
        <v/>
      </c>
      <c r="AK602" s="50" t="str">
        <f t="shared" si="321"/>
        <v/>
      </c>
      <c r="AL602" s="50" t="str">
        <f t="shared" si="337"/>
        <v/>
      </c>
      <c r="AM602" s="50" t="str">
        <f t="shared" si="322"/>
        <v/>
      </c>
      <c r="AN602" s="50" t="str">
        <f t="shared" si="338"/>
        <v/>
      </c>
      <c r="AO602" s="50" t="str">
        <f t="shared" si="339"/>
        <v/>
      </c>
      <c r="AP602" s="50" t="str">
        <f t="shared" si="340"/>
        <v/>
      </c>
      <c r="AQ602" s="50" t="str">
        <f t="shared" si="341"/>
        <v/>
      </c>
    </row>
    <row r="603" spans="1:43" s="46" customFormat="1" x14ac:dyDescent="0.2">
      <c r="A603" s="47" t="str">
        <f t="shared" si="310"/>
        <v/>
      </c>
      <c r="B603" s="47" t="str">
        <f>IF(E603&lt;=$F$10,VLOOKUP('KALKULATOR 2021'!A603,Robocze!$B$23:$C$102,2),"")</f>
        <v/>
      </c>
      <c r="C603" s="47" t="str">
        <f t="shared" si="323"/>
        <v/>
      </c>
      <c r="D603" s="48" t="str">
        <f t="shared" si="342"/>
        <v/>
      </c>
      <c r="E603" s="54" t="str">
        <f t="shared" si="324"/>
        <v/>
      </c>
      <c r="F603" s="49" t="str">
        <f t="shared" si="325"/>
        <v/>
      </c>
      <c r="G603" s="50" t="str">
        <f>IF(F603&lt;&gt;"",
IF($F$6=Robocze!$B$3,$F$5/12,
IF(AND($F$6=Robocze!$B$4,MOD(A603,3)=1),$F$5/4,
IF(AND($F$6=Robocze!$B$5,MOD(A603,12)=1),$F$5,0))),
"")</f>
        <v/>
      </c>
      <c r="H603" s="50" t="str">
        <f t="shared" si="326"/>
        <v/>
      </c>
      <c r="I603" s="51" t="str">
        <f t="shared" si="311"/>
        <v/>
      </c>
      <c r="J603" s="50" t="str">
        <f t="shared" si="327"/>
        <v/>
      </c>
      <c r="K603" s="50" t="str">
        <f t="shared" si="328"/>
        <v/>
      </c>
      <c r="L603" s="52" t="str">
        <f t="shared" si="343"/>
        <v/>
      </c>
      <c r="M603" s="111" t="str">
        <f t="shared" si="312"/>
        <v/>
      </c>
      <c r="N603" s="114" t="str">
        <f t="shared" si="329"/>
        <v/>
      </c>
      <c r="O603" s="115"/>
      <c r="P603" s="114" t="str">
        <f t="shared" si="313"/>
        <v/>
      </c>
      <c r="Q603" s="115"/>
      <c r="R603" s="112" t="str">
        <f t="shared" si="314"/>
        <v/>
      </c>
      <c r="S603" s="50"/>
      <c r="T603" s="53" t="str">
        <f t="shared" si="315"/>
        <v/>
      </c>
      <c r="U603" s="50" t="str">
        <f t="shared" si="316"/>
        <v/>
      </c>
      <c r="V603" s="50" t="str">
        <f t="shared" si="317"/>
        <v/>
      </c>
      <c r="W603" s="53" t="str">
        <f t="shared" si="318"/>
        <v/>
      </c>
      <c r="X603" s="50" t="str">
        <f t="shared" si="330"/>
        <v/>
      </c>
      <c r="Y603" s="50" t="str">
        <f>IF(B603&lt;&gt;"",IF(MONTH(E603)=MONTH($F$14),SUMIF($C$22:C1053,"="&amp;(C603-1),$G$22:G1053),0)*T603,"")</f>
        <v/>
      </c>
      <c r="Z603" s="50" t="str">
        <f>IF(B603&lt;&gt;"",SUM($Y$22:Y603),"")</f>
        <v/>
      </c>
      <c r="AA603" s="51" t="str">
        <f t="shared" si="331"/>
        <v/>
      </c>
      <c r="AB603" s="50" t="str">
        <f t="shared" si="332"/>
        <v/>
      </c>
      <c r="AC603" s="50" t="str">
        <f t="shared" si="333"/>
        <v/>
      </c>
      <c r="AD603" s="50" t="str">
        <f t="shared" si="334"/>
        <v/>
      </c>
      <c r="AE603" s="50" t="str">
        <f t="shared" si="335"/>
        <v/>
      </c>
      <c r="AF603" s="50" t="str">
        <f>IFERROR($V603*(1-$W603)+SUM($X$22:$X603)+$AD603,"")</f>
        <v/>
      </c>
      <c r="AG603" s="50" t="str">
        <f t="shared" si="336"/>
        <v/>
      </c>
      <c r="AH603" s="50" t="str">
        <f>IF(B603&lt;&gt;"",
IF(AND(AG603=TRUE,D603&gt;=65),$V603*(1-10%)+SUM($X$22:$X603)+$AD603,AF603),
"")</f>
        <v/>
      </c>
      <c r="AI603" s="50" t="str">
        <f t="shared" si="319"/>
        <v/>
      </c>
      <c r="AJ603" s="50" t="str">
        <f t="shared" si="320"/>
        <v/>
      </c>
      <c r="AK603" s="50" t="str">
        <f t="shared" si="321"/>
        <v/>
      </c>
      <c r="AL603" s="50" t="str">
        <f t="shared" si="337"/>
        <v/>
      </c>
      <c r="AM603" s="50" t="str">
        <f t="shared" si="322"/>
        <v/>
      </c>
      <c r="AN603" s="50" t="str">
        <f t="shared" si="338"/>
        <v/>
      </c>
      <c r="AO603" s="50" t="str">
        <f t="shared" si="339"/>
        <v/>
      </c>
      <c r="AP603" s="50" t="str">
        <f t="shared" si="340"/>
        <v/>
      </c>
      <c r="AQ603" s="50" t="str">
        <f t="shared" si="341"/>
        <v/>
      </c>
    </row>
    <row r="604" spans="1:43" s="27" customFormat="1" x14ac:dyDescent="0.2">
      <c r="A604" s="47" t="str">
        <f t="shared" si="310"/>
        <v/>
      </c>
      <c r="B604" s="47" t="str">
        <f>IF(E604&lt;=$F$10,VLOOKUP('KALKULATOR 2021'!A604,Robocze!$B$23:$C$102,2),"")</f>
        <v/>
      </c>
      <c r="C604" s="47" t="str">
        <f t="shared" si="323"/>
        <v/>
      </c>
      <c r="D604" s="48" t="str">
        <f t="shared" si="342"/>
        <v/>
      </c>
      <c r="E604" s="54" t="str">
        <f t="shared" si="324"/>
        <v/>
      </c>
      <c r="F604" s="49" t="str">
        <f t="shared" si="325"/>
        <v/>
      </c>
      <c r="G604" s="50" t="str">
        <f>IF(F604&lt;&gt;"",
IF($F$6=Robocze!$B$3,$F$5/12,
IF(AND($F$6=Robocze!$B$4,MOD(A604,3)=1),$F$5/4,
IF(AND($F$6=Robocze!$B$5,MOD(A604,12)=1),$F$5,0))),
"")</f>
        <v/>
      </c>
      <c r="H604" s="50" t="str">
        <f t="shared" si="326"/>
        <v/>
      </c>
      <c r="I604" s="51" t="str">
        <f t="shared" si="311"/>
        <v/>
      </c>
      <c r="J604" s="50" t="str">
        <f t="shared" si="327"/>
        <v/>
      </c>
      <c r="K604" s="50" t="str">
        <f t="shared" si="328"/>
        <v/>
      </c>
      <c r="L604" s="52" t="str">
        <f t="shared" si="343"/>
        <v/>
      </c>
      <c r="M604" s="111" t="str">
        <f t="shared" si="312"/>
        <v/>
      </c>
      <c r="N604" s="114" t="str">
        <f t="shared" si="329"/>
        <v/>
      </c>
      <c r="O604" s="115"/>
      <c r="P604" s="114" t="str">
        <f t="shared" si="313"/>
        <v/>
      </c>
      <c r="Q604" s="115"/>
      <c r="R604" s="112" t="str">
        <f t="shared" si="314"/>
        <v/>
      </c>
      <c r="S604" s="50"/>
      <c r="T604" s="53" t="str">
        <f t="shared" si="315"/>
        <v/>
      </c>
      <c r="U604" s="50" t="str">
        <f t="shared" si="316"/>
        <v/>
      </c>
      <c r="V604" s="50" t="str">
        <f t="shared" si="317"/>
        <v/>
      </c>
      <c r="W604" s="53" t="str">
        <f t="shared" si="318"/>
        <v/>
      </c>
      <c r="X604" s="50" t="str">
        <f t="shared" si="330"/>
        <v/>
      </c>
      <c r="Y604" s="50" t="str">
        <f>IF(B604&lt;&gt;"",IF(MONTH(E604)=MONTH($F$14),SUMIF($C$22:C1053,"="&amp;(C604-1),$G$22:G1053),0)*T604,"")</f>
        <v/>
      </c>
      <c r="Z604" s="50" t="str">
        <f>IF(B604&lt;&gt;"",SUM($Y$22:Y604),"")</f>
        <v/>
      </c>
      <c r="AA604" s="51" t="str">
        <f t="shared" si="331"/>
        <v/>
      </c>
      <c r="AB604" s="50" t="str">
        <f t="shared" si="332"/>
        <v/>
      </c>
      <c r="AC604" s="50" t="str">
        <f t="shared" si="333"/>
        <v/>
      </c>
      <c r="AD604" s="50" t="str">
        <f t="shared" si="334"/>
        <v/>
      </c>
      <c r="AE604" s="50" t="str">
        <f t="shared" si="335"/>
        <v/>
      </c>
      <c r="AF604" s="50" t="str">
        <f>IFERROR($V604*(1-$W604)+SUM($X$22:$X604)+$AD604,"")</f>
        <v/>
      </c>
      <c r="AG604" s="50" t="str">
        <f t="shared" si="336"/>
        <v/>
      </c>
      <c r="AH604" s="50" t="str">
        <f>IF(B604&lt;&gt;"",
IF(AND(AG604=TRUE,D604&gt;=65),$V604*(1-10%)+SUM($X$22:$X604)+$AD604,AF604),
"")</f>
        <v/>
      </c>
      <c r="AI604" s="50" t="str">
        <f t="shared" si="319"/>
        <v/>
      </c>
      <c r="AJ604" s="50" t="str">
        <f t="shared" si="320"/>
        <v/>
      </c>
      <c r="AK604" s="50" t="str">
        <f t="shared" si="321"/>
        <v/>
      </c>
      <c r="AL604" s="50" t="str">
        <f t="shared" si="337"/>
        <v/>
      </c>
      <c r="AM604" s="50" t="str">
        <f t="shared" si="322"/>
        <v/>
      </c>
      <c r="AN604" s="50" t="str">
        <f t="shared" si="338"/>
        <v/>
      </c>
      <c r="AO604" s="50" t="str">
        <f t="shared" si="339"/>
        <v/>
      </c>
      <c r="AP604" s="50" t="str">
        <f t="shared" si="340"/>
        <v/>
      </c>
      <c r="AQ604" s="50" t="str">
        <f t="shared" si="341"/>
        <v/>
      </c>
    </row>
    <row r="605" spans="1:43" s="27" customFormat="1" x14ac:dyDescent="0.2">
      <c r="A605" s="47" t="str">
        <f t="shared" si="310"/>
        <v/>
      </c>
      <c r="B605" s="47" t="str">
        <f>IF(E605&lt;=$F$10,VLOOKUP('KALKULATOR 2021'!A605,Robocze!$B$23:$C$102,2),"")</f>
        <v/>
      </c>
      <c r="C605" s="47" t="str">
        <f t="shared" si="323"/>
        <v/>
      </c>
      <c r="D605" s="48" t="str">
        <f t="shared" si="342"/>
        <v/>
      </c>
      <c r="E605" s="54" t="str">
        <f t="shared" si="324"/>
        <v/>
      </c>
      <c r="F605" s="49" t="str">
        <f t="shared" si="325"/>
        <v/>
      </c>
      <c r="G605" s="50" t="str">
        <f>IF(F605&lt;&gt;"",
IF($F$6=Robocze!$B$3,$F$5/12,
IF(AND($F$6=Robocze!$B$4,MOD(A605,3)=1),$F$5/4,
IF(AND($F$6=Robocze!$B$5,MOD(A605,12)=1),$F$5,0))),
"")</f>
        <v/>
      </c>
      <c r="H605" s="50" t="str">
        <f t="shared" si="326"/>
        <v/>
      </c>
      <c r="I605" s="51" t="str">
        <f t="shared" si="311"/>
        <v/>
      </c>
      <c r="J605" s="50" t="str">
        <f t="shared" si="327"/>
        <v/>
      </c>
      <c r="K605" s="50" t="str">
        <f t="shared" si="328"/>
        <v/>
      </c>
      <c r="L605" s="52" t="str">
        <f t="shared" si="343"/>
        <v/>
      </c>
      <c r="M605" s="111" t="str">
        <f t="shared" si="312"/>
        <v/>
      </c>
      <c r="N605" s="114" t="str">
        <f t="shared" si="329"/>
        <v/>
      </c>
      <c r="O605" s="115"/>
      <c r="P605" s="114" t="str">
        <f t="shared" si="313"/>
        <v/>
      </c>
      <c r="Q605" s="115"/>
      <c r="R605" s="112" t="str">
        <f t="shared" si="314"/>
        <v/>
      </c>
      <c r="S605" s="50"/>
      <c r="T605" s="53" t="str">
        <f t="shared" si="315"/>
        <v/>
      </c>
      <c r="U605" s="50" t="str">
        <f t="shared" si="316"/>
        <v/>
      </c>
      <c r="V605" s="50" t="str">
        <f t="shared" si="317"/>
        <v/>
      </c>
      <c r="W605" s="53" t="str">
        <f t="shared" si="318"/>
        <v/>
      </c>
      <c r="X605" s="50" t="str">
        <f t="shared" si="330"/>
        <v/>
      </c>
      <c r="Y605" s="50" t="str">
        <f>IF(B605&lt;&gt;"",IF(MONTH(E605)=MONTH($F$14),SUMIF($C$22:C1053,"="&amp;(C605-1),$G$22:G1053),0)*T605,"")</f>
        <v/>
      </c>
      <c r="Z605" s="50" t="str">
        <f>IF(B605&lt;&gt;"",SUM($Y$22:Y605),"")</f>
        <v/>
      </c>
      <c r="AA605" s="51" t="str">
        <f t="shared" si="331"/>
        <v/>
      </c>
      <c r="AB605" s="50" t="str">
        <f t="shared" si="332"/>
        <v/>
      </c>
      <c r="AC605" s="50" t="str">
        <f t="shared" si="333"/>
        <v/>
      </c>
      <c r="AD605" s="50" t="str">
        <f t="shared" si="334"/>
        <v/>
      </c>
      <c r="AE605" s="50" t="str">
        <f t="shared" si="335"/>
        <v/>
      </c>
      <c r="AF605" s="50" t="str">
        <f>IFERROR($V605*(1-$W605)+SUM($X$22:$X605)+$AD605,"")</f>
        <v/>
      </c>
      <c r="AG605" s="50" t="str">
        <f t="shared" si="336"/>
        <v/>
      </c>
      <c r="AH605" s="50" t="str">
        <f>IF(B605&lt;&gt;"",
IF(AND(AG605=TRUE,D605&gt;=65),$V605*(1-10%)+SUM($X$22:$X605)+$AD605,AF605),
"")</f>
        <v/>
      </c>
      <c r="AI605" s="50" t="str">
        <f t="shared" si="319"/>
        <v/>
      </c>
      <c r="AJ605" s="50" t="str">
        <f t="shared" si="320"/>
        <v/>
      </c>
      <c r="AK605" s="50" t="str">
        <f t="shared" si="321"/>
        <v/>
      </c>
      <c r="AL605" s="50" t="str">
        <f t="shared" si="337"/>
        <v/>
      </c>
      <c r="AM605" s="50" t="str">
        <f t="shared" si="322"/>
        <v/>
      </c>
      <c r="AN605" s="50" t="str">
        <f t="shared" si="338"/>
        <v/>
      </c>
      <c r="AO605" s="50" t="str">
        <f t="shared" si="339"/>
        <v/>
      </c>
      <c r="AP605" s="50" t="str">
        <f t="shared" si="340"/>
        <v/>
      </c>
      <c r="AQ605" s="50" t="str">
        <f t="shared" si="341"/>
        <v/>
      </c>
    </row>
    <row r="606" spans="1:43" s="27" customFormat="1" x14ac:dyDescent="0.2">
      <c r="A606" s="47" t="str">
        <f t="shared" si="310"/>
        <v/>
      </c>
      <c r="B606" s="47" t="str">
        <f>IF(E606&lt;=$F$10,VLOOKUP('KALKULATOR 2021'!A606,Robocze!$B$23:$C$102,2),"")</f>
        <v/>
      </c>
      <c r="C606" s="47" t="str">
        <f t="shared" si="323"/>
        <v/>
      </c>
      <c r="D606" s="48" t="str">
        <f t="shared" si="342"/>
        <v/>
      </c>
      <c r="E606" s="54" t="str">
        <f t="shared" si="324"/>
        <v/>
      </c>
      <c r="F606" s="49" t="str">
        <f t="shared" si="325"/>
        <v/>
      </c>
      <c r="G606" s="50" t="str">
        <f>IF(F606&lt;&gt;"",
IF($F$6=Robocze!$B$3,$F$5/12,
IF(AND($F$6=Robocze!$B$4,MOD(A606,3)=1),$F$5/4,
IF(AND($F$6=Robocze!$B$5,MOD(A606,12)=1),$F$5,0))),
"")</f>
        <v/>
      </c>
      <c r="H606" s="50" t="str">
        <f t="shared" si="326"/>
        <v/>
      </c>
      <c r="I606" s="51" t="str">
        <f t="shared" si="311"/>
        <v/>
      </c>
      <c r="J606" s="50" t="str">
        <f t="shared" si="327"/>
        <v/>
      </c>
      <c r="K606" s="50" t="str">
        <f t="shared" si="328"/>
        <v/>
      </c>
      <c r="L606" s="52" t="str">
        <f t="shared" si="343"/>
        <v/>
      </c>
      <c r="M606" s="111" t="str">
        <f t="shared" si="312"/>
        <v/>
      </c>
      <c r="N606" s="114" t="str">
        <f t="shared" si="329"/>
        <v/>
      </c>
      <c r="O606" s="115"/>
      <c r="P606" s="114" t="str">
        <f t="shared" si="313"/>
        <v/>
      </c>
      <c r="Q606" s="115"/>
      <c r="R606" s="112" t="str">
        <f t="shared" si="314"/>
        <v/>
      </c>
      <c r="S606" s="50"/>
      <c r="T606" s="53" t="str">
        <f t="shared" si="315"/>
        <v/>
      </c>
      <c r="U606" s="50" t="str">
        <f t="shared" si="316"/>
        <v/>
      </c>
      <c r="V606" s="50" t="str">
        <f t="shared" si="317"/>
        <v/>
      </c>
      <c r="W606" s="53" t="str">
        <f t="shared" si="318"/>
        <v/>
      </c>
      <c r="X606" s="50" t="str">
        <f t="shared" si="330"/>
        <v/>
      </c>
      <c r="Y606" s="50" t="str">
        <f>IF(B606&lt;&gt;"",IF(MONTH(E606)=MONTH($F$14),SUMIF($C$22:C1053,"="&amp;(C606-1),$G$22:G1053),0)*T606,"")</f>
        <v/>
      </c>
      <c r="Z606" s="50" t="str">
        <f>IF(B606&lt;&gt;"",SUM($Y$22:Y606),"")</f>
        <v/>
      </c>
      <c r="AA606" s="51" t="str">
        <f t="shared" si="331"/>
        <v/>
      </c>
      <c r="AB606" s="50" t="str">
        <f t="shared" si="332"/>
        <v/>
      </c>
      <c r="AC606" s="50" t="str">
        <f t="shared" si="333"/>
        <v/>
      </c>
      <c r="AD606" s="50" t="str">
        <f t="shared" si="334"/>
        <v/>
      </c>
      <c r="AE606" s="50" t="str">
        <f t="shared" si="335"/>
        <v/>
      </c>
      <c r="AF606" s="50" t="str">
        <f>IFERROR($V606*(1-$W606)+SUM($X$22:$X606)+$AD606,"")</f>
        <v/>
      </c>
      <c r="AG606" s="50" t="str">
        <f t="shared" si="336"/>
        <v/>
      </c>
      <c r="AH606" s="50" t="str">
        <f>IF(B606&lt;&gt;"",
IF(AND(AG606=TRUE,D606&gt;=65),$V606*(1-10%)+SUM($X$22:$X606)+$AD606,AF606),
"")</f>
        <v/>
      </c>
      <c r="AI606" s="50" t="str">
        <f t="shared" si="319"/>
        <v/>
      </c>
      <c r="AJ606" s="50" t="str">
        <f t="shared" si="320"/>
        <v/>
      </c>
      <c r="AK606" s="50" t="str">
        <f t="shared" si="321"/>
        <v/>
      </c>
      <c r="AL606" s="50" t="str">
        <f t="shared" si="337"/>
        <v/>
      </c>
      <c r="AM606" s="50" t="str">
        <f t="shared" si="322"/>
        <v/>
      </c>
      <c r="AN606" s="50" t="str">
        <f t="shared" si="338"/>
        <v/>
      </c>
      <c r="AO606" s="50" t="str">
        <f t="shared" si="339"/>
        <v/>
      </c>
      <c r="AP606" s="50" t="str">
        <f t="shared" si="340"/>
        <v/>
      </c>
      <c r="AQ606" s="50" t="str">
        <f t="shared" si="341"/>
        <v/>
      </c>
    </row>
    <row r="607" spans="1:43" s="27" customFormat="1" x14ac:dyDescent="0.2">
      <c r="A607" s="47" t="str">
        <f t="shared" si="310"/>
        <v/>
      </c>
      <c r="B607" s="47" t="str">
        <f>IF(E607&lt;=$F$10,VLOOKUP('KALKULATOR 2021'!A607,Robocze!$B$23:$C$102,2),"")</f>
        <v/>
      </c>
      <c r="C607" s="47" t="str">
        <f t="shared" si="323"/>
        <v/>
      </c>
      <c r="D607" s="48" t="str">
        <f t="shared" si="342"/>
        <v/>
      </c>
      <c r="E607" s="54" t="str">
        <f t="shared" si="324"/>
        <v/>
      </c>
      <c r="F607" s="49" t="str">
        <f t="shared" si="325"/>
        <v/>
      </c>
      <c r="G607" s="50" t="str">
        <f>IF(F607&lt;&gt;"",
IF($F$6=Robocze!$B$3,$F$5/12,
IF(AND($F$6=Robocze!$B$4,MOD(A607,3)=1),$F$5/4,
IF(AND($F$6=Robocze!$B$5,MOD(A607,12)=1),$F$5,0))),
"")</f>
        <v/>
      </c>
      <c r="H607" s="50" t="str">
        <f t="shared" si="326"/>
        <v/>
      </c>
      <c r="I607" s="51" t="str">
        <f t="shared" si="311"/>
        <v/>
      </c>
      <c r="J607" s="50" t="str">
        <f t="shared" si="327"/>
        <v/>
      </c>
      <c r="K607" s="50" t="str">
        <f t="shared" si="328"/>
        <v/>
      </c>
      <c r="L607" s="52" t="str">
        <f t="shared" si="343"/>
        <v/>
      </c>
      <c r="M607" s="111" t="str">
        <f t="shared" si="312"/>
        <v/>
      </c>
      <c r="N607" s="114" t="str">
        <f t="shared" si="329"/>
        <v/>
      </c>
      <c r="O607" s="115"/>
      <c r="P607" s="114" t="str">
        <f t="shared" si="313"/>
        <v/>
      </c>
      <c r="Q607" s="115"/>
      <c r="R607" s="112" t="str">
        <f t="shared" si="314"/>
        <v/>
      </c>
      <c r="S607" s="50"/>
      <c r="T607" s="53" t="str">
        <f t="shared" si="315"/>
        <v/>
      </c>
      <c r="U607" s="50" t="str">
        <f t="shared" si="316"/>
        <v/>
      </c>
      <c r="V607" s="50" t="str">
        <f t="shared" si="317"/>
        <v/>
      </c>
      <c r="W607" s="53" t="str">
        <f t="shared" si="318"/>
        <v/>
      </c>
      <c r="X607" s="50" t="str">
        <f t="shared" si="330"/>
        <v/>
      </c>
      <c r="Y607" s="50" t="str">
        <f>IF(B607&lt;&gt;"",IF(MONTH(E607)=MONTH($F$14),SUMIF($C$22:C1053,"="&amp;(C607-1),$G$22:G1053),0)*T607,"")</f>
        <v/>
      </c>
      <c r="Z607" s="50" t="str">
        <f>IF(B607&lt;&gt;"",SUM($Y$22:Y607),"")</f>
        <v/>
      </c>
      <c r="AA607" s="51" t="str">
        <f t="shared" si="331"/>
        <v/>
      </c>
      <c r="AB607" s="50" t="str">
        <f t="shared" si="332"/>
        <v/>
      </c>
      <c r="AC607" s="50" t="str">
        <f t="shared" si="333"/>
        <v/>
      </c>
      <c r="AD607" s="50" t="str">
        <f t="shared" si="334"/>
        <v/>
      </c>
      <c r="AE607" s="50" t="str">
        <f t="shared" si="335"/>
        <v/>
      </c>
      <c r="AF607" s="50" t="str">
        <f>IFERROR($V607*(1-$W607)+SUM($X$22:$X607)+$AD607,"")</f>
        <v/>
      </c>
      <c r="AG607" s="50" t="str">
        <f t="shared" si="336"/>
        <v/>
      </c>
      <c r="AH607" s="50" t="str">
        <f>IF(B607&lt;&gt;"",
IF(AND(AG607=TRUE,D607&gt;=65),$V607*(1-10%)+SUM($X$22:$X607)+$AD607,AF607),
"")</f>
        <v/>
      </c>
      <c r="AI607" s="50" t="str">
        <f t="shared" si="319"/>
        <v/>
      </c>
      <c r="AJ607" s="50" t="str">
        <f t="shared" si="320"/>
        <v/>
      </c>
      <c r="AK607" s="50" t="str">
        <f t="shared" si="321"/>
        <v/>
      </c>
      <c r="AL607" s="50" t="str">
        <f t="shared" si="337"/>
        <v/>
      </c>
      <c r="AM607" s="50" t="str">
        <f t="shared" si="322"/>
        <v/>
      </c>
      <c r="AN607" s="50" t="str">
        <f t="shared" si="338"/>
        <v/>
      </c>
      <c r="AO607" s="50" t="str">
        <f t="shared" si="339"/>
        <v/>
      </c>
      <c r="AP607" s="50" t="str">
        <f t="shared" si="340"/>
        <v/>
      </c>
      <c r="AQ607" s="50" t="str">
        <f t="shared" si="341"/>
        <v/>
      </c>
    </row>
    <row r="608" spans="1:43" s="27" customFormat="1" x14ac:dyDescent="0.2">
      <c r="A608" s="47" t="str">
        <f t="shared" si="310"/>
        <v/>
      </c>
      <c r="B608" s="47" t="str">
        <f>IF(E608&lt;=$F$10,VLOOKUP('KALKULATOR 2021'!A608,Robocze!$B$23:$C$102,2),"")</f>
        <v/>
      </c>
      <c r="C608" s="47" t="str">
        <f t="shared" si="323"/>
        <v/>
      </c>
      <c r="D608" s="48" t="str">
        <f t="shared" si="342"/>
        <v/>
      </c>
      <c r="E608" s="54" t="str">
        <f t="shared" si="324"/>
        <v/>
      </c>
      <c r="F608" s="49" t="str">
        <f t="shared" si="325"/>
        <v/>
      </c>
      <c r="G608" s="50" t="str">
        <f>IF(F608&lt;&gt;"",
IF($F$6=Robocze!$B$3,$F$5/12,
IF(AND($F$6=Robocze!$B$4,MOD(A608,3)=1),$F$5/4,
IF(AND($F$6=Robocze!$B$5,MOD(A608,12)=1),$F$5,0))),
"")</f>
        <v/>
      </c>
      <c r="H608" s="50" t="str">
        <f t="shared" si="326"/>
        <v/>
      </c>
      <c r="I608" s="51" t="str">
        <f t="shared" si="311"/>
        <v/>
      </c>
      <c r="J608" s="50" t="str">
        <f t="shared" si="327"/>
        <v/>
      </c>
      <c r="K608" s="50" t="str">
        <f t="shared" si="328"/>
        <v/>
      </c>
      <c r="L608" s="52" t="str">
        <f t="shared" si="343"/>
        <v/>
      </c>
      <c r="M608" s="111" t="str">
        <f t="shared" si="312"/>
        <v/>
      </c>
      <c r="N608" s="114" t="str">
        <f t="shared" si="329"/>
        <v/>
      </c>
      <c r="O608" s="115"/>
      <c r="P608" s="114" t="str">
        <f t="shared" si="313"/>
        <v/>
      </c>
      <c r="Q608" s="115"/>
      <c r="R608" s="112" t="str">
        <f t="shared" si="314"/>
        <v/>
      </c>
      <c r="S608" s="50"/>
      <c r="T608" s="53" t="str">
        <f t="shared" si="315"/>
        <v/>
      </c>
      <c r="U608" s="50" t="str">
        <f t="shared" si="316"/>
        <v/>
      </c>
      <c r="V608" s="50" t="str">
        <f t="shared" si="317"/>
        <v/>
      </c>
      <c r="W608" s="53" t="str">
        <f t="shared" si="318"/>
        <v/>
      </c>
      <c r="X608" s="50" t="str">
        <f t="shared" si="330"/>
        <v/>
      </c>
      <c r="Y608" s="50" t="str">
        <f>IF(B608&lt;&gt;"",IF(MONTH(E608)=MONTH($F$14),SUMIF($C$22:C1053,"="&amp;(C608-1),$G$22:G1053),0)*T608,"")</f>
        <v/>
      </c>
      <c r="Z608" s="50" t="str">
        <f>IF(B608&lt;&gt;"",SUM($Y$22:Y608),"")</f>
        <v/>
      </c>
      <c r="AA608" s="51" t="str">
        <f t="shared" si="331"/>
        <v/>
      </c>
      <c r="AB608" s="50" t="str">
        <f t="shared" si="332"/>
        <v/>
      </c>
      <c r="AC608" s="50" t="str">
        <f t="shared" si="333"/>
        <v/>
      </c>
      <c r="AD608" s="50" t="str">
        <f t="shared" si="334"/>
        <v/>
      </c>
      <c r="AE608" s="50" t="str">
        <f t="shared" si="335"/>
        <v/>
      </c>
      <c r="AF608" s="50" t="str">
        <f>IFERROR($V608*(1-$W608)+SUM($X$22:$X608)+$AD608,"")</f>
        <v/>
      </c>
      <c r="AG608" s="50" t="str">
        <f t="shared" si="336"/>
        <v/>
      </c>
      <c r="AH608" s="50" t="str">
        <f>IF(B608&lt;&gt;"",
IF(AND(AG608=TRUE,D608&gt;=65),$V608*(1-10%)+SUM($X$22:$X608)+$AD608,AF608),
"")</f>
        <v/>
      </c>
      <c r="AI608" s="50" t="str">
        <f t="shared" si="319"/>
        <v/>
      </c>
      <c r="AJ608" s="50" t="str">
        <f t="shared" si="320"/>
        <v/>
      </c>
      <c r="AK608" s="50" t="str">
        <f t="shared" si="321"/>
        <v/>
      </c>
      <c r="AL608" s="50" t="str">
        <f t="shared" si="337"/>
        <v/>
      </c>
      <c r="AM608" s="50" t="str">
        <f t="shared" si="322"/>
        <v/>
      </c>
      <c r="AN608" s="50" t="str">
        <f t="shared" si="338"/>
        <v/>
      </c>
      <c r="AO608" s="50" t="str">
        <f t="shared" si="339"/>
        <v/>
      </c>
      <c r="AP608" s="50" t="str">
        <f t="shared" si="340"/>
        <v/>
      </c>
      <c r="AQ608" s="50" t="str">
        <f t="shared" si="341"/>
        <v/>
      </c>
    </row>
    <row r="609" spans="1:43" s="27" customFormat="1" x14ac:dyDescent="0.2">
      <c r="A609" s="55" t="str">
        <f t="shared" si="310"/>
        <v/>
      </c>
      <c r="B609" s="55" t="str">
        <f>IF(E609&lt;=$F$10,VLOOKUP('KALKULATOR 2021'!A609,Robocze!$B$23:$C$102,2),"")</f>
        <v/>
      </c>
      <c r="C609" s="55" t="str">
        <f t="shared" si="323"/>
        <v/>
      </c>
      <c r="D609" s="56" t="str">
        <f t="shared" si="342"/>
        <v/>
      </c>
      <c r="E609" s="57" t="str">
        <f t="shared" si="324"/>
        <v/>
      </c>
      <c r="F609" s="58" t="str">
        <f t="shared" si="325"/>
        <v/>
      </c>
      <c r="G609" s="59" t="str">
        <f>IF(F609&lt;&gt;"",
IF($F$6=Robocze!$B$3,$F$5/12,
IF(AND($F$6=Robocze!$B$4,MOD(A609,3)=1),$F$5/4,
IF(AND($F$6=Robocze!$B$5,MOD(A609,12)=1),$F$5,0))),
"")</f>
        <v/>
      </c>
      <c r="H609" s="59" t="str">
        <f t="shared" si="326"/>
        <v/>
      </c>
      <c r="I609" s="60" t="str">
        <f t="shared" si="311"/>
        <v/>
      </c>
      <c r="J609" s="59" t="str">
        <f t="shared" si="327"/>
        <v/>
      </c>
      <c r="K609" s="59" t="str">
        <f t="shared" si="328"/>
        <v/>
      </c>
      <c r="L609" s="61" t="str">
        <f t="shared" si="343"/>
        <v/>
      </c>
      <c r="M609" s="113" t="str">
        <f t="shared" si="312"/>
        <v/>
      </c>
      <c r="N609" s="114" t="str">
        <f t="shared" si="329"/>
        <v/>
      </c>
      <c r="O609" s="115"/>
      <c r="P609" s="114" t="str">
        <f t="shared" si="313"/>
        <v/>
      </c>
      <c r="Q609" s="115"/>
      <c r="R609" s="112" t="str">
        <f t="shared" si="314"/>
        <v/>
      </c>
      <c r="S609" s="59"/>
      <c r="T609" s="62" t="str">
        <f t="shared" si="315"/>
        <v/>
      </c>
      <c r="U609" s="59" t="str">
        <f t="shared" si="316"/>
        <v/>
      </c>
      <c r="V609" s="59" t="str">
        <f t="shared" si="317"/>
        <v/>
      </c>
      <c r="W609" s="62" t="str">
        <f t="shared" si="318"/>
        <v/>
      </c>
      <c r="X609" s="59" t="str">
        <f t="shared" si="330"/>
        <v/>
      </c>
      <c r="Y609" s="59" t="str">
        <f>IF(B609&lt;&gt;"",IF(MONTH(E609)=MONTH($F$14),SUMIF($C$22:C1077,"="&amp;(C609-1),$G$22:G1077),0)*T609,"")</f>
        <v/>
      </c>
      <c r="Z609" s="59" t="str">
        <f>IF(B609&lt;&gt;"",SUM($Y$22:Y609),"")</f>
        <v/>
      </c>
      <c r="AA609" s="60" t="str">
        <f t="shared" si="331"/>
        <v/>
      </c>
      <c r="AB609" s="59" t="str">
        <f t="shared" si="332"/>
        <v/>
      </c>
      <c r="AC609" s="59" t="str">
        <f t="shared" si="333"/>
        <v/>
      </c>
      <c r="AD609" s="59" t="str">
        <f t="shared" si="334"/>
        <v/>
      </c>
      <c r="AE609" s="59" t="str">
        <f t="shared" si="335"/>
        <v/>
      </c>
      <c r="AF609" s="59" t="str">
        <f>IFERROR($V609*(1-$W609)+SUM($X$22:$X609)+$AD609,"")</f>
        <v/>
      </c>
      <c r="AG609" s="59" t="str">
        <f t="shared" si="336"/>
        <v/>
      </c>
      <c r="AH609" s="59" t="str">
        <f>IF(B609&lt;&gt;"",
IF(AND(AG609=TRUE,D609&gt;=65),$V609*(1-10%)+SUM($X$22:$X609)+$AD609,AF609),
"")</f>
        <v/>
      </c>
      <c r="AI609" s="59" t="str">
        <f t="shared" si="319"/>
        <v/>
      </c>
      <c r="AJ609" s="59" t="str">
        <f t="shared" si="320"/>
        <v/>
      </c>
      <c r="AK609" s="59" t="str">
        <f t="shared" si="321"/>
        <v/>
      </c>
      <c r="AL609" s="59" t="str">
        <f t="shared" si="337"/>
        <v/>
      </c>
      <c r="AM609" s="59" t="str">
        <f t="shared" si="322"/>
        <v/>
      </c>
      <c r="AN609" s="59" t="str">
        <f t="shared" si="338"/>
        <v/>
      </c>
      <c r="AO609" s="59" t="str">
        <f t="shared" si="339"/>
        <v/>
      </c>
      <c r="AP609" s="59" t="str">
        <f t="shared" si="340"/>
        <v/>
      </c>
      <c r="AQ609" s="59" t="str">
        <f t="shared" si="341"/>
        <v/>
      </c>
    </row>
    <row r="610" spans="1:43" s="27" customFormat="1" x14ac:dyDescent="0.2">
      <c r="A610" s="47" t="str">
        <f t="shared" si="310"/>
        <v/>
      </c>
      <c r="B610" s="47" t="str">
        <f>IF(E610&lt;=$F$10,VLOOKUP('KALKULATOR 2021'!A610,Robocze!$B$23:$C$102,2),"")</f>
        <v/>
      </c>
      <c r="C610" s="47" t="str">
        <f t="shared" si="323"/>
        <v/>
      </c>
      <c r="D610" s="48" t="str">
        <f t="shared" si="342"/>
        <v/>
      </c>
      <c r="E610" s="49" t="str">
        <f t="shared" si="324"/>
        <v/>
      </c>
      <c r="F610" s="49" t="str">
        <f t="shared" si="325"/>
        <v/>
      </c>
      <c r="G610" s="50" t="str">
        <f>IF(F610&lt;&gt;"",
IF($F$6=Robocze!$B$3,$F$5/12,
IF(AND($F$6=Robocze!$B$4,MOD(A610,3)=1),$F$5/4,
IF(AND($F$6=Robocze!$B$5,MOD(A610,12)=1),$F$5,0))),
"")</f>
        <v/>
      </c>
      <c r="H610" s="50" t="str">
        <f t="shared" si="326"/>
        <v/>
      </c>
      <c r="I610" s="51" t="str">
        <f t="shared" si="311"/>
        <v/>
      </c>
      <c r="J610" s="50" t="str">
        <f t="shared" si="327"/>
        <v/>
      </c>
      <c r="K610" s="50" t="str">
        <f t="shared" si="328"/>
        <v/>
      </c>
      <c r="L610" s="52" t="str">
        <f t="shared" si="343"/>
        <v/>
      </c>
      <c r="M610" s="111" t="str">
        <f t="shared" si="312"/>
        <v/>
      </c>
      <c r="N610" s="114" t="str">
        <f t="shared" si="329"/>
        <v/>
      </c>
      <c r="O610" s="115"/>
      <c r="P610" s="114" t="str">
        <f t="shared" si="313"/>
        <v/>
      </c>
      <c r="Q610" s="115"/>
      <c r="R610" s="112" t="str">
        <f t="shared" si="314"/>
        <v/>
      </c>
      <c r="S610" s="50"/>
      <c r="T610" s="53" t="str">
        <f t="shared" si="315"/>
        <v/>
      </c>
      <c r="U610" s="50" t="str">
        <f t="shared" si="316"/>
        <v/>
      </c>
      <c r="V610" s="50" t="str">
        <f t="shared" si="317"/>
        <v/>
      </c>
      <c r="W610" s="53" t="str">
        <f t="shared" si="318"/>
        <v/>
      </c>
      <c r="X610" s="50" t="str">
        <f t="shared" si="330"/>
        <v/>
      </c>
      <c r="Y610" s="50" t="str">
        <f>IF(B610&lt;&gt;"",IF(MONTH(E610)=MONTH($F$14),SUMIF($C$22:C1065,"="&amp;(C610-1),$G$22:G1065),0)*T610,"")</f>
        <v/>
      </c>
      <c r="Z610" s="50" t="str">
        <f>IF(B610&lt;&gt;"",SUM($Y$22:Y610),"")</f>
        <v/>
      </c>
      <c r="AA610" s="51" t="str">
        <f t="shared" si="331"/>
        <v/>
      </c>
      <c r="AB610" s="50" t="str">
        <f t="shared" si="332"/>
        <v/>
      </c>
      <c r="AC610" s="50" t="str">
        <f t="shared" si="333"/>
        <v/>
      </c>
      <c r="AD610" s="50" t="str">
        <f t="shared" si="334"/>
        <v/>
      </c>
      <c r="AE610" s="50" t="str">
        <f t="shared" si="335"/>
        <v/>
      </c>
      <c r="AF610" s="50" t="str">
        <f>IFERROR($V610*(1-$W610)+SUM($X$22:$X610)+$AD610,"")</f>
        <v/>
      </c>
      <c r="AG610" s="50" t="str">
        <f t="shared" si="336"/>
        <v/>
      </c>
      <c r="AH610" s="50" t="str">
        <f>IF(B610&lt;&gt;"",
IF(AND(AG610=TRUE,D610&gt;=65),$V610*(1-10%)+SUM($X$22:$X610)+$AD610,AF610),
"")</f>
        <v/>
      </c>
      <c r="AI610" s="50" t="str">
        <f t="shared" si="319"/>
        <v/>
      </c>
      <c r="AJ610" s="50" t="str">
        <f t="shared" si="320"/>
        <v/>
      </c>
      <c r="AK610" s="50" t="str">
        <f t="shared" si="321"/>
        <v/>
      </c>
      <c r="AL610" s="50" t="str">
        <f t="shared" si="337"/>
        <v/>
      </c>
      <c r="AM610" s="50" t="str">
        <f t="shared" si="322"/>
        <v/>
      </c>
      <c r="AN610" s="50" t="str">
        <f t="shared" si="338"/>
        <v/>
      </c>
      <c r="AO610" s="50" t="str">
        <f t="shared" si="339"/>
        <v/>
      </c>
      <c r="AP610" s="50" t="str">
        <f t="shared" si="340"/>
        <v/>
      </c>
      <c r="AQ610" s="50" t="str">
        <f t="shared" si="341"/>
        <v/>
      </c>
    </row>
    <row r="611" spans="1:43" s="27" customFormat="1" x14ac:dyDescent="0.2">
      <c r="A611" s="47" t="str">
        <f t="shared" si="310"/>
        <v/>
      </c>
      <c r="B611" s="47" t="str">
        <f>IF(E611&lt;=$F$10,VLOOKUP('KALKULATOR 2021'!A611,Robocze!$B$23:$C$102,2),"")</f>
        <v/>
      </c>
      <c r="C611" s="47" t="str">
        <f t="shared" si="323"/>
        <v/>
      </c>
      <c r="D611" s="48" t="str">
        <f t="shared" si="342"/>
        <v/>
      </c>
      <c r="E611" s="54" t="str">
        <f t="shared" si="324"/>
        <v/>
      </c>
      <c r="F611" s="49" t="str">
        <f t="shared" si="325"/>
        <v/>
      </c>
      <c r="G611" s="50" t="str">
        <f>IF(F611&lt;&gt;"",
IF($F$6=Robocze!$B$3,$F$5/12,
IF(AND($F$6=Robocze!$B$4,MOD(A611,3)=1),$F$5/4,
IF(AND($F$6=Robocze!$B$5,MOD(A611,12)=1),$F$5,0))),
"")</f>
        <v/>
      </c>
      <c r="H611" s="50" t="str">
        <f t="shared" si="326"/>
        <v/>
      </c>
      <c r="I611" s="51" t="str">
        <f t="shared" si="311"/>
        <v/>
      </c>
      <c r="J611" s="50" t="str">
        <f t="shared" si="327"/>
        <v/>
      </c>
      <c r="K611" s="50" t="str">
        <f t="shared" si="328"/>
        <v/>
      </c>
      <c r="L611" s="52" t="str">
        <f t="shared" si="343"/>
        <v/>
      </c>
      <c r="M611" s="111" t="str">
        <f t="shared" si="312"/>
        <v/>
      </c>
      <c r="N611" s="114" t="str">
        <f t="shared" si="329"/>
        <v/>
      </c>
      <c r="O611" s="115"/>
      <c r="P611" s="114" t="str">
        <f t="shared" si="313"/>
        <v/>
      </c>
      <c r="Q611" s="115"/>
      <c r="R611" s="112" t="str">
        <f t="shared" si="314"/>
        <v/>
      </c>
      <c r="S611" s="50"/>
      <c r="T611" s="53" t="str">
        <f t="shared" si="315"/>
        <v/>
      </c>
      <c r="U611" s="50" t="str">
        <f t="shared" si="316"/>
        <v/>
      </c>
      <c r="V611" s="50" t="str">
        <f t="shared" si="317"/>
        <v/>
      </c>
      <c r="W611" s="53" t="str">
        <f t="shared" si="318"/>
        <v/>
      </c>
      <c r="X611" s="50" t="str">
        <f t="shared" si="330"/>
        <v/>
      </c>
      <c r="Y611" s="50" t="str">
        <f>IF(B611&lt;&gt;"",IF(MONTH(E611)=MONTH($F$14),SUMIF($C$22:C1065,"="&amp;(C611-1),$G$22:G1065),0)*T611,"")</f>
        <v/>
      </c>
      <c r="Z611" s="50" t="str">
        <f>IF(B611&lt;&gt;"",SUM($Y$22:Y611),"")</f>
        <v/>
      </c>
      <c r="AA611" s="51" t="str">
        <f t="shared" si="331"/>
        <v/>
      </c>
      <c r="AB611" s="50" t="str">
        <f t="shared" si="332"/>
        <v/>
      </c>
      <c r="AC611" s="50" t="str">
        <f t="shared" si="333"/>
        <v/>
      </c>
      <c r="AD611" s="50" t="str">
        <f t="shared" si="334"/>
        <v/>
      </c>
      <c r="AE611" s="50" t="str">
        <f t="shared" si="335"/>
        <v/>
      </c>
      <c r="AF611" s="50" t="str">
        <f>IFERROR($V611*(1-$W611)+SUM($X$22:$X611)+$AD611,"")</f>
        <v/>
      </c>
      <c r="AG611" s="50" t="str">
        <f t="shared" si="336"/>
        <v/>
      </c>
      <c r="AH611" s="50" t="str">
        <f>IF(B611&lt;&gt;"",
IF(AND(AG611=TRUE,D611&gt;=65),$V611*(1-10%)+SUM($X$22:$X611)+$AD611,AF611),
"")</f>
        <v/>
      </c>
      <c r="AI611" s="50" t="str">
        <f t="shared" si="319"/>
        <v/>
      </c>
      <c r="AJ611" s="50" t="str">
        <f t="shared" si="320"/>
        <v/>
      </c>
      <c r="AK611" s="50" t="str">
        <f t="shared" si="321"/>
        <v/>
      </c>
      <c r="AL611" s="50" t="str">
        <f t="shared" si="337"/>
        <v/>
      </c>
      <c r="AM611" s="50" t="str">
        <f t="shared" si="322"/>
        <v/>
      </c>
      <c r="AN611" s="50" t="str">
        <f t="shared" si="338"/>
        <v/>
      </c>
      <c r="AO611" s="50" t="str">
        <f t="shared" si="339"/>
        <v/>
      </c>
      <c r="AP611" s="50" t="str">
        <f t="shared" si="340"/>
        <v/>
      </c>
      <c r="AQ611" s="50" t="str">
        <f t="shared" si="341"/>
        <v/>
      </c>
    </row>
    <row r="612" spans="1:43" s="27" customFormat="1" x14ac:dyDescent="0.2">
      <c r="A612" s="47" t="str">
        <f t="shared" si="310"/>
        <v/>
      </c>
      <c r="B612" s="47" t="str">
        <f>IF(E612&lt;=$F$10,VLOOKUP('KALKULATOR 2021'!A612,Robocze!$B$23:$C$102,2),"")</f>
        <v/>
      </c>
      <c r="C612" s="47" t="str">
        <f t="shared" si="323"/>
        <v/>
      </c>
      <c r="D612" s="48" t="str">
        <f t="shared" si="342"/>
        <v/>
      </c>
      <c r="E612" s="54" t="str">
        <f t="shared" si="324"/>
        <v/>
      </c>
      <c r="F612" s="49" t="str">
        <f t="shared" si="325"/>
        <v/>
      </c>
      <c r="G612" s="50" t="str">
        <f>IF(F612&lt;&gt;"",
IF($F$6=Robocze!$B$3,$F$5/12,
IF(AND($F$6=Robocze!$B$4,MOD(A612,3)=1),$F$5/4,
IF(AND($F$6=Robocze!$B$5,MOD(A612,12)=1),$F$5,0))),
"")</f>
        <v/>
      </c>
      <c r="H612" s="50" t="str">
        <f t="shared" si="326"/>
        <v/>
      </c>
      <c r="I612" s="51" t="str">
        <f t="shared" si="311"/>
        <v/>
      </c>
      <c r="J612" s="50" t="str">
        <f t="shared" si="327"/>
        <v/>
      </c>
      <c r="K612" s="50" t="str">
        <f t="shared" si="328"/>
        <v/>
      </c>
      <c r="L612" s="52" t="str">
        <f t="shared" si="343"/>
        <v/>
      </c>
      <c r="M612" s="111" t="str">
        <f t="shared" si="312"/>
        <v/>
      </c>
      <c r="N612" s="114" t="str">
        <f t="shared" si="329"/>
        <v/>
      </c>
      <c r="O612" s="115"/>
      <c r="P612" s="114" t="str">
        <f t="shared" si="313"/>
        <v/>
      </c>
      <c r="Q612" s="115"/>
      <c r="R612" s="112" t="str">
        <f t="shared" si="314"/>
        <v/>
      </c>
      <c r="S612" s="50"/>
      <c r="T612" s="53" t="str">
        <f t="shared" si="315"/>
        <v/>
      </c>
      <c r="U612" s="50" t="str">
        <f t="shared" si="316"/>
        <v/>
      </c>
      <c r="V612" s="50" t="str">
        <f t="shared" si="317"/>
        <v/>
      </c>
      <c r="W612" s="53" t="str">
        <f t="shared" si="318"/>
        <v/>
      </c>
      <c r="X612" s="50" t="str">
        <f t="shared" si="330"/>
        <v/>
      </c>
      <c r="Y612" s="50" t="str">
        <f>IF(B612&lt;&gt;"",IF(MONTH(E612)=MONTH($F$14),SUMIF($C$22:C1065,"="&amp;(C612-1),$G$22:G1065),0)*T612,"")</f>
        <v/>
      </c>
      <c r="Z612" s="50" t="str">
        <f>IF(B612&lt;&gt;"",SUM($Y$22:Y612),"")</f>
        <v/>
      </c>
      <c r="AA612" s="51" t="str">
        <f t="shared" si="331"/>
        <v/>
      </c>
      <c r="AB612" s="50" t="str">
        <f t="shared" si="332"/>
        <v/>
      </c>
      <c r="AC612" s="50" t="str">
        <f t="shared" si="333"/>
        <v/>
      </c>
      <c r="AD612" s="50" t="str">
        <f t="shared" si="334"/>
        <v/>
      </c>
      <c r="AE612" s="50" t="str">
        <f t="shared" si="335"/>
        <v/>
      </c>
      <c r="AF612" s="50" t="str">
        <f>IFERROR($V612*(1-$W612)+SUM($X$22:$X612)+$AD612,"")</f>
        <v/>
      </c>
      <c r="AG612" s="50" t="str">
        <f t="shared" si="336"/>
        <v/>
      </c>
      <c r="AH612" s="50" t="str">
        <f>IF(B612&lt;&gt;"",
IF(AND(AG612=TRUE,D612&gt;=65),$V612*(1-10%)+SUM($X$22:$X612)+$AD612,AF612),
"")</f>
        <v/>
      </c>
      <c r="AI612" s="50" t="str">
        <f t="shared" si="319"/>
        <v/>
      </c>
      <c r="AJ612" s="50" t="str">
        <f t="shared" si="320"/>
        <v/>
      </c>
      <c r="AK612" s="50" t="str">
        <f t="shared" si="321"/>
        <v/>
      </c>
      <c r="AL612" s="50" t="str">
        <f t="shared" si="337"/>
        <v/>
      </c>
      <c r="AM612" s="50" t="str">
        <f t="shared" si="322"/>
        <v/>
      </c>
      <c r="AN612" s="50" t="str">
        <f t="shared" si="338"/>
        <v/>
      </c>
      <c r="AO612" s="50" t="str">
        <f t="shared" si="339"/>
        <v/>
      </c>
      <c r="AP612" s="50" t="str">
        <f t="shared" si="340"/>
        <v/>
      </c>
      <c r="AQ612" s="50" t="str">
        <f t="shared" si="341"/>
        <v/>
      </c>
    </row>
    <row r="613" spans="1:43" s="27" customFormat="1" x14ac:dyDescent="0.2">
      <c r="A613" s="47" t="str">
        <f t="shared" si="310"/>
        <v/>
      </c>
      <c r="B613" s="47" t="str">
        <f>IF(E613&lt;=$F$10,VLOOKUP('KALKULATOR 2021'!A613,Robocze!$B$23:$C$102,2),"")</f>
        <v/>
      </c>
      <c r="C613" s="47" t="str">
        <f t="shared" si="323"/>
        <v/>
      </c>
      <c r="D613" s="48" t="str">
        <f t="shared" si="342"/>
        <v/>
      </c>
      <c r="E613" s="54" t="str">
        <f t="shared" si="324"/>
        <v/>
      </c>
      <c r="F613" s="49" t="str">
        <f t="shared" si="325"/>
        <v/>
      </c>
      <c r="G613" s="50" t="str">
        <f>IF(F613&lt;&gt;"",
IF($F$6=Robocze!$B$3,$F$5/12,
IF(AND($F$6=Robocze!$B$4,MOD(A613,3)=1),$F$5/4,
IF(AND($F$6=Robocze!$B$5,MOD(A613,12)=1),$F$5,0))),
"")</f>
        <v/>
      </c>
      <c r="H613" s="50" t="str">
        <f t="shared" si="326"/>
        <v/>
      </c>
      <c r="I613" s="51" t="str">
        <f t="shared" si="311"/>
        <v/>
      </c>
      <c r="J613" s="50" t="str">
        <f t="shared" si="327"/>
        <v/>
      </c>
      <c r="K613" s="50" t="str">
        <f t="shared" si="328"/>
        <v/>
      </c>
      <c r="L613" s="52" t="str">
        <f t="shared" si="343"/>
        <v/>
      </c>
      <c r="M613" s="111" t="str">
        <f t="shared" si="312"/>
        <v/>
      </c>
      <c r="N613" s="114" t="str">
        <f t="shared" si="329"/>
        <v/>
      </c>
      <c r="O613" s="115"/>
      <c r="P613" s="114" t="str">
        <f t="shared" si="313"/>
        <v/>
      </c>
      <c r="Q613" s="115"/>
      <c r="R613" s="112" t="str">
        <f t="shared" si="314"/>
        <v/>
      </c>
      <c r="S613" s="50"/>
      <c r="T613" s="53" t="str">
        <f t="shared" si="315"/>
        <v/>
      </c>
      <c r="U613" s="50" t="str">
        <f t="shared" si="316"/>
        <v/>
      </c>
      <c r="V613" s="50" t="str">
        <f t="shared" si="317"/>
        <v/>
      </c>
      <c r="W613" s="53" t="str">
        <f t="shared" si="318"/>
        <v/>
      </c>
      <c r="X613" s="50" t="str">
        <f t="shared" si="330"/>
        <v/>
      </c>
      <c r="Y613" s="50" t="str">
        <f>IF(B613&lt;&gt;"",IF(MONTH(E613)=MONTH($F$14),SUMIF($C$22:C1065,"="&amp;(C613-1),$G$22:G1065),0)*T613,"")</f>
        <v/>
      </c>
      <c r="Z613" s="50" t="str">
        <f>IF(B613&lt;&gt;"",SUM($Y$22:Y613),"")</f>
        <v/>
      </c>
      <c r="AA613" s="51" t="str">
        <f t="shared" si="331"/>
        <v/>
      </c>
      <c r="AB613" s="50" t="str">
        <f t="shared" si="332"/>
        <v/>
      </c>
      <c r="AC613" s="50" t="str">
        <f t="shared" si="333"/>
        <v/>
      </c>
      <c r="AD613" s="50" t="str">
        <f t="shared" si="334"/>
        <v/>
      </c>
      <c r="AE613" s="50" t="str">
        <f t="shared" si="335"/>
        <v/>
      </c>
      <c r="AF613" s="50" t="str">
        <f>IFERROR($V613*(1-$W613)+SUM($X$22:$X613)+$AD613,"")</f>
        <v/>
      </c>
      <c r="AG613" s="50" t="str">
        <f t="shared" si="336"/>
        <v/>
      </c>
      <c r="AH613" s="50" t="str">
        <f>IF(B613&lt;&gt;"",
IF(AND(AG613=TRUE,D613&gt;=65),$V613*(1-10%)+SUM($X$22:$X613)+$AD613,AF613),
"")</f>
        <v/>
      </c>
      <c r="AI613" s="50" t="str">
        <f t="shared" si="319"/>
        <v/>
      </c>
      <c r="AJ613" s="50" t="str">
        <f t="shared" si="320"/>
        <v/>
      </c>
      <c r="AK613" s="50" t="str">
        <f t="shared" si="321"/>
        <v/>
      </c>
      <c r="AL613" s="50" t="str">
        <f t="shared" si="337"/>
        <v/>
      </c>
      <c r="AM613" s="50" t="str">
        <f t="shared" si="322"/>
        <v/>
      </c>
      <c r="AN613" s="50" t="str">
        <f t="shared" si="338"/>
        <v/>
      </c>
      <c r="AO613" s="50" t="str">
        <f t="shared" si="339"/>
        <v/>
      </c>
      <c r="AP613" s="50" t="str">
        <f t="shared" si="340"/>
        <v/>
      </c>
      <c r="AQ613" s="50" t="str">
        <f t="shared" si="341"/>
        <v/>
      </c>
    </row>
    <row r="614" spans="1:43" s="27" customFormat="1" x14ac:dyDescent="0.2">
      <c r="A614" s="47" t="str">
        <f t="shared" si="310"/>
        <v/>
      </c>
      <c r="B614" s="47" t="str">
        <f>IF(E614&lt;=$F$10,VLOOKUP('KALKULATOR 2021'!A614,Robocze!$B$23:$C$102,2),"")</f>
        <v/>
      </c>
      <c r="C614" s="47" t="str">
        <f t="shared" si="323"/>
        <v/>
      </c>
      <c r="D614" s="48" t="str">
        <f t="shared" si="342"/>
        <v/>
      </c>
      <c r="E614" s="54" t="str">
        <f t="shared" si="324"/>
        <v/>
      </c>
      <c r="F614" s="49" t="str">
        <f t="shared" si="325"/>
        <v/>
      </c>
      <c r="G614" s="50" t="str">
        <f>IF(F614&lt;&gt;"",
IF($F$6=Robocze!$B$3,$F$5/12,
IF(AND($F$6=Robocze!$B$4,MOD(A614,3)=1),$F$5/4,
IF(AND($F$6=Robocze!$B$5,MOD(A614,12)=1),$F$5,0))),
"")</f>
        <v/>
      </c>
      <c r="H614" s="50" t="str">
        <f t="shared" si="326"/>
        <v/>
      </c>
      <c r="I614" s="51" t="str">
        <f t="shared" si="311"/>
        <v/>
      </c>
      <c r="J614" s="50" t="str">
        <f t="shared" si="327"/>
        <v/>
      </c>
      <c r="K614" s="50" t="str">
        <f t="shared" si="328"/>
        <v/>
      </c>
      <c r="L614" s="52" t="str">
        <f t="shared" si="343"/>
        <v/>
      </c>
      <c r="M614" s="111" t="str">
        <f t="shared" si="312"/>
        <v/>
      </c>
      <c r="N614" s="114" t="str">
        <f t="shared" si="329"/>
        <v/>
      </c>
      <c r="O614" s="115"/>
      <c r="P614" s="114" t="str">
        <f t="shared" si="313"/>
        <v/>
      </c>
      <c r="Q614" s="115"/>
      <c r="R614" s="112" t="str">
        <f t="shared" si="314"/>
        <v/>
      </c>
      <c r="S614" s="50"/>
      <c r="T614" s="53" t="str">
        <f t="shared" si="315"/>
        <v/>
      </c>
      <c r="U614" s="50" t="str">
        <f t="shared" si="316"/>
        <v/>
      </c>
      <c r="V614" s="50" t="str">
        <f t="shared" si="317"/>
        <v/>
      </c>
      <c r="W614" s="53" t="str">
        <f t="shared" si="318"/>
        <v/>
      </c>
      <c r="X614" s="50" t="str">
        <f t="shared" si="330"/>
        <v/>
      </c>
      <c r="Y614" s="50" t="str">
        <f>IF(B614&lt;&gt;"",IF(MONTH(E614)=MONTH($F$14),SUMIF($C$22:C1065,"="&amp;(C614-1),$G$22:G1065),0)*T614,"")</f>
        <v/>
      </c>
      <c r="Z614" s="50" t="str">
        <f>IF(B614&lt;&gt;"",SUM($Y$22:Y614),"")</f>
        <v/>
      </c>
      <c r="AA614" s="51" t="str">
        <f t="shared" si="331"/>
        <v/>
      </c>
      <c r="AB614" s="50" t="str">
        <f t="shared" si="332"/>
        <v/>
      </c>
      <c r="AC614" s="50" t="str">
        <f t="shared" si="333"/>
        <v/>
      </c>
      <c r="AD614" s="50" t="str">
        <f t="shared" si="334"/>
        <v/>
      </c>
      <c r="AE614" s="50" t="str">
        <f t="shared" si="335"/>
        <v/>
      </c>
      <c r="AF614" s="50" t="str">
        <f>IFERROR($V614*(1-$W614)+SUM($X$22:$X614)+$AD614,"")</f>
        <v/>
      </c>
      <c r="AG614" s="50" t="str">
        <f t="shared" si="336"/>
        <v/>
      </c>
      <c r="AH614" s="50" t="str">
        <f>IF(B614&lt;&gt;"",
IF(AND(AG614=TRUE,D614&gt;=65),$V614*(1-10%)+SUM($X$22:$X614)+$AD614,AF614),
"")</f>
        <v/>
      </c>
      <c r="AI614" s="50" t="str">
        <f t="shared" si="319"/>
        <v/>
      </c>
      <c r="AJ614" s="50" t="str">
        <f t="shared" si="320"/>
        <v/>
      </c>
      <c r="AK614" s="50" t="str">
        <f t="shared" si="321"/>
        <v/>
      </c>
      <c r="AL614" s="50" t="str">
        <f t="shared" si="337"/>
        <v/>
      </c>
      <c r="AM614" s="50" t="str">
        <f t="shared" si="322"/>
        <v/>
      </c>
      <c r="AN614" s="50" t="str">
        <f t="shared" si="338"/>
        <v/>
      </c>
      <c r="AO614" s="50" t="str">
        <f t="shared" si="339"/>
        <v/>
      </c>
      <c r="AP614" s="50" t="str">
        <f t="shared" si="340"/>
        <v/>
      </c>
      <c r="AQ614" s="50" t="str">
        <f t="shared" si="341"/>
        <v/>
      </c>
    </row>
    <row r="615" spans="1:43" s="46" customFormat="1" x14ac:dyDescent="0.2">
      <c r="A615" s="47" t="str">
        <f t="shared" si="310"/>
        <v/>
      </c>
      <c r="B615" s="47" t="str">
        <f>IF(E615&lt;=$F$10,VLOOKUP('KALKULATOR 2021'!A615,Robocze!$B$23:$C$102,2),"")</f>
        <v/>
      </c>
      <c r="C615" s="47" t="str">
        <f t="shared" si="323"/>
        <v/>
      </c>
      <c r="D615" s="48" t="str">
        <f t="shared" si="342"/>
        <v/>
      </c>
      <c r="E615" s="54" t="str">
        <f t="shared" si="324"/>
        <v/>
      </c>
      <c r="F615" s="49" t="str">
        <f t="shared" si="325"/>
        <v/>
      </c>
      <c r="G615" s="50" t="str">
        <f>IF(F615&lt;&gt;"",
IF($F$6=Robocze!$B$3,$F$5/12,
IF(AND($F$6=Robocze!$B$4,MOD(A615,3)=1),$F$5/4,
IF(AND($F$6=Robocze!$B$5,MOD(A615,12)=1),$F$5,0))),
"")</f>
        <v/>
      </c>
      <c r="H615" s="50" t="str">
        <f t="shared" si="326"/>
        <v/>
      </c>
      <c r="I615" s="51" t="str">
        <f t="shared" si="311"/>
        <v/>
      </c>
      <c r="J615" s="50" t="str">
        <f t="shared" si="327"/>
        <v/>
      </c>
      <c r="K615" s="50" t="str">
        <f t="shared" si="328"/>
        <v/>
      </c>
      <c r="L615" s="52" t="str">
        <f t="shared" si="343"/>
        <v/>
      </c>
      <c r="M615" s="111" t="str">
        <f t="shared" si="312"/>
        <v/>
      </c>
      <c r="N615" s="114" t="str">
        <f t="shared" si="329"/>
        <v/>
      </c>
      <c r="O615" s="115"/>
      <c r="P615" s="114" t="str">
        <f t="shared" si="313"/>
        <v/>
      </c>
      <c r="Q615" s="115"/>
      <c r="R615" s="112" t="str">
        <f t="shared" si="314"/>
        <v/>
      </c>
      <c r="S615" s="50"/>
      <c r="T615" s="53" t="str">
        <f t="shared" si="315"/>
        <v/>
      </c>
      <c r="U615" s="50" t="str">
        <f t="shared" si="316"/>
        <v/>
      </c>
      <c r="V615" s="50" t="str">
        <f t="shared" si="317"/>
        <v/>
      </c>
      <c r="W615" s="53" t="str">
        <f t="shared" si="318"/>
        <v/>
      </c>
      <c r="X615" s="50" t="str">
        <f t="shared" si="330"/>
        <v/>
      </c>
      <c r="Y615" s="50" t="str">
        <f>IF(B615&lt;&gt;"",IF(MONTH(E615)=MONTH($F$14),SUMIF($C$22:C1065,"="&amp;(C615-1),$G$22:G1065),0)*T615,"")</f>
        <v/>
      </c>
      <c r="Z615" s="50" t="str">
        <f>IF(B615&lt;&gt;"",SUM($Y$22:Y615),"")</f>
        <v/>
      </c>
      <c r="AA615" s="51" t="str">
        <f t="shared" si="331"/>
        <v/>
      </c>
      <c r="AB615" s="50" t="str">
        <f t="shared" si="332"/>
        <v/>
      </c>
      <c r="AC615" s="50" t="str">
        <f t="shared" si="333"/>
        <v/>
      </c>
      <c r="AD615" s="50" t="str">
        <f t="shared" si="334"/>
        <v/>
      </c>
      <c r="AE615" s="50" t="str">
        <f t="shared" si="335"/>
        <v/>
      </c>
      <c r="AF615" s="50" t="str">
        <f>IFERROR($V615*(1-$W615)+SUM($X$22:$X615)+$AD615,"")</f>
        <v/>
      </c>
      <c r="AG615" s="50" t="str">
        <f t="shared" si="336"/>
        <v/>
      </c>
      <c r="AH615" s="50" t="str">
        <f>IF(B615&lt;&gt;"",
IF(AND(AG615=TRUE,D615&gt;=65),$V615*(1-10%)+SUM($X$22:$X615)+$AD615,AF615),
"")</f>
        <v/>
      </c>
      <c r="AI615" s="50" t="str">
        <f t="shared" si="319"/>
        <v/>
      </c>
      <c r="AJ615" s="50" t="str">
        <f t="shared" si="320"/>
        <v/>
      </c>
      <c r="AK615" s="50" t="str">
        <f t="shared" si="321"/>
        <v/>
      </c>
      <c r="AL615" s="50" t="str">
        <f t="shared" si="337"/>
        <v/>
      </c>
      <c r="AM615" s="50" t="str">
        <f t="shared" si="322"/>
        <v/>
      </c>
      <c r="AN615" s="50" t="str">
        <f t="shared" si="338"/>
        <v/>
      </c>
      <c r="AO615" s="50" t="str">
        <f t="shared" si="339"/>
        <v/>
      </c>
      <c r="AP615" s="50" t="str">
        <f t="shared" si="340"/>
        <v/>
      </c>
      <c r="AQ615" s="50" t="str">
        <f t="shared" si="341"/>
        <v/>
      </c>
    </row>
    <row r="616" spans="1:43" s="27" customFormat="1" x14ac:dyDescent="0.2">
      <c r="A616" s="47" t="str">
        <f t="shared" si="310"/>
        <v/>
      </c>
      <c r="B616" s="47" t="str">
        <f>IF(E616&lt;=$F$10,VLOOKUP('KALKULATOR 2021'!A616,Robocze!$B$23:$C$102,2),"")</f>
        <v/>
      </c>
      <c r="C616" s="47" t="str">
        <f t="shared" si="323"/>
        <v/>
      </c>
      <c r="D616" s="48" t="str">
        <f t="shared" si="342"/>
        <v/>
      </c>
      <c r="E616" s="54" t="str">
        <f t="shared" si="324"/>
        <v/>
      </c>
      <c r="F616" s="49" t="str">
        <f t="shared" si="325"/>
        <v/>
      </c>
      <c r="G616" s="50" t="str">
        <f>IF(F616&lt;&gt;"",
IF($F$6=Robocze!$B$3,$F$5/12,
IF(AND($F$6=Robocze!$B$4,MOD(A616,3)=1),$F$5/4,
IF(AND($F$6=Robocze!$B$5,MOD(A616,12)=1),$F$5,0))),
"")</f>
        <v/>
      </c>
      <c r="H616" s="50" t="str">
        <f t="shared" si="326"/>
        <v/>
      </c>
      <c r="I616" s="51" t="str">
        <f t="shared" si="311"/>
        <v/>
      </c>
      <c r="J616" s="50" t="str">
        <f t="shared" si="327"/>
        <v/>
      </c>
      <c r="K616" s="50" t="str">
        <f t="shared" si="328"/>
        <v/>
      </c>
      <c r="L616" s="52" t="str">
        <f t="shared" si="343"/>
        <v/>
      </c>
      <c r="M616" s="111" t="str">
        <f t="shared" si="312"/>
        <v/>
      </c>
      <c r="N616" s="114" t="str">
        <f t="shared" si="329"/>
        <v/>
      </c>
      <c r="O616" s="115"/>
      <c r="P616" s="114" t="str">
        <f t="shared" si="313"/>
        <v/>
      </c>
      <c r="Q616" s="115"/>
      <c r="R616" s="112" t="str">
        <f t="shared" si="314"/>
        <v/>
      </c>
      <c r="S616" s="50"/>
      <c r="T616" s="53" t="str">
        <f t="shared" si="315"/>
        <v/>
      </c>
      <c r="U616" s="50" t="str">
        <f t="shared" si="316"/>
        <v/>
      </c>
      <c r="V616" s="50" t="str">
        <f t="shared" si="317"/>
        <v/>
      </c>
      <c r="W616" s="53" t="str">
        <f t="shared" si="318"/>
        <v/>
      </c>
      <c r="X616" s="50" t="str">
        <f t="shared" si="330"/>
        <v/>
      </c>
      <c r="Y616" s="50" t="str">
        <f>IF(B616&lt;&gt;"",IF(MONTH(E616)=MONTH($F$14),SUMIF($C$22:C1065,"="&amp;(C616-1),$G$22:G1065),0)*T616,"")</f>
        <v/>
      </c>
      <c r="Z616" s="50" t="str">
        <f>IF(B616&lt;&gt;"",SUM($Y$22:Y616),"")</f>
        <v/>
      </c>
      <c r="AA616" s="51" t="str">
        <f t="shared" si="331"/>
        <v/>
      </c>
      <c r="AB616" s="50" t="str">
        <f t="shared" si="332"/>
        <v/>
      </c>
      <c r="AC616" s="50" t="str">
        <f t="shared" si="333"/>
        <v/>
      </c>
      <c r="AD616" s="50" t="str">
        <f t="shared" si="334"/>
        <v/>
      </c>
      <c r="AE616" s="50" t="str">
        <f t="shared" si="335"/>
        <v/>
      </c>
      <c r="AF616" s="50" t="str">
        <f>IFERROR($V616*(1-$W616)+SUM($X$22:$X616)+$AD616,"")</f>
        <v/>
      </c>
      <c r="AG616" s="50" t="str">
        <f t="shared" si="336"/>
        <v/>
      </c>
      <c r="AH616" s="50" t="str">
        <f>IF(B616&lt;&gt;"",
IF(AND(AG616=TRUE,D616&gt;=65),$V616*(1-10%)+SUM($X$22:$X616)+$AD616,AF616),
"")</f>
        <v/>
      </c>
      <c r="AI616" s="50" t="str">
        <f t="shared" si="319"/>
        <v/>
      </c>
      <c r="AJ616" s="50" t="str">
        <f t="shared" si="320"/>
        <v/>
      </c>
      <c r="AK616" s="50" t="str">
        <f t="shared" si="321"/>
        <v/>
      </c>
      <c r="AL616" s="50" t="str">
        <f t="shared" si="337"/>
        <v/>
      </c>
      <c r="AM616" s="50" t="str">
        <f t="shared" si="322"/>
        <v/>
      </c>
      <c r="AN616" s="50" t="str">
        <f t="shared" si="338"/>
        <v/>
      </c>
      <c r="AO616" s="50" t="str">
        <f t="shared" si="339"/>
        <v/>
      </c>
      <c r="AP616" s="50" t="str">
        <f t="shared" si="340"/>
        <v/>
      </c>
      <c r="AQ616" s="50" t="str">
        <f t="shared" si="341"/>
        <v/>
      </c>
    </row>
    <row r="617" spans="1:43" s="27" customFormat="1" x14ac:dyDescent="0.2">
      <c r="A617" s="47" t="str">
        <f t="shared" si="310"/>
        <v/>
      </c>
      <c r="B617" s="47" t="str">
        <f>IF(E617&lt;=$F$10,VLOOKUP('KALKULATOR 2021'!A617,Robocze!$B$23:$C$102,2),"")</f>
        <v/>
      </c>
      <c r="C617" s="47" t="str">
        <f t="shared" si="323"/>
        <v/>
      </c>
      <c r="D617" s="48" t="str">
        <f t="shared" si="342"/>
        <v/>
      </c>
      <c r="E617" s="54" t="str">
        <f t="shared" si="324"/>
        <v/>
      </c>
      <c r="F617" s="49" t="str">
        <f t="shared" si="325"/>
        <v/>
      </c>
      <c r="G617" s="50" t="str">
        <f>IF(F617&lt;&gt;"",
IF($F$6=Robocze!$B$3,$F$5/12,
IF(AND($F$6=Robocze!$B$4,MOD(A617,3)=1),$F$5/4,
IF(AND($F$6=Robocze!$B$5,MOD(A617,12)=1),$F$5,0))),
"")</f>
        <v/>
      </c>
      <c r="H617" s="50" t="str">
        <f t="shared" si="326"/>
        <v/>
      </c>
      <c r="I617" s="51" t="str">
        <f t="shared" si="311"/>
        <v/>
      </c>
      <c r="J617" s="50" t="str">
        <f t="shared" si="327"/>
        <v/>
      </c>
      <c r="K617" s="50" t="str">
        <f t="shared" si="328"/>
        <v/>
      </c>
      <c r="L617" s="52" t="str">
        <f t="shared" si="343"/>
        <v/>
      </c>
      <c r="M617" s="111" t="str">
        <f t="shared" si="312"/>
        <v/>
      </c>
      <c r="N617" s="114" t="str">
        <f t="shared" si="329"/>
        <v/>
      </c>
      <c r="O617" s="115"/>
      <c r="P617" s="114" t="str">
        <f t="shared" si="313"/>
        <v/>
      </c>
      <c r="Q617" s="115"/>
      <c r="R617" s="112" t="str">
        <f t="shared" si="314"/>
        <v/>
      </c>
      <c r="S617" s="50"/>
      <c r="T617" s="53" t="str">
        <f t="shared" si="315"/>
        <v/>
      </c>
      <c r="U617" s="50" t="str">
        <f t="shared" si="316"/>
        <v/>
      </c>
      <c r="V617" s="50" t="str">
        <f t="shared" si="317"/>
        <v/>
      </c>
      <c r="W617" s="53" t="str">
        <f t="shared" si="318"/>
        <v/>
      </c>
      <c r="X617" s="50" t="str">
        <f t="shared" si="330"/>
        <v/>
      </c>
      <c r="Y617" s="50" t="str">
        <f>IF(B617&lt;&gt;"",IF(MONTH(E617)=MONTH($F$14),SUMIF($C$22:C1065,"="&amp;(C617-1),$G$22:G1065),0)*T617,"")</f>
        <v/>
      </c>
      <c r="Z617" s="50" t="str">
        <f>IF(B617&lt;&gt;"",SUM($Y$22:Y617),"")</f>
        <v/>
      </c>
      <c r="AA617" s="51" t="str">
        <f t="shared" si="331"/>
        <v/>
      </c>
      <c r="AB617" s="50" t="str">
        <f t="shared" si="332"/>
        <v/>
      </c>
      <c r="AC617" s="50" t="str">
        <f t="shared" si="333"/>
        <v/>
      </c>
      <c r="AD617" s="50" t="str">
        <f t="shared" si="334"/>
        <v/>
      </c>
      <c r="AE617" s="50" t="str">
        <f t="shared" si="335"/>
        <v/>
      </c>
      <c r="AF617" s="50" t="str">
        <f>IFERROR($V617*(1-$W617)+SUM($X$22:$X617)+$AD617,"")</f>
        <v/>
      </c>
      <c r="AG617" s="50" t="str">
        <f t="shared" si="336"/>
        <v/>
      </c>
      <c r="AH617" s="50" t="str">
        <f>IF(B617&lt;&gt;"",
IF(AND(AG617=TRUE,D617&gt;=65),$V617*(1-10%)+SUM($X$22:$X617)+$AD617,AF617),
"")</f>
        <v/>
      </c>
      <c r="AI617" s="50" t="str">
        <f t="shared" si="319"/>
        <v/>
      </c>
      <c r="AJ617" s="50" t="str">
        <f t="shared" si="320"/>
        <v/>
      </c>
      <c r="AK617" s="50" t="str">
        <f t="shared" si="321"/>
        <v/>
      </c>
      <c r="AL617" s="50" t="str">
        <f t="shared" si="337"/>
        <v/>
      </c>
      <c r="AM617" s="50" t="str">
        <f t="shared" si="322"/>
        <v/>
      </c>
      <c r="AN617" s="50" t="str">
        <f t="shared" si="338"/>
        <v/>
      </c>
      <c r="AO617" s="50" t="str">
        <f t="shared" si="339"/>
        <v/>
      </c>
      <c r="AP617" s="50" t="str">
        <f t="shared" si="340"/>
        <v/>
      </c>
      <c r="AQ617" s="50" t="str">
        <f t="shared" si="341"/>
        <v/>
      </c>
    </row>
    <row r="618" spans="1:43" s="27" customFormat="1" x14ac:dyDescent="0.2">
      <c r="A618" s="47" t="str">
        <f t="shared" si="310"/>
        <v/>
      </c>
      <c r="B618" s="47" t="str">
        <f>IF(E618&lt;=$F$10,VLOOKUP('KALKULATOR 2021'!A618,Robocze!$B$23:$C$102,2),"")</f>
        <v/>
      </c>
      <c r="C618" s="47" t="str">
        <f t="shared" si="323"/>
        <v/>
      </c>
      <c r="D618" s="48" t="str">
        <f t="shared" si="342"/>
        <v/>
      </c>
      <c r="E618" s="54" t="str">
        <f t="shared" si="324"/>
        <v/>
      </c>
      <c r="F618" s="49" t="str">
        <f t="shared" si="325"/>
        <v/>
      </c>
      <c r="G618" s="50" t="str">
        <f>IF(F618&lt;&gt;"",
IF($F$6=Robocze!$B$3,$F$5/12,
IF(AND($F$6=Robocze!$B$4,MOD(A618,3)=1),$F$5/4,
IF(AND($F$6=Robocze!$B$5,MOD(A618,12)=1),$F$5,0))),
"")</f>
        <v/>
      </c>
      <c r="H618" s="50" t="str">
        <f t="shared" si="326"/>
        <v/>
      </c>
      <c r="I618" s="51" t="str">
        <f t="shared" si="311"/>
        <v/>
      </c>
      <c r="J618" s="50" t="str">
        <f t="shared" si="327"/>
        <v/>
      </c>
      <c r="K618" s="50" t="str">
        <f t="shared" si="328"/>
        <v/>
      </c>
      <c r="L618" s="52" t="str">
        <f t="shared" si="343"/>
        <v/>
      </c>
      <c r="M618" s="111" t="str">
        <f t="shared" si="312"/>
        <v/>
      </c>
      <c r="N618" s="114" t="str">
        <f t="shared" si="329"/>
        <v/>
      </c>
      <c r="O618" s="115"/>
      <c r="P618" s="114" t="str">
        <f t="shared" si="313"/>
        <v/>
      </c>
      <c r="Q618" s="115"/>
      <c r="R618" s="112" t="str">
        <f t="shared" si="314"/>
        <v/>
      </c>
      <c r="S618" s="50"/>
      <c r="T618" s="53" t="str">
        <f t="shared" si="315"/>
        <v/>
      </c>
      <c r="U618" s="50" t="str">
        <f t="shared" si="316"/>
        <v/>
      </c>
      <c r="V618" s="50" t="str">
        <f t="shared" si="317"/>
        <v/>
      </c>
      <c r="W618" s="53" t="str">
        <f t="shared" si="318"/>
        <v/>
      </c>
      <c r="X618" s="50" t="str">
        <f t="shared" si="330"/>
        <v/>
      </c>
      <c r="Y618" s="50" t="str">
        <f>IF(B618&lt;&gt;"",IF(MONTH(E618)=MONTH($F$14),SUMIF($C$22:C1065,"="&amp;(C618-1),$G$22:G1065),0)*T618,"")</f>
        <v/>
      </c>
      <c r="Z618" s="50" t="str">
        <f>IF(B618&lt;&gt;"",SUM($Y$22:Y618),"")</f>
        <v/>
      </c>
      <c r="AA618" s="51" t="str">
        <f t="shared" si="331"/>
        <v/>
      </c>
      <c r="AB618" s="50" t="str">
        <f t="shared" si="332"/>
        <v/>
      </c>
      <c r="AC618" s="50" t="str">
        <f t="shared" si="333"/>
        <v/>
      </c>
      <c r="AD618" s="50" t="str">
        <f t="shared" si="334"/>
        <v/>
      </c>
      <c r="AE618" s="50" t="str">
        <f t="shared" si="335"/>
        <v/>
      </c>
      <c r="AF618" s="50" t="str">
        <f>IFERROR($V618*(1-$W618)+SUM($X$22:$X618)+$AD618,"")</f>
        <v/>
      </c>
      <c r="AG618" s="50" t="str">
        <f t="shared" si="336"/>
        <v/>
      </c>
      <c r="AH618" s="50" t="str">
        <f>IF(B618&lt;&gt;"",
IF(AND(AG618=TRUE,D618&gt;=65),$V618*(1-10%)+SUM($X$22:$X618)+$AD618,AF618),
"")</f>
        <v/>
      </c>
      <c r="AI618" s="50" t="str">
        <f t="shared" si="319"/>
        <v/>
      </c>
      <c r="AJ618" s="50" t="str">
        <f t="shared" si="320"/>
        <v/>
      </c>
      <c r="AK618" s="50" t="str">
        <f t="shared" si="321"/>
        <v/>
      </c>
      <c r="AL618" s="50" t="str">
        <f t="shared" si="337"/>
        <v/>
      </c>
      <c r="AM618" s="50" t="str">
        <f t="shared" si="322"/>
        <v/>
      </c>
      <c r="AN618" s="50" t="str">
        <f t="shared" si="338"/>
        <v/>
      </c>
      <c r="AO618" s="50" t="str">
        <f t="shared" si="339"/>
        <v/>
      </c>
      <c r="AP618" s="50" t="str">
        <f t="shared" si="340"/>
        <v/>
      </c>
      <c r="AQ618" s="50" t="str">
        <f t="shared" si="341"/>
        <v/>
      </c>
    </row>
    <row r="619" spans="1:43" s="27" customFormat="1" x14ac:dyDescent="0.2">
      <c r="A619" s="47" t="str">
        <f t="shared" si="310"/>
        <v/>
      </c>
      <c r="B619" s="47" t="str">
        <f>IF(E619&lt;=$F$10,VLOOKUP('KALKULATOR 2021'!A619,Robocze!$B$23:$C$102,2),"")</f>
        <v/>
      </c>
      <c r="C619" s="47" t="str">
        <f t="shared" si="323"/>
        <v/>
      </c>
      <c r="D619" s="48" t="str">
        <f t="shared" si="342"/>
        <v/>
      </c>
      <c r="E619" s="54" t="str">
        <f t="shared" si="324"/>
        <v/>
      </c>
      <c r="F619" s="49" t="str">
        <f t="shared" si="325"/>
        <v/>
      </c>
      <c r="G619" s="50" t="str">
        <f>IF(F619&lt;&gt;"",
IF($F$6=Robocze!$B$3,$F$5/12,
IF(AND($F$6=Robocze!$B$4,MOD(A619,3)=1),$F$5/4,
IF(AND($F$6=Robocze!$B$5,MOD(A619,12)=1),$F$5,0))),
"")</f>
        <v/>
      </c>
      <c r="H619" s="50" t="str">
        <f t="shared" si="326"/>
        <v/>
      </c>
      <c r="I619" s="51" t="str">
        <f t="shared" si="311"/>
        <v/>
      </c>
      <c r="J619" s="50" t="str">
        <f t="shared" si="327"/>
        <v/>
      </c>
      <c r="K619" s="50" t="str">
        <f t="shared" si="328"/>
        <v/>
      </c>
      <c r="L619" s="52" t="str">
        <f t="shared" si="343"/>
        <v/>
      </c>
      <c r="M619" s="111" t="str">
        <f t="shared" si="312"/>
        <v/>
      </c>
      <c r="N619" s="114" t="str">
        <f t="shared" si="329"/>
        <v/>
      </c>
      <c r="O619" s="115"/>
      <c r="P619" s="114" t="str">
        <f t="shared" si="313"/>
        <v/>
      </c>
      <c r="Q619" s="115"/>
      <c r="R619" s="112" t="str">
        <f t="shared" si="314"/>
        <v/>
      </c>
      <c r="S619" s="50"/>
      <c r="T619" s="53" t="str">
        <f t="shared" si="315"/>
        <v/>
      </c>
      <c r="U619" s="50" t="str">
        <f t="shared" si="316"/>
        <v/>
      </c>
      <c r="V619" s="50" t="str">
        <f t="shared" si="317"/>
        <v/>
      </c>
      <c r="W619" s="53" t="str">
        <f t="shared" si="318"/>
        <v/>
      </c>
      <c r="X619" s="50" t="str">
        <f t="shared" si="330"/>
        <v/>
      </c>
      <c r="Y619" s="50" t="str">
        <f>IF(B619&lt;&gt;"",IF(MONTH(E619)=MONTH($F$14),SUMIF($C$22:C1065,"="&amp;(C619-1),$G$22:G1065),0)*T619,"")</f>
        <v/>
      </c>
      <c r="Z619" s="50" t="str">
        <f>IF(B619&lt;&gt;"",SUM($Y$22:Y619),"")</f>
        <v/>
      </c>
      <c r="AA619" s="51" t="str">
        <f t="shared" si="331"/>
        <v/>
      </c>
      <c r="AB619" s="50" t="str">
        <f t="shared" si="332"/>
        <v/>
      </c>
      <c r="AC619" s="50" t="str">
        <f t="shared" si="333"/>
        <v/>
      </c>
      <c r="AD619" s="50" t="str">
        <f t="shared" si="334"/>
        <v/>
      </c>
      <c r="AE619" s="50" t="str">
        <f t="shared" si="335"/>
        <v/>
      </c>
      <c r="AF619" s="50" t="str">
        <f>IFERROR($V619*(1-$W619)+SUM($X$22:$X619)+$AD619,"")</f>
        <v/>
      </c>
      <c r="AG619" s="50" t="str">
        <f t="shared" si="336"/>
        <v/>
      </c>
      <c r="AH619" s="50" t="str">
        <f>IF(B619&lt;&gt;"",
IF(AND(AG619=TRUE,D619&gt;=65),$V619*(1-10%)+SUM($X$22:$X619)+$AD619,AF619),
"")</f>
        <v/>
      </c>
      <c r="AI619" s="50" t="str">
        <f t="shared" si="319"/>
        <v/>
      </c>
      <c r="AJ619" s="50" t="str">
        <f t="shared" si="320"/>
        <v/>
      </c>
      <c r="AK619" s="50" t="str">
        <f t="shared" si="321"/>
        <v/>
      </c>
      <c r="AL619" s="50" t="str">
        <f t="shared" si="337"/>
        <v/>
      </c>
      <c r="AM619" s="50" t="str">
        <f t="shared" si="322"/>
        <v/>
      </c>
      <c r="AN619" s="50" t="str">
        <f t="shared" si="338"/>
        <v/>
      </c>
      <c r="AO619" s="50" t="str">
        <f t="shared" si="339"/>
        <v/>
      </c>
      <c r="AP619" s="50" t="str">
        <f t="shared" si="340"/>
        <v/>
      </c>
      <c r="AQ619" s="50" t="str">
        <f t="shared" si="341"/>
        <v/>
      </c>
    </row>
    <row r="620" spans="1:43" s="27" customFormat="1" x14ac:dyDescent="0.2">
      <c r="A620" s="47" t="str">
        <f t="shared" si="310"/>
        <v/>
      </c>
      <c r="B620" s="47" t="str">
        <f>IF(E620&lt;=$F$10,VLOOKUP('KALKULATOR 2021'!A620,Robocze!$B$23:$C$102,2),"")</f>
        <v/>
      </c>
      <c r="C620" s="47" t="str">
        <f t="shared" si="323"/>
        <v/>
      </c>
      <c r="D620" s="48" t="str">
        <f t="shared" si="342"/>
        <v/>
      </c>
      <c r="E620" s="54" t="str">
        <f t="shared" si="324"/>
        <v/>
      </c>
      <c r="F620" s="49" t="str">
        <f t="shared" si="325"/>
        <v/>
      </c>
      <c r="G620" s="50" t="str">
        <f>IF(F620&lt;&gt;"",
IF($F$6=Robocze!$B$3,$F$5/12,
IF(AND($F$6=Robocze!$B$4,MOD(A620,3)=1),$F$5/4,
IF(AND($F$6=Robocze!$B$5,MOD(A620,12)=1),$F$5,0))),
"")</f>
        <v/>
      </c>
      <c r="H620" s="50" t="str">
        <f t="shared" si="326"/>
        <v/>
      </c>
      <c r="I620" s="51" t="str">
        <f t="shared" si="311"/>
        <v/>
      </c>
      <c r="J620" s="50" t="str">
        <f t="shared" si="327"/>
        <v/>
      </c>
      <c r="K620" s="50" t="str">
        <f t="shared" si="328"/>
        <v/>
      </c>
      <c r="L620" s="52" t="str">
        <f t="shared" si="343"/>
        <v/>
      </c>
      <c r="M620" s="111" t="str">
        <f t="shared" si="312"/>
        <v/>
      </c>
      <c r="N620" s="114" t="str">
        <f t="shared" si="329"/>
        <v/>
      </c>
      <c r="O620" s="115"/>
      <c r="P620" s="114" t="str">
        <f t="shared" si="313"/>
        <v/>
      </c>
      <c r="Q620" s="115"/>
      <c r="R620" s="112" t="str">
        <f t="shared" si="314"/>
        <v/>
      </c>
      <c r="S620" s="50"/>
      <c r="T620" s="53" t="str">
        <f t="shared" si="315"/>
        <v/>
      </c>
      <c r="U620" s="50" t="str">
        <f t="shared" si="316"/>
        <v/>
      </c>
      <c r="V620" s="50" t="str">
        <f t="shared" si="317"/>
        <v/>
      </c>
      <c r="W620" s="53" t="str">
        <f t="shared" si="318"/>
        <v/>
      </c>
      <c r="X620" s="50" t="str">
        <f t="shared" si="330"/>
        <v/>
      </c>
      <c r="Y620" s="50" t="str">
        <f>IF(B620&lt;&gt;"",IF(MONTH(E620)=MONTH($F$14),SUMIF($C$22:C1065,"="&amp;(C620-1),$G$22:G1065),0)*T620,"")</f>
        <v/>
      </c>
      <c r="Z620" s="50" t="str">
        <f>IF(B620&lt;&gt;"",SUM($Y$22:Y620),"")</f>
        <v/>
      </c>
      <c r="AA620" s="51" t="str">
        <f t="shared" si="331"/>
        <v/>
      </c>
      <c r="AB620" s="50" t="str">
        <f t="shared" si="332"/>
        <v/>
      </c>
      <c r="AC620" s="50" t="str">
        <f t="shared" si="333"/>
        <v/>
      </c>
      <c r="AD620" s="50" t="str">
        <f t="shared" si="334"/>
        <v/>
      </c>
      <c r="AE620" s="50" t="str">
        <f t="shared" si="335"/>
        <v/>
      </c>
      <c r="AF620" s="50" t="str">
        <f>IFERROR($V620*(1-$W620)+SUM($X$22:$X620)+$AD620,"")</f>
        <v/>
      </c>
      <c r="AG620" s="50" t="str">
        <f t="shared" si="336"/>
        <v/>
      </c>
      <c r="AH620" s="50" t="str">
        <f>IF(B620&lt;&gt;"",
IF(AND(AG620=TRUE,D620&gt;=65),$V620*(1-10%)+SUM($X$22:$X620)+$AD620,AF620),
"")</f>
        <v/>
      </c>
      <c r="AI620" s="50" t="str">
        <f t="shared" si="319"/>
        <v/>
      </c>
      <c r="AJ620" s="50" t="str">
        <f t="shared" si="320"/>
        <v/>
      </c>
      <c r="AK620" s="50" t="str">
        <f t="shared" si="321"/>
        <v/>
      </c>
      <c r="AL620" s="50" t="str">
        <f t="shared" si="337"/>
        <v/>
      </c>
      <c r="AM620" s="50" t="str">
        <f t="shared" si="322"/>
        <v/>
      </c>
      <c r="AN620" s="50" t="str">
        <f t="shared" si="338"/>
        <v/>
      </c>
      <c r="AO620" s="50" t="str">
        <f t="shared" si="339"/>
        <v/>
      </c>
      <c r="AP620" s="50" t="str">
        <f t="shared" si="340"/>
        <v/>
      </c>
      <c r="AQ620" s="50" t="str">
        <f t="shared" si="341"/>
        <v/>
      </c>
    </row>
    <row r="621" spans="1:43" s="27" customFormat="1" x14ac:dyDescent="0.2">
      <c r="A621" s="55" t="str">
        <f t="shared" si="310"/>
        <v/>
      </c>
      <c r="B621" s="55" t="str">
        <f>IF(E621&lt;=$F$10,VLOOKUP('KALKULATOR 2021'!A621,Robocze!$B$23:$C$102,2),"")</f>
        <v/>
      </c>
      <c r="C621" s="55" t="str">
        <f t="shared" si="323"/>
        <v/>
      </c>
      <c r="D621" s="56" t="str">
        <f t="shared" si="342"/>
        <v/>
      </c>
      <c r="E621" s="57" t="str">
        <f t="shared" si="324"/>
        <v/>
      </c>
      <c r="F621" s="58" t="str">
        <f t="shared" si="325"/>
        <v/>
      </c>
      <c r="G621" s="59" t="str">
        <f>IF(F621&lt;&gt;"",
IF($F$6=Robocze!$B$3,$F$5/12,
IF(AND($F$6=Robocze!$B$4,MOD(A621,3)=1),$F$5/4,
IF(AND($F$6=Robocze!$B$5,MOD(A621,12)=1),$F$5,0))),
"")</f>
        <v/>
      </c>
      <c r="H621" s="59" t="str">
        <f t="shared" si="326"/>
        <v/>
      </c>
      <c r="I621" s="60" t="str">
        <f t="shared" si="311"/>
        <v/>
      </c>
      <c r="J621" s="59" t="str">
        <f t="shared" si="327"/>
        <v/>
      </c>
      <c r="K621" s="59" t="str">
        <f t="shared" si="328"/>
        <v/>
      </c>
      <c r="L621" s="61" t="str">
        <f t="shared" si="343"/>
        <v/>
      </c>
      <c r="M621" s="113" t="str">
        <f t="shared" si="312"/>
        <v/>
      </c>
      <c r="N621" s="114" t="str">
        <f t="shared" si="329"/>
        <v/>
      </c>
      <c r="O621" s="115"/>
      <c r="P621" s="114" t="str">
        <f t="shared" si="313"/>
        <v/>
      </c>
      <c r="Q621" s="115"/>
      <c r="R621" s="112" t="str">
        <f t="shared" si="314"/>
        <v/>
      </c>
      <c r="S621" s="59"/>
      <c r="T621" s="62" t="str">
        <f t="shared" si="315"/>
        <v/>
      </c>
      <c r="U621" s="59" t="str">
        <f t="shared" si="316"/>
        <v/>
      </c>
      <c r="V621" s="59" t="str">
        <f t="shared" si="317"/>
        <v/>
      </c>
      <c r="W621" s="62" t="str">
        <f t="shared" si="318"/>
        <v/>
      </c>
      <c r="X621" s="59" t="str">
        <f t="shared" si="330"/>
        <v/>
      </c>
      <c r="Y621" s="59" t="str">
        <f>IF(B621&lt;&gt;"",IF(MONTH(E621)=MONTH($F$14),SUMIF($C$22:C1089,"="&amp;(C621-1),$G$22:G1089),0)*T621,"")</f>
        <v/>
      </c>
      <c r="Z621" s="59" t="str">
        <f>IF(B621&lt;&gt;"",SUM($Y$22:Y621),"")</f>
        <v/>
      </c>
      <c r="AA621" s="60" t="str">
        <f t="shared" si="331"/>
        <v/>
      </c>
      <c r="AB621" s="59" t="str">
        <f t="shared" si="332"/>
        <v/>
      </c>
      <c r="AC621" s="59" t="str">
        <f t="shared" si="333"/>
        <v/>
      </c>
      <c r="AD621" s="59" t="str">
        <f t="shared" si="334"/>
        <v/>
      </c>
      <c r="AE621" s="59" t="str">
        <f t="shared" si="335"/>
        <v/>
      </c>
      <c r="AF621" s="59" t="str">
        <f>IFERROR($V621*(1-$W621)+SUM($X$22:$X621)+$AD621,"")</f>
        <v/>
      </c>
      <c r="AG621" s="59" t="str">
        <f t="shared" si="336"/>
        <v/>
      </c>
      <c r="AH621" s="59" t="str">
        <f>IF(B621&lt;&gt;"",
IF(AND(AG621=TRUE,D621&gt;=65),$V621*(1-10%)+SUM($X$22:$X621)+$AD621,AF621),
"")</f>
        <v/>
      </c>
      <c r="AI621" s="59" t="str">
        <f t="shared" si="319"/>
        <v/>
      </c>
      <c r="AJ621" s="59" t="str">
        <f t="shared" si="320"/>
        <v/>
      </c>
      <c r="AK621" s="59" t="str">
        <f t="shared" si="321"/>
        <v/>
      </c>
      <c r="AL621" s="59" t="str">
        <f t="shared" si="337"/>
        <v/>
      </c>
      <c r="AM621" s="59" t="str">
        <f t="shared" si="322"/>
        <v/>
      </c>
      <c r="AN621" s="59" t="str">
        <f t="shared" si="338"/>
        <v/>
      </c>
      <c r="AO621" s="59" t="str">
        <f t="shared" si="339"/>
        <v/>
      </c>
      <c r="AP621" s="59" t="str">
        <f t="shared" si="340"/>
        <v/>
      </c>
      <c r="AQ621" s="59" t="str">
        <f t="shared" si="341"/>
        <v/>
      </c>
    </row>
    <row r="622" spans="1:43" s="27" customFormat="1" x14ac:dyDescent="0.2">
      <c r="A622" s="47" t="str">
        <f t="shared" si="310"/>
        <v/>
      </c>
      <c r="B622" s="47" t="str">
        <f>IF(E622&lt;=$F$10,VLOOKUP('KALKULATOR 2021'!A622,Robocze!$B$23:$C$102,2),"")</f>
        <v/>
      </c>
      <c r="C622" s="47" t="str">
        <f t="shared" ref="C622:C685" si="344">IF(B622="","",YEAR(E622))</f>
        <v/>
      </c>
      <c r="D622" s="48" t="str">
        <f t="shared" ref="D622:D685" si="345">IF(B622="","",D621+1/12)</f>
        <v/>
      </c>
      <c r="E622" s="49" t="str">
        <f t="shared" ref="E622:E685" si="346">IF(OR(B621="",E621&gt;$F$10,A622=""),"",EDATE(E621,1))</f>
        <v/>
      </c>
      <c r="F622" s="49" t="str">
        <f t="shared" ref="F622:F685" si="347">IFERROR(EOMONTH(E622,0),"")</f>
        <v/>
      </c>
      <c r="G622" s="50" t="str">
        <f>IF(F622&lt;&gt;"",
IF($F$6=Robocze!$B$3,$F$5/12,
IF(AND($F$6=Robocze!$B$4,MOD(A622,3)=1),$F$5/4,
IF(AND($F$6=Robocze!$B$5,MOD(A622,12)=1),$F$5,0))),
"")</f>
        <v/>
      </c>
      <c r="H622" s="50" t="str">
        <f t="shared" ref="H622:H685" si="348">IFERROR(H621+G622,"")</f>
        <v/>
      </c>
      <c r="I622" s="51" t="str">
        <f t="shared" ref="I622:I685" si="349">IF(E622&lt;=$F$10,$F$2,"")</f>
        <v/>
      </c>
      <c r="J622" s="50" t="str">
        <f t="shared" ref="J622:J685" si="350">IF(I622&lt;&gt;"",
IFERROR(IF(MONTH($F$9)=MONTH(E622),$F$16,0),"")+ IF(A622=1,$F$17,0),
"")</f>
        <v/>
      </c>
      <c r="K622" s="50" t="str">
        <f t="shared" ref="K622:K685" si="351">IF(I622&lt;&gt;"",
G622-J622,
"")</f>
        <v/>
      </c>
      <c r="L622" s="52" t="str">
        <f t="shared" ref="L622:L685" si="352">IFERROR(IF(AND(MOD(A622,12)=0,A622&lt;&gt;""),A622/12,""),"")</f>
        <v/>
      </c>
      <c r="M622" s="111" t="str">
        <f t="shared" ref="M622:M685" si="353">H622</f>
        <v/>
      </c>
      <c r="N622" s="114" t="str">
        <f t="shared" ref="N622:N685" si="354">IF(AG622=FALSE,AF622,AH622)</f>
        <v/>
      </c>
      <c r="O622" s="115"/>
      <c r="P622" s="114" t="str">
        <f t="shared" ref="P622:P685" si="355">IF(AL622=FALSE,AK622,AM622)</f>
        <v/>
      </c>
      <c r="Q622" s="115"/>
      <c r="R622" s="112" t="str">
        <f t="shared" ref="R622:R685" si="356">AQ622</f>
        <v/>
      </c>
      <c r="S622" s="50"/>
      <c r="T622" s="53" t="str">
        <f t="shared" ref="T622:T685" si="357">IF(B622&lt;&gt;"",$F$12,"")</f>
        <v/>
      </c>
      <c r="U622" s="50" t="str">
        <f t="shared" ref="U622:U685" si="358">IF(B622&lt;&gt;"",(K622+V621)*(I622/12),"")</f>
        <v/>
      </c>
      <c r="V622" s="50" t="str">
        <f t="shared" ref="V622:V685" si="359">IF(B622&lt;&gt;"",V621+U622+K622,"")</f>
        <v/>
      </c>
      <c r="W622" s="53" t="str">
        <f t="shared" ref="W622:W685" si="360">IF(B622&lt;&gt;"",$F$13,"")</f>
        <v/>
      </c>
      <c r="X622" s="50" t="str">
        <f t="shared" ref="X622:X685" si="361">IF(B622&lt;&gt;"",G622*T622,"")</f>
        <v/>
      </c>
      <c r="Y622" s="50" t="str">
        <f>IF(B622&lt;&gt;"",IF(MONTH(E622)=MONTH($F$14),SUMIF($C$22:C1090,"="&amp;(C622-1),$G$22:G1090),0)*T622,"")</f>
        <v/>
      </c>
      <c r="Z622" s="50" t="str">
        <f>IF(B622&lt;&gt;"",SUM($Y$22:Y622),"")</f>
        <v/>
      </c>
      <c r="AA622" s="51" t="str">
        <f t="shared" ref="AA622:AA685" si="362">IF(W622&lt;=$F$10,$F$3,"")</f>
        <v/>
      </c>
      <c r="AB622" s="50" t="str">
        <f t="shared" ref="AB622:AB685" si="363">IF(AA622&lt;&gt;"",
(AE621+Y622)*AA622/12,
"")</f>
        <v/>
      </c>
      <c r="AC622" s="50" t="str">
        <f t="shared" ref="AC622:AC685" si="364">IF(B622&lt;&gt;"",MAX(0,AB622*$F$15),"")</f>
        <v/>
      </c>
      <c r="AD622" s="50" t="str">
        <f t="shared" ref="AD622:AD685" si="365">IF(B622&lt;&gt;"",AD621+AB622-AC622,"")</f>
        <v/>
      </c>
      <c r="AE622" s="50" t="str">
        <f t="shared" ref="AE622:AE685" si="366">IF(B622&lt;&gt;"",AE621+AB622-AC622+Y622,"")</f>
        <v/>
      </c>
      <c r="AF622" s="50" t="str">
        <f>IFERROR($V622*(1-$W622)+SUM($X$22:$X622)+$AD622,"")</f>
        <v/>
      </c>
      <c r="AG622" s="50" t="str">
        <f t="shared" ref="AG622:AG685" si="367">IF(B622&lt;&gt;"",
IFERROR(IF(AG621=TRUE,AG621,AND(YEAR(E622)-YEAR($F$9)&gt;=5,D622&gt;=65)),""),
"")</f>
        <v/>
      </c>
      <c r="AH622" s="50" t="str">
        <f>IF(B622&lt;&gt;"",
IF(AND(AG622=TRUE,D622&gt;=65),$V622*(1-10%)+SUM($X$22:$X622)+$AD622,AF622),
"")</f>
        <v/>
      </c>
      <c r="AI622" s="50" t="str">
        <f t="shared" ref="AI622:AI685" si="368">IF(B622&lt;&gt;"",(K622+AJ621)*(I622/12),"")</f>
        <v/>
      </c>
      <c r="AJ622" s="50" t="str">
        <f t="shared" ref="AJ622:AJ685" si="369">IF(B622&lt;&gt;"",AJ621+AI622+K622,"")</f>
        <v/>
      </c>
      <c r="AK622" s="50" t="str">
        <f t="shared" ref="AK622:AK685" si="370">IF(B622&lt;&gt;"",IF(AJ622&gt;H622,AJ622-(AJ622-H622)*$F$15,AJ622),"")</f>
        <v/>
      </c>
      <c r="AL622" s="50" t="str">
        <f t="shared" ref="AL622:AL685" si="371">IF(B622&lt;&gt;"",
IFERROR(IF(AL621=TRUE,AL621,AND(YEAR(E622)-YEAR($F$9)&gt;=5,D622&gt;=55,OR(D622&gt;=60,D622&gt;=$F$11))),""),
"")</f>
        <v/>
      </c>
      <c r="AM622" s="50" t="str">
        <f t="shared" ref="AM622:AM685" si="372">IF(AL622=TRUE,AJ622,AK622)</f>
        <v/>
      </c>
      <c r="AN622" s="50" t="str">
        <f t="shared" ref="AN622:AN685" si="373">IF(B622&lt;&gt;"",(AQ621+G622)*I622/12,"")</f>
        <v/>
      </c>
      <c r="AO622" s="50" t="str">
        <f t="shared" ref="AO622:AO685" si="374">IF(B622&lt;&gt;"",MAX(0,AN622*$F$15),"")</f>
        <v/>
      </c>
      <c r="AP622" s="50" t="str">
        <f t="shared" ref="AP622:AP685" si="375">IF(B622&lt;&gt;"",AQ622-H622,"")</f>
        <v/>
      </c>
      <c r="AQ622" s="50" t="str">
        <f t="shared" ref="AQ622:AQ685" si="376">IF(B622&lt;&gt;"",AQ621+G622+AN622-AO622,"")</f>
        <v/>
      </c>
    </row>
    <row r="623" spans="1:43" s="46" customFormat="1" x14ac:dyDescent="0.2">
      <c r="A623" s="47" t="str">
        <f t="shared" si="310"/>
        <v/>
      </c>
      <c r="B623" s="47" t="str">
        <f>IF(E623&lt;=$F$10,VLOOKUP('KALKULATOR 2021'!A623,Robocze!$B$23:$C$102,2),"")</f>
        <v/>
      </c>
      <c r="C623" s="47" t="str">
        <f t="shared" si="344"/>
        <v/>
      </c>
      <c r="D623" s="48" t="str">
        <f t="shared" si="345"/>
        <v/>
      </c>
      <c r="E623" s="54" t="str">
        <f t="shared" si="346"/>
        <v/>
      </c>
      <c r="F623" s="49" t="str">
        <f t="shared" si="347"/>
        <v/>
      </c>
      <c r="G623" s="50" t="str">
        <f>IF(F623&lt;&gt;"",
IF($F$6=Robocze!$B$3,$F$5/12,
IF(AND($F$6=Robocze!$B$4,MOD(A623,3)=1),$F$5/4,
IF(AND($F$6=Robocze!$B$5,MOD(A623,12)=1),$F$5,0))),
"")</f>
        <v/>
      </c>
      <c r="H623" s="50" t="str">
        <f t="shared" si="348"/>
        <v/>
      </c>
      <c r="I623" s="51" t="str">
        <f t="shared" si="349"/>
        <v/>
      </c>
      <c r="J623" s="50" t="str">
        <f t="shared" si="350"/>
        <v/>
      </c>
      <c r="K623" s="50" t="str">
        <f t="shared" si="351"/>
        <v/>
      </c>
      <c r="L623" s="52" t="str">
        <f t="shared" si="352"/>
        <v/>
      </c>
      <c r="M623" s="111" t="str">
        <f t="shared" si="353"/>
        <v/>
      </c>
      <c r="N623" s="114" t="str">
        <f t="shared" si="354"/>
        <v/>
      </c>
      <c r="O623" s="115"/>
      <c r="P623" s="114" t="str">
        <f t="shared" si="355"/>
        <v/>
      </c>
      <c r="Q623" s="115"/>
      <c r="R623" s="112" t="str">
        <f t="shared" si="356"/>
        <v/>
      </c>
      <c r="S623" s="50"/>
      <c r="T623" s="53" t="str">
        <f t="shared" si="357"/>
        <v/>
      </c>
      <c r="U623" s="50" t="str">
        <f t="shared" si="358"/>
        <v/>
      </c>
      <c r="V623" s="50" t="str">
        <f t="shared" si="359"/>
        <v/>
      </c>
      <c r="W623" s="53" t="str">
        <f t="shared" si="360"/>
        <v/>
      </c>
      <c r="X623" s="50" t="str">
        <f t="shared" si="361"/>
        <v/>
      </c>
      <c r="Y623" s="50" t="str">
        <f>IF(B623&lt;&gt;"",IF(MONTH(E623)=MONTH($F$14),SUMIF($C$22:C1091,"="&amp;(C623-1),$G$22:G1091),0)*T623,"")</f>
        <v/>
      </c>
      <c r="Z623" s="50" t="str">
        <f>IF(B623&lt;&gt;"",SUM($Y$22:Y623),"")</f>
        <v/>
      </c>
      <c r="AA623" s="51" t="str">
        <f t="shared" si="362"/>
        <v/>
      </c>
      <c r="AB623" s="50" t="str">
        <f t="shared" si="363"/>
        <v/>
      </c>
      <c r="AC623" s="50" t="str">
        <f t="shared" si="364"/>
        <v/>
      </c>
      <c r="AD623" s="50" t="str">
        <f t="shared" si="365"/>
        <v/>
      </c>
      <c r="AE623" s="50" t="str">
        <f t="shared" si="366"/>
        <v/>
      </c>
      <c r="AF623" s="50" t="str">
        <f>IFERROR($V623*(1-$W623)+SUM($X$22:$X623)+$AD623,"")</f>
        <v/>
      </c>
      <c r="AG623" s="50" t="str">
        <f t="shared" si="367"/>
        <v/>
      </c>
      <c r="AH623" s="50" t="str">
        <f>IF(B623&lt;&gt;"",
IF(AND(AG623=TRUE,D623&gt;=65),$V623*(1-10%)+SUM($X$22:$X623)+$AD623,AF623),
"")</f>
        <v/>
      </c>
      <c r="AI623" s="50" t="str">
        <f t="shared" si="368"/>
        <v/>
      </c>
      <c r="AJ623" s="50" t="str">
        <f t="shared" si="369"/>
        <v/>
      </c>
      <c r="AK623" s="50" t="str">
        <f t="shared" si="370"/>
        <v/>
      </c>
      <c r="AL623" s="50" t="str">
        <f t="shared" si="371"/>
        <v/>
      </c>
      <c r="AM623" s="50" t="str">
        <f t="shared" si="372"/>
        <v/>
      </c>
      <c r="AN623" s="50" t="str">
        <f t="shared" si="373"/>
        <v/>
      </c>
      <c r="AO623" s="50" t="str">
        <f t="shared" si="374"/>
        <v/>
      </c>
      <c r="AP623" s="50" t="str">
        <f t="shared" si="375"/>
        <v/>
      </c>
      <c r="AQ623" s="50" t="str">
        <f t="shared" si="376"/>
        <v/>
      </c>
    </row>
    <row r="624" spans="1:43" s="46" customFormat="1" x14ac:dyDescent="0.2">
      <c r="A624" s="47" t="str">
        <f t="shared" si="310"/>
        <v/>
      </c>
      <c r="B624" s="47" t="str">
        <f>IF(E624&lt;=$F$10,VLOOKUP('KALKULATOR 2021'!A624,Robocze!$B$23:$C$102,2),"")</f>
        <v/>
      </c>
      <c r="C624" s="47" t="str">
        <f t="shared" si="344"/>
        <v/>
      </c>
      <c r="D624" s="48" t="str">
        <f t="shared" si="345"/>
        <v/>
      </c>
      <c r="E624" s="54" t="str">
        <f t="shared" si="346"/>
        <v/>
      </c>
      <c r="F624" s="49" t="str">
        <f t="shared" si="347"/>
        <v/>
      </c>
      <c r="G624" s="50" t="str">
        <f>IF(F624&lt;&gt;"",
IF($F$6=Robocze!$B$3,$F$5/12,
IF(AND($F$6=Robocze!$B$4,MOD(A624,3)=1),$F$5/4,
IF(AND($F$6=Robocze!$B$5,MOD(A624,12)=1),$F$5,0))),
"")</f>
        <v/>
      </c>
      <c r="H624" s="50" t="str">
        <f t="shared" si="348"/>
        <v/>
      </c>
      <c r="I624" s="51" t="str">
        <f t="shared" si="349"/>
        <v/>
      </c>
      <c r="J624" s="50" t="str">
        <f t="shared" si="350"/>
        <v/>
      </c>
      <c r="K624" s="50" t="str">
        <f t="shared" si="351"/>
        <v/>
      </c>
      <c r="L624" s="52" t="str">
        <f t="shared" si="352"/>
        <v/>
      </c>
      <c r="M624" s="111" t="str">
        <f t="shared" si="353"/>
        <v/>
      </c>
      <c r="N624" s="114" t="str">
        <f t="shared" si="354"/>
        <v/>
      </c>
      <c r="O624" s="115"/>
      <c r="P624" s="114" t="str">
        <f t="shared" si="355"/>
        <v/>
      </c>
      <c r="Q624" s="115"/>
      <c r="R624" s="112" t="str">
        <f t="shared" si="356"/>
        <v/>
      </c>
      <c r="S624" s="50"/>
      <c r="T624" s="53" t="str">
        <f t="shared" si="357"/>
        <v/>
      </c>
      <c r="U624" s="50" t="str">
        <f t="shared" si="358"/>
        <v/>
      </c>
      <c r="V624" s="50" t="str">
        <f t="shared" si="359"/>
        <v/>
      </c>
      <c r="W624" s="53" t="str">
        <f t="shared" si="360"/>
        <v/>
      </c>
      <c r="X624" s="50" t="str">
        <f t="shared" si="361"/>
        <v/>
      </c>
      <c r="Y624" s="50" t="str">
        <f>IF(B624&lt;&gt;"",IF(MONTH(E624)=MONTH($F$14),SUMIF($C$22:C1092,"="&amp;(C624-1),$G$22:G1092),0)*T624,"")</f>
        <v/>
      </c>
      <c r="Z624" s="50" t="str">
        <f>IF(B624&lt;&gt;"",SUM($Y$22:Y624),"")</f>
        <v/>
      </c>
      <c r="AA624" s="51" t="str">
        <f t="shared" si="362"/>
        <v/>
      </c>
      <c r="AB624" s="50" t="str">
        <f t="shared" si="363"/>
        <v/>
      </c>
      <c r="AC624" s="50" t="str">
        <f t="shared" si="364"/>
        <v/>
      </c>
      <c r="AD624" s="50" t="str">
        <f t="shared" si="365"/>
        <v/>
      </c>
      <c r="AE624" s="50" t="str">
        <f t="shared" si="366"/>
        <v/>
      </c>
      <c r="AF624" s="50" t="str">
        <f>IFERROR($V624*(1-$W624)+SUM($X$22:$X624)+$AD624,"")</f>
        <v/>
      </c>
      <c r="AG624" s="50" t="str">
        <f t="shared" si="367"/>
        <v/>
      </c>
      <c r="AH624" s="50" t="str">
        <f>IF(B624&lt;&gt;"",
IF(AND(AG624=TRUE,D624&gt;=65),$V624*(1-10%)+SUM($X$22:$X624)+$AD624,AF624),
"")</f>
        <v/>
      </c>
      <c r="AI624" s="50" t="str">
        <f t="shared" si="368"/>
        <v/>
      </c>
      <c r="AJ624" s="50" t="str">
        <f t="shared" si="369"/>
        <v/>
      </c>
      <c r="AK624" s="50" t="str">
        <f t="shared" si="370"/>
        <v/>
      </c>
      <c r="AL624" s="50" t="str">
        <f t="shared" si="371"/>
        <v/>
      </c>
      <c r="AM624" s="50" t="str">
        <f t="shared" si="372"/>
        <v/>
      </c>
      <c r="AN624" s="50" t="str">
        <f t="shared" si="373"/>
        <v/>
      </c>
      <c r="AO624" s="50" t="str">
        <f t="shared" si="374"/>
        <v/>
      </c>
      <c r="AP624" s="50" t="str">
        <f t="shared" si="375"/>
        <v/>
      </c>
      <c r="AQ624" s="50" t="str">
        <f t="shared" si="376"/>
        <v/>
      </c>
    </row>
    <row r="625" spans="1:43" s="46" customFormat="1" x14ac:dyDescent="0.2">
      <c r="A625" s="47" t="str">
        <f t="shared" si="310"/>
        <v/>
      </c>
      <c r="B625" s="47" t="str">
        <f>IF(E625&lt;=$F$10,VLOOKUP('KALKULATOR 2021'!A625,Robocze!$B$23:$C$102,2),"")</f>
        <v/>
      </c>
      <c r="C625" s="47" t="str">
        <f t="shared" si="344"/>
        <v/>
      </c>
      <c r="D625" s="48" t="str">
        <f t="shared" si="345"/>
        <v/>
      </c>
      <c r="E625" s="54" t="str">
        <f t="shared" si="346"/>
        <v/>
      </c>
      <c r="F625" s="49" t="str">
        <f t="shared" si="347"/>
        <v/>
      </c>
      <c r="G625" s="50" t="str">
        <f>IF(F625&lt;&gt;"",
IF($F$6=Robocze!$B$3,$F$5/12,
IF(AND($F$6=Robocze!$B$4,MOD(A625,3)=1),$F$5/4,
IF(AND($F$6=Robocze!$B$5,MOD(A625,12)=1),$F$5,0))),
"")</f>
        <v/>
      </c>
      <c r="H625" s="50" t="str">
        <f t="shared" si="348"/>
        <v/>
      </c>
      <c r="I625" s="51" t="str">
        <f t="shared" si="349"/>
        <v/>
      </c>
      <c r="J625" s="50" t="str">
        <f t="shared" si="350"/>
        <v/>
      </c>
      <c r="K625" s="50" t="str">
        <f t="shared" si="351"/>
        <v/>
      </c>
      <c r="L625" s="52" t="str">
        <f t="shared" si="352"/>
        <v/>
      </c>
      <c r="M625" s="111" t="str">
        <f t="shared" si="353"/>
        <v/>
      </c>
      <c r="N625" s="114" t="str">
        <f t="shared" si="354"/>
        <v/>
      </c>
      <c r="O625" s="115"/>
      <c r="P625" s="114" t="str">
        <f t="shared" si="355"/>
        <v/>
      </c>
      <c r="Q625" s="115"/>
      <c r="R625" s="112" t="str">
        <f t="shared" si="356"/>
        <v/>
      </c>
      <c r="S625" s="50"/>
      <c r="T625" s="53" t="str">
        <f t="shared" si="357"/>
        <v/>
      </c>
      <c r="U625" s="50" t="str">
        <f t="shared" si="358"/>
        <v/>
      </c>
      <c r="V625" s="50" t="str">
        <f t="shared" si="359"/>
        <v/>
      </c>
      <c r="W625" s="53" t="str">
        <f t="shared" si="360"/>
        <v/>
      </c>
      <c r="X625" s="50" t="str">
        <f t="shared" si="361"/>
        <v/>
      </c>
      <c r="Y625" s="50" t="str">
        <f>IF(B625&lt;&gt;"",IF(MONTH(E625)=MONTH($F$14),SUMIF($C$22:C1093,"="&amp;(C625-1),$G$22:G1093),0)*T625,"")</f>
        <v/>
      </c>
      <c r="Z625" s="50" t="str">
        <f>IF(B625&lt;&gt;"",SUM($Y$22:Y625),"")</f>
        <v/>
      </c>
      <c r="AA625" s="51" t="str">
        <f t="shared" si="362"/>
        <v/>
      </c>
      <c r="AB625" s="50" t="str">
        <f t="shared" si="363"/>
        <v/>
      </c>
      <c r="AC625" s="50" t="str">
        <f t="shared" si="364"/>
        <v/>
      </c>
      <c r="AD625" s="50" t="str">
        <f t="shared" si="365"/>
        <v/>
      </c>
      <c r="AE625" s="50" t="str">
        <f t="shared" si="366"/>
        <v/>
      </c>
      <c r="AF625" s="50" t="str">
        <f>IFERROR($V625*(1-$W625)+SUM($X$22:$X625)+$AD625,"")</f>
        <v/>
      </c>
      <c r="AG625" s="50" t="str">
        <f t="shared" si="367"/>
        <v/>
      </c>
      <c r="AH625" s="50" t="str">
        <f>IF(B625&lt;&gt;"",
IF(AND(AG625=TRUE,D625&gt;=65),$V625*(1-10%)+SUM($X$22:$X625)+$AD625,AF625),
"")</f>
        <v/>
      </c>
      <c r="AI625" s="50" t="str">
        <f t="shared" si="368"/>
        <v/>
      </c>
      <c r="AJ625" s="50" t="str">
        <f t="shared" si="369"/>
        <v/>
      </c>
      <c r="AK625" s="50" t="str">
        <f t="shared" si="370"/>
        <v/>
      </c>
      <c r="AL625" s="50" t="str">
        <f t="shared" si="371"/>
        <v/>
      </c>
      <c r="AM625" s="50" t="str">
        <f t="shared" si="372"/>
        <v/>
      </c>
      <c r="AN625" s="50" t="str">
        <f t="shared" si="373"/>
        <v/>
      </c>
      <c r="AO625" s="50" t="str">
        <f t="shared" si="374"/>
        <v/>
      </c>
      <c r="AP625" s="50" t="str">
        <f t="shared" si="375"/>
        <v/>
      </c>
      <c r="AQ625" s="50" t="str">
        <f t="shared" si="376"/>
        <v/>
      </c>
    </row>
    <row r="626" spans="1:43" s="46" customFormat="1" x14ac:dyDescent="0.2">
      <c r="A626" s="47" t="str">
        <f t="shared" si="310"/>
        <v/>
      </c>
      <c r="B626" s="47" t="str">
        <f>IF(E626&lt;=$F$10,VLOOKUP('KALKULATOR 2021'!A626,Robocze!$B$23:$C$102,2),"")</f>
        <v/>
      </c>
      <c r="C626" s="47" t="str">
        <f t="shared" si="344"/>
        <v/>
      </c>
      <c r="D626" s="48" t="str">
        <f t="shared" si="345"/>
        <v/>
      </c>
      <c r="E626" s="54" t="str">
        <f t="shared" si="346"/>
        <v/>
      </c>
      <c r="F626" s="49" t="str">
        <f t="shared" si="347"/>
        <v/>
      </c>
      <c r="G626" s="50" t="str">
        <f>IF(F626&lt;&gt;"",
IF($F$6=Robocze!$B$3,$F$5/12,
IF(AND($F$6=Robocze!$B$4,MOD(A626,3)=1),$F$5/4,
IF(AND($F$6=Robocze!$B$5,MOD(A626,12)=1),$F$5,0))),
"")</f>
        <v/>
      </c>
      <c r="H626" s="50" t="str">
        <f t="shared" si="348"/>
        <v/>
      </c>
      <c r="I626" s="51" t="str">
        <f t="shared" si="349"/>
        <v/>
      </c>
      <c r="J626" s="50" t="str">
        <f t="shared" si="350"/>
        <v/>
      </c>
      <c r="K626" s="50" t="str">
        <f t="shared" si="351"/>
        <v/>
      </c>
      <c r="L626" s="52" t="str">
        <f t="shared" si="352"/>
        <v/>
      </c>
      <c r="M626" s="111" t="str">
        <f t="shared" si="353"/>
        <v/>
      </c>
      <c r="N626" s="114" t="str">
        <f t="shared" si="354"/>
        <v/>
      </c>
      <c r="O626" s="115"/>
      <c r="P626" s="114" t="str">
        <f t="shared" si="355"/>
        <v/>
      </c>
      <c r="Q626" s="115"/>
      <c r="R626" s="112" t="str">
        <f t="shared" si="356"/>
        <v/>
      </c>
      <c r="S626" s="50"/>
      <c r="T626" s="53" t="str">
        <f t="shared" si="357"/>
        <v/>
      </c>
      <c r="U626" s="50" t="str">
        <f t="shared" si="358"/>
        <v/>
      </c>
      <c r="V626" s="50" t="str">
        <f t="shared" si="359"/>
        <v/>
      </c>
      <c r="W626" s="53" t="str">
        <f t="shared" si="360"/>
        <v/>
      </c>
      <c r="X626" s="50" t="str">
        <f t="shared" si="361"/>
        <v/>
      </c>
      <c r="Y626" s="50" t="str">
        <f>IF(B626&lt;&gt;"",IF(MONTH(E626)=MONTH($F$14),SUMIF($C$22:C1094,"="&amp;(C626-1),$G$22:G1094),0)*T626,"")</f>
        <v/>
      </c>
      <c r="Z626" s="50" t="str">
        <f>IF(B626&lt;&gt;"",SUM($Y$22:Y626),"")</f>
        <v/>
      </c>
      <c r="AA626" s="51" t="str">
        <f t="shared" si="362"/>
        <v/>
      </c>
      <c r="AB626" s="50" t="str">
        <f t="shared" si="363"/>
        <v/>
      </c>
      <c r="AC626" s="50" t="str">
        <f t="shared" si="364"/>
        <v/>
      </c>
      <c r="AD626" s="50" t="str">
        <f t="shared" si="365"/>
        <v/>
      </c>
      <c r="AE626" s="50" t="str">
        <f t="shared" si="366"/>
        <v/>
      </c>
      <c r="AF626" s="50" t="str">
        <f>IFERROR($V626*(1-$W626)+SUM($X$22:$X626)+$AD626,"")</f>
        <v/>
      </c>
      <c r="AG626" s="50" t="str">
        <f t="shared" si="367"/>
        <v/>
      </c>
      <c r="AH626" s="50" t="str">
        <f>IF(B626&lt;&gt;"",
IF(AND(AG626=TRUE,D626&gt;=65),$V626*(1-10%)+SUM($X$22:$X626)+$AD626,AF626),
"")</f>
        <v/>
      </c>
      <c r="AI626" s="50" t="str">
        <f t="shared" si="368"/>
        <v/>
      </c>
      <c r="AJ626" s="50" t="str">
        <f t="shared" si="369"/>
        <v/>
      </c>
      <c r="AK626" s="50" t="str">
        <f t="shared" si="370"/>
        <v/>
      </c>
      <c r="AL626" s="50" t="str">
        <f t="shared" si="371"/>
        <v/>
      </c>
      <c r="AM626" s="50" t="str">
        <f t="shared" si="372"/>
        <v/>
      </c>
      <c r="AN626" s="50" t="str">
        <f t="shared" si="373"/>
        <v/>
      </c>
      <c r="AO626" s="50" t="str">
        <f t="shared" si="374"/>
        <v/>
      </c>
      <c r="AP626" s="50" t="str">
        <f t="shared" si="375"/>
        <v/>
      </c>
      <c r="AQ626" s="50" t="str">
        <f t="shared" si="376"/>
        <v/>
      </c>
    </row>
    <row r="627" spans="1:43" s="46" customFormat="1" x14ac:dyDescent="0.2">
      <c r="A627" s="47" t="str">
        <f t="shared" si="310"/>
        <v/>
      </c>
      <c r="B627" s="47" t="str">
        <f>IF(E627&lt;=$F$10,VLOOKUP('KALKULATOR 2021'!A627,Robocze!$B$23:$C$102,2),"")</f>
        <v/>
      </c>
      <c r="C627" s="47" t="str">
        <f t="shared" si="344"/>
        <v/>
      </c>
      <c r="D627" s="48" t="str">
        <f t="shared" si="345"/>
        <v/>
      </c>
      <c r="E627" s="54" t="str">
        <f t="shared" si="346"/>
        <v/>
      </c>
      <c r="F627" s="49" t="str">
        <f t="shared" si="347"/>
        <v/>
      </c>
      <c r="G627" s="50" t="str">
        <f>IF(F627&lt;&gt;"",
IF($F$6=Robocze!$B$3,$F$5/12,
IF(AND($F$6=Robocze!$B$4,MOD(A627,3)=1),$F$5/4,
IF(AND($F$6=Robocze!$B$5,MOD(A627,12)=1),$F$5,0))),
"")</f>
        <v/>
      </c>
      <c r="H627" s="50" t="str">
        <f t="shared" si="348"/>
        <v/>
      </c>
      <c r="I627" s="51" t="str">
        <f t="shared" si="349"/>
        <v/>
      </c>
      <c r="J627" s="50" t="str">
        <f t="shared" si="350"/>
        <v/>
      </c>
      <c r="K627" s="50" t="str">
        <f t="shared" si="351"/>
        <v/>
      </c>
      <c r="L627" s="52" t="str">
        <f t="shared" si="352"/>
        <v/>
      </c>
      <c r="M627" s="111" t="str">
        <f t="shared" si="353"/>
        <v/>
      </c>
      <c r="N627" s="114" t="str">
        <f t="shared" si="354"/>
        <v/>
      </c>
      <c r="O627" s="115"/>
      <c r="P627" s="114" t="str">
        <f t="shared" si="355"/>
        <v/>
      </c>
      <c r="Q627" s="115"/>
      <c r="R627" s="112" t="str">
        <f t="shared" si="356"/>
        <v/>
      </c>
      <c r="S627" s="50"/>
      <c r="T627" s="53" t="str">
        <f t="shared" si="357"/>
        <v/>
      </c>
      <c r="U627" s="50" t="str">
        <f t="shared" si="358"/>
        <v/>
      </c>
      <c r="V627" s="50" t="str">
        <f t="shared" si="359"/>
        <v/>
      </c>
      <c r="W627" s="53" t="str">
        <f t="shared" si="360"/>
        <v/>
      </c>
      <c r="X627" s="50" t="str">
        <f t="shared" si="361"/>
        <v/>
      </c>
      <c r="Y627" s="50" t="str">
        <f>IF(B627&lt;&gt;"",IF(MONTH(E627)=MONTH($F$14),SUMIF($C$22:C1095,"="&amp;(C627-1),$G$22:G1095),0)*T627,"")</f>
        <v/>
      </c>
      <c r="Z627" s="50" t="str">
        <f>IF(B627&lt;&gt;"",SUM($Y$22:Y627),"")</f>
        <v/>
      </c>
      <c r="AA627" s="51" t="str">
        <f t="shared" si="362"/>
        <v/>
      </c>
      <c r="AB627" s="50" t="str">
        <f t="shared" si="363"/>
        <v/>
      </c>
      <c r="AC627" s="50" t="str">
        <f t="shared" si="364"/>
        <v/>
      </c>
      <c r="AD627" s="50" t="str">
        <f t="shared" si="365"/>
        <v/>
      </c>
      <c r="AE627" s="50" t="str">
        <f t="shared" si="366"/>
        <v/>
      </c>
      <c r="AF627" s="50" t="str">
        <f>IFERROR($V627*(1-$W627)+SUM($X$22:$X627)+$AD627,"")</f>
        <v/>
      </c>
      <c r="AG627" s="50" t="str">
        <f t="shared" si="367"/>
        <v/>
      </c>
      <c r="AH627" s="50" t="str">
        <f>IF(B627&lt;&gt;"",
IF(AND(AG627=TRUE,D627&gt;=65),$V627*(1-10%)+SUM($X$22:$X627)+$AD627,AF627),
"")</f>
        <v/>
      </c>
      <c r="AI627" s="50" t="str">
        <f t="shared" si="368"/>
        <v/>
      </c>
      <c r="AJ627" s="50" t="str">
        <f t="shared" si="369"/>
        <v/>
      </c>
      <c r="AK627" s="50" t="str">
        <f t="shared" si="370"/>
        <v/>
      </c>
      <c r="AL627" s="50" t="str">
        <f t="shared" si="371"/>
        <v/>
      </c>
      <c r="AM627" s="50" t="str">
        <f t="shared" si="372"/>
        <v/>
      </c>
      <c r="AN627" s="50" t="str">
        <f t="shared" si="373"/>
        <v/>
      </c>
      <c r="AO627" s="50" t="str">
        <f t="shared" si="374"/>
        <v/>
      </c>
      <c r="AP627" s="50" t="str">
        <f t="shared" si="375"/>
        <v/>
      </c>
      <c r="AQ627" s="50" t="str">
        <f t="shared" si="376"/>
        <v/>
      </c>
    </row>
    <row r="628" spans="1:43" s="46" customFormat="1" x14ac:dyDescent="0.2">
      <c r="A628" s="47" t="str">
        <f t="shared" si="310"/>
        <v/>
      </c>
      <c r="B628" s="47" t="str">
        <f>IF(E628&lt;=$F$10,VLOOKUP('KALKULATOR 2021'!A628,Robocze!$B$23:$C$102,2),"")</f>
        <v/>
      </c>
      <c r="C628" s="47" t="str">
        <f t="shared" si="344"/>
        <v/>
      </c>
      <c r="D628" s="48" t="str">
        <f t="shared" si="345"/>
        <v/>
      </c>
      <c r="E628" s="54" t="str">
        <f t="shared" si="346"/>
        <v/>
      </c>
      <c r="F628" s="49" t="str">
        <f t="shared" si="347"/>
        <v/>
      </c>
      <c r="G628" s="50" t="str">
        <f>IF(F628&lt;&gt;"",
IF($F$6=Robocze!$B$3,$F$5/12,
IF(AND($F$6=Robocze!$B$4,MOD(A628,3)=1),$F$5/4,
IF(AND($F$6=Robocze!$B$5,MOD(A628,12)=1),$F$5,0))),
"")</f>
        <v/>
      </c>
      <c r="H628" s="50" t="str">
        <f t="shared" si="348"/>
        <v/>
      </c>
      <c r="I628" s="51" t="str">
        <f t="shared" si="349"/>
        <v/>
      </c>
      <c r="J628" s="50" t="str">
        <f t="shared" si="350"/>
        <v/>
      </c>
      <c r="K628" s="50" t="str">
        <f t="shared" si="351"/>
        <v/>
      </c>
      <c r="L628" s="52" t="str">
        <f t="shared" si="352"/>
        <v/>
      </c>
      <c r="M628" s="111" t="str">
        <f t="shared" si="353"/>
        <v/>
      </c>
      <c r="N628" s="114" t="str">
        <f t="shared" si="354"/>
        <v/>
      </c>
      <c r="O628" s="115"/>
      <c r="P628" s="114" t="str">
        <f t="shared" si="355"/>
        <v/>
      </c>
      <c r="Q628" s="115"/>
      <c r="R628" s="112" t="str">
        <f t="shared" si="356"/>
        <v/>
      </c>
      <c r="S628" s="50"/>
      <c r="T628" s="53" t="str">
        <f t="shared" si="357"/>
        <v/>
      </c>
      <c r="U628" s="50" t="str">
        <f t="shared" si="358"/>
        <v/>
      </c>
      <c r="V628" s="50" t="str">
        <f t="shared" si="359"/>
        <v/>
      </c>
      <c r="W628" s="53" t="str">
        <f t="shared" si="360"/>
        <v/>
      </c>
      <c r="X628" s="50" t="str">
        <f t="shared" si="361"/>
        <v/>
      </c>
      <c r="Y628" s="50" t="str">
        <f>IF(B628&lt;&gt;"",IF(MONTH(E628)=MONTH($F$14),SUMIF($C$22:C1096,"="&amp;(C628-1),$G$22:G1096),0)*T628,"")</f>
        <v/>
      </c>
      <c r="Z628" s="50" t="str">
        <f>IF(B628&lt;&gt;"",SUM($Y$22:Y628),"")</f>
        <v/>
      </c>
      <c r="AA628" s="51" t="str">
        <f t="shared" si="362"/>
        <v/>
      </c>
      <c r="AB628" s="50" t="str">
        <f t="shared" si="363"/>
        <v/>
      </c>
      <c r="AC628" s="50" t="str">
        <f t="shared" si="364"/>
        <v/>
      </c>
      <c r="AD628" s="50" t="str">
        <f t="shared" si="365"/>
        <v/>
      </c>
      <c r="AE628" s="50" t="str">
        <f t="shared" si="366"/>
        <v/>
      </c>
      <c r="AF628" s="50" t="str">
        <f>IFERROR($V628*(1-$W628)+SUM($X$22:$X628)+$AD628,"")</f>
        <v/>
      </c>
      <c r="AG628" s="50" t="str">
        <f t="shared" si="367"/>
        <v/>
      </c>
      <c r="AH628" s="50" t="str">
        <f>IF(B628&lt;&gt;"",
IF(AND(AG628=TRUE,D628&gt;=65),$V628*(1-10%)+SUM($X$22:$X628)+$AD628,AF628),
"")</f>
        <v/>
      </c>
      <c r="AI628" s="50" t="str">
        <f t="shared" si="368"/>
        <v/>
      </c>
      <c r="AJ628" s="50" t="str">
        <f t="shared" si="369"/>
        <v/>
      </c>
      <c r="AK628" s="50" t="str">
        <f t="shared" si="370"/>
        <v/>
      </c>
      <c r="AL628" s="50" t="str">
        <f t="shared" si="371"/>
        <v/>
      </c>
      <c r="AM628" s="50" t="str">
        <f t="shared" si="372"/>
        <v/>
      </c>
      <c r="AN628" s="50" t="str">
        <f t="shared" si="373"/>
        <v/>
      </c>
      <c r="AO628" s="50" t="str">
        <f t="shared" si="374"/>
        <v/>
      </c>
      <c r="AP628" s="50" t="str">
        <f t="shared" si="375"/>
        <v/>
      </c>
      <c r="AQ628" s="50" t="str">
        <f t="shared" si="376"/>
        <v/>
      </c>
    </row>
    <row r="629" spans="1:43" s="46" customFormat="1" x14ac:dyDescent="0.2">
      <c r="A629" s="47" t="str">
        <f t="shared" si="310"/>
        <v/>
      </c>
      <c r="B629" s="47" t="str">
        <f>IF(E629&lt;=$F$10,VLOOKUP('KALKULATOR 2021'!A629,Robocze!$B$23:$C$102,2),"")</f>
        <v/>
      </c>
      <c r="C629" s="47" t="str">
        <f t="shared" si="344"/>
        <v/>
      </c>
      <c r="D629" s="48" t="str">
        <f t="shared" si="345"/>
        <v/>
      </c>
      <c r="E629" s="54" t="str">
        <f t="shared" si="346"/>
        <v/>
      </c>
      <c r="F629" s="49" t="str">
        <f t="shared" si="347"/>
        <v/>
      </c>
      <c r="G629" s="50" t="str">
        <f>IF(F629&lt;&gt;"",
IF($F$6=Robocze!$B$3,$F$5/12,
IF(AND($F$6=Robocze!$B$4,MOD(A629,3)=1),$F$5/4,
IF(AND($F$6=Robocze!$B$5,MOD(A629,12)=1),$F$5,0))),
"")</f>
        <v/>
      </c>
      <c r="H629" s="50" t="str">
        <f t="shared" si="348"/>
        <v/>
      </c>
      <c r="I629" s="51" t="str">
        <f t="shared" si="349"/>
        <v/>
      </c>
      <c r="J629" s="50" t="str">
        <f t="shared" si="350"/>
        <v/>
      </c>
      <c r="K629" s="50" t="str">
        <f t="shared" si="351"/>
        <v/>
      </c>
      <c r="L629" s="52" t="str">
        <f t="shared" si="352"/>
        <v/>
      </c>
      <c r="M629" s="111" t="str">
        <f t="shared" si="353"/>
        <v/>
      </c>
      <c r="N629" s="114" t="str">
        <f t="shared" si="354"/>
        <v/>
      </c>
      <c r="O629" s="115"/>
      <c r="P629" s="114" t="str">
        <f t="shared" si="355"/>
        <v/>
      </c>
      <c r="Q629" s="115"/>
      <c r="R629" s="112" t="str">
        <f t="shared" si="356"/>
        <v/>
      </c>
      <c r="S629" s="50"/>
      <c r="T629" s="53" t="str">
        <f t="shared" si="357"/>
        <v/>
      </c>
      <c r="U629" s="50" t="str">
        <f t="shared" si="358"/>
        <v/>
      </c>
      <c r="V629" s="50" t="str">
        <f t="shared" si="359"/>
        <v/>
      </c>
      <c r="W629" s="53" t="str">
        <f t="shared" si="360"/>
        <v/>
      </c>
      <c r="X629" s="50" t="str">
        <f t="shared" si="361"/>
        <v/>
      </c>
      <c r="Y629" s="50" t="str">
        <f>IF(B629&lt;&gt;"",IF(MONTH(E629)=MONTH($F$14),SUMIF($C$22:C1097,"="&amp;(C629-1),$G$22:G1097),0)*T629,"")</f>
        <v/>
      </c>
      <c r="Z629" s="50" t="str">
        <f>IF(B629&lt;&gt;"",SUM($Y$22:Y629),"")</f>
        <v/>
      </c>
      <c r="AA629" s="51" t="str">
        <f t="shared" si="362"/>
        <v/>
      </c>
      <c r="AB629" s="50" t="str">
        <f t="shared" si="363"/>
        <v/>
      </c>
      <c r="AC629" s="50" t="str">
        <f t="shared" si="364"/>
        <v/>
      </c>
      <c r="AD629" s="50" t="str">
        <f t="shared" si="365"/>
        <v/>
      </c>
      <c r="AE629" s="50" t="str">
        <f t="shared" si="366"/>
        <v/>
      </c>
      <c r="AF629" s="50" t="str">
        <f>IFERROR($V629*(1-$W629)+SUM($X$22:$X629)+$AD629,"")</f>
        <v/>
      </c>
      <c r="AG629" s="50" t="str">
        <f t="shared" si="367"/>
        <v/>
      </c>
      <c r="AH629" s="50" t="str">
        <f>IF(B629&lt;&gt;"",
IF(AND(AG629=TRUE,D629&gt;=65),$V629*(1-10%)+SUM($X$22:$X629)+$AD629,AF629),
"")</f>
        <v/>
      </c>
      <c r="AI629" s="50" t="str">
        <f t="shared" si="368"/>
        <v/>
      </c>
      <c r="AJ629" s="50" t="str">
        <f t="shared" si="369"/>
        <v/>
      </c>
      <c r="AK629" s="50" t="str">
        <f t="shared" si="370"/>
        <v/>
      </c>
      <c r="AL629" s="50" t="str">
        <f t="shared" si="371"/>
        <v/>
      </c>
      <c r="AM629" s="50" t="str">
        <f t="shared" si="372"/>
        <v/>
      </c>
      <c r="AN629" s="50" t="str">
        <f t="shared" si="373"/>
        <v/>
      </c>
      <c r="AO629" s="50" t="str">
        <f t="shared" si="374"/>
        <v/>
      </c>
      <c r="AP629" s="50" t="str">
        <f t="shared" si="375"/>
        <v/>
      </c>
      <c r="AQ629" s="50" t="str">
        <f t="shared" si="376"/>
        <v/>
      </c>
    </row>
    <row r="630" spans="1:43" s="46" customFormat="1" x14ac:dyDescent="0.2">
      <c r="A630" s="47" t="str">
        <f t="shared" si="310"/>
        <v/>
      </c>
      <c r="B630" s="47" t="str">
        <f>IF(E630&lt;=$F$10,VLOOKUP('KALKULATOR 2021'!A630,Robocze!$B$23:$C$102,2),"")</f>
        <v/>
      </c>
      <c r="C630" s="47" t="str">
        <f t="shared" si="344"/>
        <v/>
      </c>
      <c r="D630" s="48" t="str">
        <f t="shared" si="345"/>
        <v/>
      </c>
      <c r="E630" s="54" t="str">
        <f t="shared" si="346"/>
        <v/>
      </c>
      <c r="F630" s="49" t="str">
        <f t="shared" si="347"/>
        <v/>
      </c>
      <c r="G630" s="50" t="str">
        <f>IF(F630&lt;&gt;"",
IF($F$6=Robocze!$B$3,$F$5/12,
IF(AND($F$6=Robocze!$B$4,MOD(A630,3)=1),$F$5/4,
IF(AND($F$6=Robocze!$B$5,MOD(A630,12)=1),$F$5,0))),
"")</f>
        <v/>
      </c>
      <c r="H630" s="50" t="str">
        <f t="shared" si="348"/>
        <v/>
      </c>
      <c r="I630" s="51" t="str">
        <f t="shared" si="349"/>
        <v/>
      </c>
      <c r="J630" s="50" t="str">
        <f t="shared" si="350"/>
        <v/>
      </c>
      <c r="K630" s="50" t="str">
        <f t="shared" si="351"/>
        <v/>
      </c>
      <c r="L630" s="52" t="str">
        <f t="shared" si="352"/>
        <v/>
      </c>
      <c r="M630" s="111" t="str">
        <f t="shared" si="353"/>
        <v/>
      </c>
      <c r="N630" s="114" t="str">
        <f t="shared" si="354"/>
        <v/>
      </c>
      <c r="O630" s="115"/>
      <c r="P630" s="114" t="str">
        <f t="shared" si="355"/>
        <v/>
      </c>
      <c r="Q630" s="115"/>
      <c r="R630" s="112" t="str">
        <f t="shared" si="356"/>
        <v/>
      </c>
      <c r="S630" s="50"/>
      <c r="T630" s="53" t="str">
        <f t="shared" si="357"/>
        <v/>
      </c>
      <c r="U630" s="50" t="str">
        <f t="shared" si="358"/>
        <v/>
      </c>
      <c r="V630" s="50" t="str">
        <f t="shared" si="359"/>
        <v/>
      </c>
      <c r="W630" s="53" t="str">
        <f t="shared" si="360"/>
        <v/>
      </c>
      <c r="X630" s="50" t="str">
        <f t="shared" si="361"/>
        <v/>
      </c>
      <c r="Y630" s="50" t="str">
        <f>IF(B630&lt;&gt;"",IF(MONTH(E630)=MONTH($F$14),SUMIF($C$22:C1098,"="&amp;(C630-1),$G$22:G1098),0)*T630,"")</f>
        <v/>
      </c>
      <c r="Z630" s="50" t="str">
        <f>IF(B630&lt;&gt;"",SUM($Y$22:Y630),"")</f>
        <v/>
      </c>
      <c r="AA630" s="51" t="str">
        <f t="shared" si="362"/>
        <v/>
      </c>
      <c r="AB630" s="50" t="str">
        <f t="shared" si="363"/>
        <v/>
      </c>
      <c r="AC630" s="50" t="str">
        <f t="shared" si="364"/>
        <v/>
      </c>
      <c r="AD630" s="50" t="str">
        <f t="shared" si="365"/>
        <v/>
      </c>
      <c r="AE630" s="50" t="str">
        <f t="shared" si="366"/>
        <v/>
      </c>
      <c r="AF630" s="50" t="str">
        <f>IFERROR($V630*(1-$W630)+SUM($X$22:$X630)+$AD630,"")</f>
        <v/>
      </c>
      <c r="AG630" s="50" t="str">
        <f t="shared" si="367"/>
        <v/>
      </c>
      <c r="AH630" s="50" t="str">
        <f>IF(B630&lt;&gt;"",
IF(AND(AG630=TRUE,D630&gt;=65),$V630*(1-10%)+SUM($X$22:$X630)+$AD630,AF630),
"")</f>
        <v/>
      </c>
      <c r="AI630" s="50" t="str">
        <f t="shared" si="368"/>
        <v/>
      </c>
      <c r="AJ630" s="50" t="str">
        <f t="shared" si="369"/>
        <v/>
      </c>
      <c r="AK630" s="50" t="str">
        <f t="shared" si="370"/>
        <v/>
      </c>
      <c r="AL630" s="50" t="str">
        <f t="shared" si="371"/>
        <v/>
      </c>
      <c r="AM630" s="50" t="str">
        <f t="shared" si="372"/>
        <v/>
      </c>
      <c r="AN630" s="50" t="str">
        <f t="shared" si="373"/>
        <v/>
      </c>
      <c r="AO630" s="50" t="str">
        <f t="shared" si="374"/>
        <v/>
      </c>
      <c r="AP630" s="50" t="str">
        <f t="shared" si="375"/>
        <v/>
      </c>
      <c r="AQ630" s="50" t="str">
        <f t="shared" si="376"/>
        <v/>
      </c>
    </row>
    <row r="631" spans="1:43" s="46" customFormat="1" x14ac:dyDescent="0.2">
      <c r="A631" s="47" t="str">
        <f t="shared" si="310"/>
        <v/>
      </c>
      <c r="B631" s="47" t="str">
        <f>IF(E631&lt;=$F$10,VLOOKUP('KALKULATOR 2021'!A631,Robocze!$B$23:$C$102,2),"")</f>
        <v/>
      </c>
      <c r="C631" s="47" t="str">
        <f t="shared" si="344"/>
        <v/>
      </c>
      <c r="D631" s="48" t="str">
        <f t="shared" si="345"/>
        <v/>
      </c>
      <c r="E631" s="54" t="str">
        <f t="shared" si="346"/>
        <v/>
      </c>
      <c r="F631" s="49" t="str">
        <f t="shared" si="347"/>
        <v/>
      </c>
      <c r="G631" s="50" t="str">
        <f>IF(F631&lt;&gt;"",
IF($F$6=Robocze!$B$3,$F$5/12,
IF(AND($F$6=Robocze!$B$4,MOD(A631,3)=1),$F$5/4,
IF(AND($F$6=Robocze!$B$5,MOD(A631,12)=1),$F$5,0))),
"")</f>
        <v/>
      </c>
      <c r="H631" s="50" t="str">
        <f t="shared" si="348"/>
        <v/>
      </c>
      <c r="I631" s="51" t="str">
        <f t="shared" si="349"/>
        <v/>
      </c>
      <c r="J631" s="50" t="str">
        <f t="shared" si="350"/>
        <v/>
      </c>
      <c r="K631" s="50" t="str">
        <f t="shared" si="351"/>
        <v/>
      </c>
      <c r="L631" s="52" t="str">
        <f t="shared" si="352"/>
        <v/>
      </c>
      <c r="M631" s="111" t="str">
        <f t="shared" si="353"/>
        <v/>
      </c>
      <c r="N631" s="114" t="str">
        <f t="shared" si="354"/>
        <v/>
      </c>
      <c r="O631" s="115"/>
      <c r="P631" s="114" t="str">
        <f t="shared" si="355"/>
        <v/>
      </c>
      <c r="Q631" s="115"/>
      <c r="R631" s="112" t="str">
        <f t="shared" si="356"/>
        <v/>
      </c>
      <c r="S631" s="50"/>
      <c r="T631" s="53" t="str">
        <f t="shared" si="357"/>
        <v/>
      </c>
      <c r="U631" s="50" t="str">
        <f t="shared" si="358"/>
        <v/>
      </c>
      <c r="V631" s="50" t="str">
        <f t="shared" si="359"/>
        <v/>
      </c>
      <c r="W631" s="53" t="str">
        <f t="shared" si="360"/>
        <v/>
      </c>
      <c r="X631" s="50" t="str">
        <f t="shared" si="361"/>
        <v/>
      </c>
      <c r="Y631" s="50" t="str">
        <f>IF(B631&lt;&gt;"",IF(MONTH(E631)=MONTH($F$14),SUMIF($C$22:C1099,"="&amp;(C631-1),$G$22:G1099),0)*T631,"")</f>
        <v/>
      </c>
      <c r="Z631" s="50" t="str">
        <f>IF(B631&lt;&gt;"",SUM($Y$22:Y631),"")</f>
        <v/>
      </c>
      <c r="AA631" s="51" t="str">
        <f t="shared" si="362"/>
        <v/>
      </c>
      <c r="AB631" s="50" t="str">
        <f t="shared" si="363"/>
        <v/>
      </c>
      <c r="AC631" s="50" t="str">
        <f t="shared" si="364"/>
        <v/>
      </c>
      <c r="AD631" s="50" t="str">
        <f t="shared" si="365"/>
        <v/>
      </c>
      <c r="AE631" s="50" t="str">
        <f t="shared" si="366"/>
        <v/>
      </c>
      <c r="AF631" s="50" t="str">
        <f>IFERROR($V631*(1-$W631)+SUM($X$22:$X631)+$AD631,"")</f>
        <v/>
      </c>
      <c r="AG631" s="50" t="str">
        <f t="shared" si="367"/>
        <v/>
      </c>
      <c r="AH631" s="50" t="str">
        <f>IF(B631&lt;&gt;"",
IF(AND(AG631=TRUE,D631&gt;=65),$V631*(1-10%)+SUM($X$22:$X631)+$AD631,AF631),
"")</f>
        <v/>
      </c>
      <c r="AI631" s="50" t="str">
        <f t="shared" si="368"/>
        <v/>
      </c>
      <c r="AJ631" s="50" t="str">
        <f t="shared" si="369"/>
        <v/>
      </c>
      <c r="AK631" s="50" t="str">
        <f t="shared" si="370"/>
        <v/>
      </c>
      <c r="AL631" s="50" t="str">
        <f t="shared" si="371"/>
        <v/>
      </c>
      <c r="AM631" s="50" t="str">
        <f t="shared" si="372"/>
        <v/>
      </c>
      <c r="AN631" s="50" t="str">
        <f t="shared" si="373"/>
        <v/>
      </c>
      <c r="AO631" s="50" t="str">
        <f t="shared" si="374"/>
        <v/>
      </c>
      <c r="AP631" s="50" t="str">
        <f t="shared" si="375"/>
        <v/>
      </c>
      <c r="AQ631" s="50" t="str">
        <f t="shared" si="376"/>
        <v/>
      </c>
    </row>
    <row r="632" spans="1:43" s="46" customFormat="1" x14ac:dyDescent="0.2">
      <c r="A632" s="47" t="str">
        <f t="shared" si="310"/>
        <v/>
      </c>
      <c r="B632" s="47" t="str">
        <f>IF(E632&lt;=$F$10,VLOOKUP('KALKULATOR 2021'!A632,Robocze!$B$23:$C$102,2),"")</f>
        <v/>
      </c>
      <c r="C632" s="47" t="str">
        <f t="shared" si="344"/>
        <v/>
      </c>
      <c r="D632" s="48" t="str">
        <f t="shared" si="345"/>
        <v/>
      </c>
      <c r="E632" s="54" t="str">
        <f t="shared" si="346"/>
        <v/>
      </c>
      <c r="F632" s="49" t="str">
        <f t="shared" si="347"/>
        <v/>
      </c>
      <c r="G632" s="50" t="str">
        <f>IF(F632&lt;&gt;"",
IF($F$6=Robocze!$B$3,$F$5/12,
IF(AND($F$6=Robocze!$B$4,MOD(A632,3)=1),$F$5/4,
IF(AND($F$6=Robocze!$B$5,MOD(A632,12)=1),$F$5,0))),
"")</f>
        <v/>
      </c>
      <c r="H632" s="50" t="str">
        <f t="shared" si="348"/>
        <v/>
      </c>
      <c r="I632" s="51" t="str">
        <f t="shared" si="349"/>
        <v/>
      </c>
      <c r="J632" s="50" t="str">
        <f t="shared" si="350"/>
        <v/>
      </c>
      <c r="K632" s="50" t="str">
        <f t="shared" si="351"/>
        <v/>
      </c>
      <c r="L632" s="52" t="str">
        <f t="shared" si="352"/>
        <v/>
      </c>
      <c r="M632" s="111" t="str">
        <f t="shared" si="353"/>
        <v/>
      </c>
      <c r="N632" s="114" t="str">
        <f t="shared" si="354"/>
        <v/>
      </c>
      <c r="O632" s="115"/>
      <c r="P632" s="114" t="str">
        <f t="shared" si="355"/>
        <v/>
      </c>
      <c r="Q632" s="115"/>
      <c r="R632" s="112" t="str">
        <f t="shared" si="356"/>
        <v/>
      </c>
      <c r="S632" s="50"/>
      <c r="T632" s="53" t="str">
        <f t="shared" si="357"/>
        <v/>
      </c>
      <c r="U632" s="50" t="str">
        <f t="shared" si="358"/>
        <v/>
      </c>
      <c r="V632" s="50" t="str">
        <f t="shared" si="359"/>
        <v/>
      </c>
      <c r="W632" s="53" t="str">
        <f t="shared" si="360"/>
        <v/>
      </c>
      <c r="X632" s="50" t="str">
        <f t="shared" si="361"/>
        <v/>
      </c>
      <c r="Y632" s="50" t="str">
        <f>IF(B632&lt;&gt;"",IF(MONTH(E632)=MONTH($F$14),SUMIF($C$22:C1100,"="&amp;(C632-1),$G$22:G1100),0)*T632,"")</f>
        <v/>
      </c>
      <c r="Z632" s="50" t="str">
        <f>IF(B632&lt;&gt;"",SUM($Y$22:Y632),"")</f>
        <v/>
      </c>
      <c r="AA632" s="51" t="str">
        <f t="shared" si="362"/>
        <v/>
      </c>
      <c r="AB632" s="50" t="str">
        <f t="shared" si="363"/>
        <v/>
      </c>
      <c r="AC632" s="50" t="str">
        <f t="shared" si="364"/>
        <v/>
      </c>
      <c r="AD632" s="50" t="str">
        <f t="shared" si="365"/>
        <v/>
      </c>
      <c r="AE632" s="50" t="str">
        <f t="shared" si="366"/>
        <v/>
      </c>
      <c r="AF632" s="50" t="str">
        <f>IFERROR($V632*(1-$W632)+SUM($X$22:$X632)+$AD632,"")</f>
        <v/>
      </c>
      <c r="AG632" s="50" t="str">
        <f t="shared" si="367"/>
        <v/>
      </c>
      <c r="AH632" s="50" t="str">
        <f>IF(B632&lt;&gt;"",
IF(AND(AG632=TRUE,D632&gt;=65),$V632*(1-10%)+SUM($X$22:$X632)+$AD632,AF632),
"")</f>
        <v/>
      </c>
      <c r="AI632" s="50" t="str">
        <f t="shared" si="368"/>
        <v/>
      </c>
      <c r="AJ632" s="50" t="str">
        <f t="shared" si="369"/>
        <v/>
      </c>
      <c r="AK632" s="50" t="str">
        <f t="shared" si="370"/>
        <v/>
      </c>
      <c r="AL632" s="50" t="str">
        <f t="shared" si="371"/>
        <v/>
      </c>
      <c r="AM632" s="50" t="str">
        <f t="shared" si="372"/>
        <v/>
      </c>
      <c r="AN632" s="50" t="str">
        <f t="shared" si="373"/>
        <v/>
      </c>
      <c r="AO632" s="50" t="str">
        <f t="shared" si="374"/>
        <v/>
      </c>
      <c r="AP632" s="50" t="str">
        <f t="shared" si="375"/>
        <v/>
      </c>
      <c r="AQ632" s="50" t="str">
        <f t="shared" si="376"/>
        <v/>
      </c>
    </row>
    <row r="633" spans="1:43" s="46" customFormat="1" x14ac:dyDescent="0.2">
      <c r="A633" s="55" t="str">
        <f t="shared" si="310"/>
        <v/>
      </c>
      <c r="B633" s="55" t="str">
        <f>IF(E633&lt;=$F$10,VLOOKUP('KALKULATOR 2021'!A633,Robocze!$B$23:$C$102,2),"")</f>
        <v/>
      </c>
      <c r="C633" s="55" t="str">
        <f t="shared" si="344"/>
        <v/>
      </c>
      <c r="D633" s="56" t="str">
        <f t="shared" si="345"/>
        <v/>
      </c>
      <c r="E633" s="57" t="str">
        <f t="shared" si="346"/>
        <v/>
      </c>
      <c r="F633" s="58" t="str">
        <f t="shared" si="347"/>
        <v/>
      </c>
      <c r="G633" s="59" t="str">
        <f>IF(F633&lt;&gt;"",
IF($F$6=Robocze!$B$3,$F$5/12,
IF(AND($F$6=Robocze!$B$4,MOD(A633,3)=1),$F$5/4,
IF(AND($F$6=Robocze!$B$5,MOD(A633,12)=1),$F$5,0))),
"")</f>
        <v/>
      </c>
      <c r="H633" s="59" t="str">
        <f t="shared" si="348"/>
        <v/>
      </c>
      <c r="I633" s="60" t="str">
        <f t="shared" si="349"/>
        <v/>
      </c>
      <c r="J633" s="59" t="str">
        <f t="shared" si="350"/>
        <v/>
      </c>
      <c r="K633" s="59" t="str">
        <f t="shared" si="351"/>
        <v/>
      </c>
      <c r="L633" s="61" t="str">
        <f t="shared" si="352"/>
        <v/>
      </c>
      <c r="M633" s="113" t="str">
        <f t="shared" si="353"/>
        <v/>
      </c>
      <c r="N633" s="114" t="str">
        <f t="shared" si="354"/>
        <v/>
      </c>
      <c r="O633" s="115"/>
      <c r="P633" s="114" t="str">
        <f t="shared" si="355"/>
        <v/>
      </c>
      <c r="Q633" s="115"/>
      <c r="R633" s="112" t="str">
        <f t="shared" si="356"/>
        <v/>
      </c>
      <c r="S633" s="59"/>
      <c r="T633" s="62" t="str">
        <f t="shared" si="357"/>
        <v/>
      </c>
      <c r="U633" s="59" t="str">
        <f t="shared" si="358"/>
        <v/>
      </c>
      <c r="V633" s="59" t="str">
        <f t="shared" si="359"/>
        <v/>
      </c>
      <c r="W633" s="62" t="str">
        <f t="shared" si="360"/>
        <v/>
      </c>
      <c r="X633" s="59" t="str">
        <f t="shared" si="361"/>
        <v/>
      </c>
      <c r="Y633" s="59" t="str">
        <f>IF(B633&lt;&gt;"",IF(MONTH(E633)=MONTH($F$14),SUMIF($C$22:C1101,"="&amp;(C633-1),$G$22:G1101),0)*T633,"")</f>
        <v/>
      </c>
      <c r="Z633" s="59" t="str">
        <f>IF(B633&lt;&gt;"",SUM($Y$22:Y633),"")</f>
        <v/>
      </c>
      <c r="AA633" s="60" t="str">
        <f t="shared" si="362"/>
        <v/>
      </c>
      <c r="AB633" s="59" t="str">
        <f t="shared" si="363"/>
        <v/>
      </c>
      <c r="AC633" s="59" t="str">
        <f t="shared" si="364"/>
        <v/>
      </c>
      <c r="AD633" s="59" t="str">
        <f t="shared" si="365"/>
        <v/>
      </c>
      <c r="AE633" s="59" t="str">
        <f t="shared" si="366"/>
        <v/>
      </c>
      <c r="AF633" s="59" t="str">
        <f>IFERROR($V633*(1-$W633)+SUM($X$22:$X633)+$AD633,"")</f>
        <v/>
      </c>
      <c r="AG633" s="59" t="str">
        <f t="shared" si="367"/>
        <v/>
      </c>
      <c r="AH633" s="59" t="str">
        <f>IF(B633&lt;&gt;"",
IF(AND(AG633=TRUE,D633&gt;=65),$V633*(1-10%)+SUM($X$22:$X633)+$AD633,AF633),
"")</f>
        <v/>
      </c>
      <c r="AI633" s="59" t="str">
        <f t="shared" si="368"/>
        <v/>
      </c>
      <c r="AJ633" s="59" t="str">
        <f t="shared" si="369"/>
        <v/>
      </c>
      <c r="AK633" s="59" t="str">
        <f t="shared" si="370"/>
        <v/>
      </c>
      <c r="AL633" s="59" t="str">
        <f t="shared" si="371"/>
        <v/>
      </c>
      <c r="AM633" s="59" t="str">
        <f t="shared" si="372"/>
        <v/>
      </c>
      <c r="AN633" s="59" t="str">
        <f t="shared" si="373"/>
        <v/>
      </c>
      <c r="AO633" s="59" t="str">
        <f t="shared" si="374"/>
        <v/>
      </c>
      <c r="AP633" s="59" t="str">
        <f t="shared" si="375"/>
        <v/>
      </c>
      <c r="AQ633" s="59" t="str">
        <f t="shared" si="376"/>
        <v/>
      </c>
    </row>
    <row r="634" spans="1:43" s="46" customFormat="1" x14ac:dyDescent="0.2">
      <c r="A634" s="47" t="str">
        <f t="shared" si="310"/>
        <v/>
      </c>
      <c r="B634" s="47" t="str">
        <f>IF(E634&lt;=$F$10,VLOOKUP('KALKULATOR 2021'!A634,Robocze!$B$23:$C$102,2),"")</f>
        <v/>
      </c>
      <c r="C634" s="47" t="str">
        <f t="shared" si="344"/>
        <v/>
      </c>
      <c r="D634" s="48" t="str">
        <f t="shared" si="345"/>
        <v/>
      </c>
      <c r="E634" s="49" t="str">
        <f t="shared" si="346"/>
        <v/>
      </c>
      <c r="F634" s="49" t="str">
        <f t="shared" si="347"/>
        <v/>
      </c>
      <c r="G634" s="50" t="str">
        <f>IF(F634&lt;&gt;"",
IF($F$6=Robocze!$B$3,$F$5/12,
IF(AND($F$6=Robocze!$B$4,MOD(A634,3)=1),$F$5/4,
IF(AND($F$6=Robocze!$B$5,MOD(A634,12)=1),$F$5,0))),
"")</f>
        <v/>
      </c>
      <c r="H634" s="50" t="str">
        <f t="shared" si="348"/>
        <v/>
      </c>
      <c r="I634" s="51" t="str">
        <f t="shared" si="349"/>
        <v/>
      </c>
      <c r="J634" s="50" t="str">
        <f t="shared" si="350"/>
        <v/>
      </c>
      <c r="K634" s="50" t="str">
        <f t="shared" si="351"/>
        <v/>
      </c>
      <c r="L634" s="52" t="str">
        <f t="shared" si="352"/>
        <v/>
      </c>
      <c r="M634" s="111" t="str">
        <f t="shared" si="353"/>
        <v/>
      </c>
      <c r="N634" s="114" t="str">
        <f t="shared" si="354"/>
        <v/>
      </c>
      <c r="O634" s="115"/>
      <c r="P634" s="114" t="str">
        <f t="shared" si="355"/>
        <v/>
      </c>
      <c r="Q634" s="115"/>
      <c r="R634" s="112" t="str">
        <f t="shared" si="356"/>
        <v/>
      </c>
      <c r="S634" s="50"/>
      <c r="T634" s="53" t="str">
        <f t="shared" si="357"/>
        <v/>
      </c>
      <c r="U634" s="50" t="str">
        <f t="shared" si="358"/>
        <v/>
      </c>
      <c r="V634" s="50" t="str">
        <f t="shared" si="359"/>
        <v/>
      </c>
      <c r="W634" s="53" t="str">
        <f t="shared" si="360"/>
        <v/>
      </c>
      <c r="X634" s="50" t="str">
        <f t="shared" si="361"/>
        <v/>
      </c>
      <c r="Y634" s="50" t="str">
        <f>IF(B634&lt;&gt;"",IF(MONTH(E634)=MONTH($F$14),SUMIF($C$22:C1102,"="&amp;(C634-1),$G$22:G1102),0)*T634,"")</f>
        <v/>
      </c>
      <c r="Z634" s="50" t="str">
        <f>IF(B634&lt;&gt;"",SUM($Y$22:Y634),"")</f>
        <v/>
      </c>
      <c r="AA634" s="51" t="str">
        <f t="shared" si="362"/>
        <v/>
      </c>
      <c r="AB634" s="50" t="str">
        <f t="shared" si="363"/>
        <v/>
      </c>
      <c r="AC634" s="50" t="str">
        <f t="shared" si="364"/>
        <v/>
      </c>
      <c r="AD634" s="50" t="str">
        <f t="shared" si="365"/>
        <v/>
      </c>
      <c r="AE634" s="50" t="str">
        <f t="shared" si="366"/>
        <v/>
      </c>
      <c r="AF634" s="50" t="str">
        <f>IFERROR($V634*(1-$W634)+SUM($X$22:$X634)+$AD634,"")</f>
        <v/>
      </c>
      <c r="AG634" s="50" t="str">
        <f t="shared" si="367"/>
        <v/>
      </c>
      <c r="AH634" s="50" t="str">
        <f>IF(B634&lt;&gt;"",
IF(AND(AG634=TRUE,D634&gt;=65),$V634*(1-10%)+SUM($X$22:$X634)+$AD634,AF634),
"")</f>
        <v/>
      </c>
      <c r="AI634" s="50" t="str">
        <f t="shared" si="368"/>
        <v/>
      </c>
      <c r="AJ634" s="50" t="str">
        <f t="shared" si="369"/>
        <v/>
      </c>
      <c r="AK634" s="50" t="str">
        <f t="shared" si="370"/>
        <v/>
      </c>
      <c r="AL634" s="50" t="str">
        <f t="shared" si="371"/>
        <v/>
      </c>
      <c r="AM634" s="50" t="str">
        <f t="shared" si="372"/>
        <v/>
      </c>
      <c r="AN634" s="50" t="str">
        <f t="shared" si="373"/>
        <v/>
      </c>
      <c r="AO634" s="50" t="str">
        <f t="shared" si="374"/>
        <v/>
      </c>
      <c r="AP634" s="50" t="str">
        <f t="shared" si="375"/>
        <v/>
      </c>
      <c r="AQ634" s="50" t="str">
        <f t="shared" si="376"/>
        <v/>
      </c>
    </row>
    <row r="635" spans="1:43" s="46" customFormat="1" x14ac:dyDescent="0.2">
      <c r="A635" s="47" t="str">
        <f t="shared" si="310"/>
        <v/>
      </c>
      <c r="B635" s="47" t="str">
        <f>IF(E635&lt;=$F$10,VLOOKUP('KALKULATOR 2021'!A635,Robocze!$B$23:$C$102,2),"")</f>
        <v/>
      </c>
      <c r="C635" s="47" t="str">
        <f t="shared" si="344"/>
        <v/>
      </c>
      <c r="D635" s="48" t="str">
        <f t="shared" si="345"/>
        <v/>
      </c>
      <c r="E635" s="54" t="str">
        <f t="shared" si="346"/>
        <v/>
      </c>
      <c r="F635" s="49" t="str">
        <f t="shared" si="347"/>
        <v/>
      </c>
      <c r="G635" s="50" t="str">
        <f>IF(F635&lt;&gt;"",
IF($F$6=Robocze!$B$3,$F$5/12,
IF(AND($F$6=Robocze!$B$4,MOD(A635,3)=1),$F$5/4,
IF(AND($F$6=Robocze!$B$5,MOD(A635,12)=1),$F$5,0))),
"")</f>
        <v/>
      </c>
      <c r="H635" s="50" t="str">
        <f t="shared" si="348"/>
        <v/>
      </c>
      <c r="I635" s="51" t="str">
        <f t="shared" si="349"/>
        <v/>
      </c>
      <c r="J635" s="50" t="str">
        <f t="shared" si="350"/>
        <v/>
      </c>
      <c r="K635" s="50" t="str">
        <f t="shared" si="351"/>
        <v/>
      </c>
      <c r="L635" s="52" t="str">
        <f t="shared" si="352"/>
        <v/>
      </c>
      <c r="M635" s="111" t="str">
        <f t="shared" si="353"/>
        <v/>
      </c>
      <c r="N635" s="114" t="str">
        <f t="shared" si="354"/>
        <v/>
      </c>
      <c r="O635" s="115"/>
      <c r="P635" s="114" t="str">
        <f t="shared" si="355"/>
        <v/>
      </c>
      <c r="Q635" s="115"/>
      <c r="R635" s="112" t="str">
        <f t="shared" si="356"/>
        <v/>
      </c>
      <c r="S635" s="50"/>
      <c r="T635" s="53" t="str">
        <f t="shared" si="357"/>
        <v/>
      </c>
      <c r="U635" s="50" t="str">
        <f t="shared" si="358"/>
        <v/>
      </c>
      <c r="V635" s="50" t="str">
        <f t="shared" si="359"/>
        <v/>
      </c>
      <c r="W635" s="53" t="str">
        <f t="shared" si="360"/>
        <v/>
      </c>
      <c r="X635" s="50" t="str">
        <f t="shared" si="361"/>
        <v/>
      </c>
      <c r="Y635" s="50" t="str">
        <f>IF(B635&lt;&gt;"",IF(MONTH(E635)=MONTH($F$14),SUMIF($C$22:C1103,"="&amp;(C635-1),$G$22:G1103),0)*T635,"")</f>
        <v/>
      </c>
      <c r="Z635" s="50" t="str">
        <f>IF(B635&lt;&gt;"",SUM($Y$22:Y635),"")</f>
        <v/>
      </c>
      <c r="AA635" s="51" t="str">
        <f t="shared" si="362"/>
        <v/>
      </c>
      <c r="AB635" s="50" t="str">
        <f t="shared" si="363"/>
        <v/>
      </c>
      <c r="AC635" s="50" t="str">
        <f t="shared" si="364"/>
        <v/>
      </c>
      <c r="AD635" s="50" t="str">
        <f t="shared" si="365"/>
        <v/>
      </c>
      <c r="AE635" s="50" t="str">
        <f t="shared" si="366"/>
        <v/>
      </c>
      <c r="AF635" s="50" t="str">
        <f>IFERROR($V635*(1-$W635)+SUM($X$22:$X635)+$AD635,"")</f>
        <v/>
      </c>
      <c r="AG635" s="50" t="str">
        <f t="shared" si="367"/>
        <v/>
      </c>
      <c r="AH635" s="50" t="str">
        <f>IF(B635&lt;&gt;"",
IF(AND(AG635=TRUE,D635&gt;=65),$V635*(1-10%)+SUM($X$22:$X635)+$AD635,AF635),
"")</f>
        <v/>
      </c>
      <c r="AI635" s="50" t="str">
        <f t="shared" si="368"/>
        <v/>
      </c>
      <c r="AJ635" s="50" t="str">
        <f t="shared" si="369"/>
        <v/>
      </c>
      <c r="AK635" s="50" t="str">
        <f t="shared" si="370"/>
        <v/>
      </c>
      <c r="AL635" s="50" t="str">
        <f t="shared" si="371"/>
        <v/>
      </c>
      <c r="AM635" s="50" t="str">
        <f t="shared" si="372"/>
        <v/>
      </c>
      <c r="AN635" s="50" t="str">
        <f t="shared" si="373"/>
        <v/>
      </c>
      <c r="AO635" s="50" t="str">
        <f t="shared" si="374"/>
        <v/>
      </c>
      <c r="AP635" s="50" t="str">
        <f t="shared" si="375"/>
        <v/>
      </c>
      <c r="AQ635" s="50" t="str">
        <f t="shared" si="376"/>
        <v/>
      </c>
    </row>
    <row r="636" spans="1:43" s="46" customFormat="1" x14ac:dyDescent="0.2">
      <c r="A636" s="47" t="str">
        <f t="shared" si="310"/>
        <v/>
      </c>
      <c r="B636" s="47" t="str">
        <f>IF(E636&lt;=$F$10,VLOOKUP('KALKULATOR 2021'!A636,Robocze!$B$23:$C$102,2),"")</f>
        <v/>
      </c>
      <c r="C636" s="47" t="str">
        <f t="shared" si="344"/>
        <v/>
      </c>
      <c r="D636" s="48" t="str">
        <f t="shared" si="345"/>
        <v/>
      </c>
      <c r="E636" s="54" t="str">
        <f t="shared" si="346"/>
        <v/>
      </c>
      <c r="F636" s="49" t="str">
        <f t="shared" si="347"/>
        <v/>
      </c>
      <c r="G636" s="50" t="str">
        <f>IF(F636&lt;&gt;"",
IF($F$6=Robocze!$B$3,$F$5/12,
IF(AND($F$6=Robocze!$B$4,MOD(A636,3)=1),$F$5/4,
IF(AND($F$6=Robocze!$B$5,MOD(A636,12)=1),$F$5,0))),
"")</f>
        <v/>
      </c>
      <c r="H636" s="50" t="str">
        <f t="shared" si="348"/>
        <v/>
      </c>
      <c r="I636" s="51" t="str">
        <f t="shared" si="349"/>
        <v/>
      </c>
      <c r="J636" s="50" t="str">
        <f t="shared" si="350"/>
        <v/>
      </c>
      <c r="K636" s="50" t="str">
        <f t="shared" si="351"/>
        <v/>
      </c>
      <c r="L636" s="52" t="str">
        <f t="shared" si="352"/>
        <v/>
      </c>
      <c r="M636" s="111" t="str">
        <f t="shared" si="353"/>
        <v/>
      </c>
      <c r="N636" s="114" t="str">
        <f t="shared" si="354"/>
        <v/>
      </c>
      <c r="O636" s="115"/>
      <c r="P636" s="114" t="str">
        <f t="shared" si="355"/>
        <v/>
      </c>
      <c r="Q636" s="115"/>
      <c r="R636" s="112" t="str">
        <f t="shared" si="356"/>
        <v/>
      </c>
      <c r="S636" s="50"/>
      <c r="T636" s="53" t="str">
        <f t="shared" si="357"/>
        <v/>
      </c>
      <c r="U636" s="50" t="str">
        <f t="shared" si="358"/>
        <v/>
      </c>
      <c r="V636" s="50" t="str">
        <f t="shared" si="359"/>
        <v/>
      </c>
      <c r="W636" s="53" t="str">
        <f t="shared" si="360"/>
        <v/>
      </c>
      <c r="X636" s="50" t="str">
        <f t="shared" si="361"/>
        <v/>
      </c>
      <c r="Y636" s="50" t="str">
        <f>IF(B636&lt;&gt;"",IF(MONTH(E636)=MONTH($F$14),SUMIF($C$22:C1104,"="&amp;(C636-1),$G$22:G1104),0)*T636,"")</f>
        <v/>
      </c>
      <c r="Z636" s="50" t="str">
        <f>IF(B636&lt;&gt;"",SUM($Y$22:Y636),"")</f>
        <v/>
      </c>
      <c r="AA636" s="51" t="str">
        <f t="shared" si="362"/>
        <v/>
      </c>
      <c r="AB636" s="50" t="str">
        <f t="shared" si="363"/>
        <v/>
      </c>
      <c r="AC636" s="50" t="str">
        <f t="shared" si="364"/>
        <v/>
      </c>
      <c r="AD636" s="50" t="str">
        <f t="shared" si="365"/>
        <v/>
      </c>
      <c r="AE636" s="50" t="str">
        <f t="shared" si="366"/>
        <v/>
      </c>
      <c r="AF636" s="50" t="str">
        <f>IFERROR($V636*(1-$W636)+SUM($X$22:$X636)+$AD636,"")</f>
        <v/>
      </c>
      <c r="AG636" s="50" t="str">
        <f t="shared" si="367"/>
        <v/>
      </c>
      <c r="AH636" s="50" t="str">
        <f>IF(B636&lt;&gt;"",
IF(AND(AG636=TRUE,D636&gt;=65),$V636*(1-10%)+SUM($X$22:$X636)+$AD636,AF636),
"")</f>
        <v/>
      </c>
      <c r="AI636" s="50" t="str">
        <f t="shared" si="368"/>
        <v/>
      </c>
      <c r="AJ636" s="50" t="str">
        <f t="shared" si="369"/>
        <v/>
      </c>
      <c r="AK636" s="50" t="str">
        <f t="shared" si="370"/>
        <v/>
      </c>
      <c r="AL636" s="50" t="str">
        <f t="shared" si="371"/>
        <v/>
      </c>
      <c r="AM636" s="50" t="str">
        <f t="shared" si="372"/>
        <v/>
      </c>
      <c r="AN636" s="50" t="str">
        <f t="shared" si="373"/>
        <v/>
      </c>
      <c r="AO636" s="50" t="str">
        <f t="shared" si="374"/>
        <v/>
      </c>
      <c r="AP636" s="50" t="str">
        <f t="shared" si="375"/>
        <v/>
      </c>
      <c r="AQ636" s="50" t="str">
        <f t="shared" si="376"/>
        <v/>
      </c>
    </row>
    <row r="637" spans="1:43" s="46" customFormat="1" x14ac:dyDescent="0.2">
      <c r="A637" s="47" t="str">
        <f t="shared" si="310"/>
        <v/>
      </c>
      <c r="B637" s="47" t="str">
        <f>IF(E637&lt;=$F$10,VLOOKUP('KALKULATOR 2021'!A637,Robocze!$B$23:$C$102,2),"")</f>
        <v/>
      </c>
      <c r="C637" s="47" t="str">
        <f t="shared" si="344"/>
        <v/>
      </c>
      <c r="D637" s="48" t="str">
        <f t="shared" si="345"/>
        <v/>
      </c>
      <c r="E637" s="54" t="str">
        <f t="shared" si="346"/>
        <v/>
      </c>
      <c r="F637" s="49" t="str">
        <f t="shared" si="347"/>
        <v/>
      </c>
      <c r="G637" s="50" t="str">
        <f>IF(F637&lt;&gt;"",
IF($F$6=Robocze!$B$3,$F$5/12,
IF(AND($F$6=Robocze!$B$4,MOD(A637,3)=1),$F$5/4,
IF(AND($F$6=Robocze!$B$5,MOD(A637,12)=1),$F$5,0))),
"")</f>
        <v/>
      </c>
      <c r="H637" s="50" t="str">
        <f t="shared" si="348"/>
        <v/>
      </c>
      <c r="I637" s="51" t="str">
        <f t="shared" si="349"/>
        <v/>
      </c>
      <c r="J637" s="50" t="str">
        <f t="shared" si="350"/>
        <v/>
      </c>
      <c r="K637" s="50" t="str">
        <f t="shared" si="351"/>
        <v/>
      </c>
      <c r="L637" s="52" t="str">
        <f t="shared" si="352"/>
        <v/>
      </c>
      <c r="M637" s="111" t="str">
        <f t="shared" si="353"/>
        <v/>
      </c>
      <c r="N637" s="114" t="str">
        <f t="shared" si="354"/>
        <v/>
      </c>
      <c r="O637" s="115"/>
      <c r="P637" s="114" t="str">
        <f t="shared" si="355"/>
        <v/>
      </c>
      <c r="Q637" s="115"/>
      <c r="R637" s="112" t="str">
        <f t="shared" si="356"/>
        <v/>
      </c>
      <c r="S637" s="50"/>
      <c r="T637" s="53" t="str">
        <f t="shared" si="357"/>
        <v/>
      </c>
      <c r="U637" s="50" t="str">
        <f t="shared" si="358"/>
        <v/>
      </c>
      <c r="V637" s="50" t="str">
        <f t="shared" si="359"/>
        <v/>
      </c>
      <c r="W637" s="53" t="str">
        <f t="shared" si="360"/>
        <v/>
      </c>
      <c r="X637" s="50" t="str">
        <f t="shared" si="361"/>
        <v/>
      </c>
      <c r="Y637" s="50" t="str">
        <f>IF(B637&lt;&gt;"",IF(MONTH(E637)=MONTH($F$14),SUMIF($C$22:C1105,"="&amp;(C637-1),$G$22:G1105),0)*T637,"")</f>
        <v/>
      </c>
      <c r="Z637" s="50" t="str">
        <f>IF(B637&lt;&gt;"",SUM($Y$22:Y637),"")</f>
        <v/>
      </c>
      <c r="AA637" s="51" t="str">
        <f t="shared" si="362"/>
        <v/>
      </c>
      <c r="AB637" s="50" t="str">
        <f t="shared" si="363"/>
        <v/>
      </c>
      <c r="AC637" s="50" t="str">
        <f t="shared" si="364"/>
        <v/>
      </c>
      <c r="AD637" s="50" t="str">
        <f t="shared" si="365"/>
        <v/>
      </c>
      <c r="AE637" s="50" t="str">
        <f t="shared" si="366"/>
        <v/>
      </c>
      <c r="AF637" s="50" t="str">
        <f>IFERROR($V637*(1-$W637)+SUM($X$22:$X637)+$AD637,"")</f>
        <v/>
      </c>
      <c r="AG637" s="50" t="str">
        <f t="shared" si="367"/>
        <v/>
      </c>
      <c r="AH637" s="50" t="str">
        <f>IF(B637&lt;&gt;"",
IF(AND(AG637=TRUE,D637&gt;=65),$V637*(1-10%)+SUM($X$22:$X637)+$AD637,AF637),
"")</f>
        <v/>
      </c>
      <c r="AI637" s="50" t="str">
        <f t="shared" si="368"/>
        <v/>
      </c>
      <c r="AJ637" s="50" t="str">
        <f t="shared" si="369"/>
        <v/>
      </c>
      <c r="AK637" s="50" t="str">
        <f t="shared" si="370"/>
        <v/>
      </c>
      <c r="AL637" s="50" t="str">
        <f t="shared" si="371"/>
        <v/>
      </c>
      <c r="AM637" s="50" t="str">
        <f t="shared" si="372"/>
        <v/>
      </c>
      <c r="AN637" s="50" t="str">
        <f t="shared" si="373"/>
        <v/>
      </c>
      <c r="AO637" s="50" t="str">
        <f t="shared" si="374"/>
        <v/>
      </c>
      <c r="AP637" s="50" t="str">
        <f t="shared" si="375"/>
        <v/>
      </c>
      <c r="AQ637" s="50" t="str">
        <f t="shared" si="376"/>
        <v/>
      </c>
    </row>
    <row r="638" spans="1:43" s="46" customFormat="1" x14ac:dyDescent="0.2">
      <c r="A638" s="47" t="str">
        <f t="shared" si="310"/>
        <v/>
      </c>
      <c r="B638" s="47" t="str">
        <f>IF(E638&lt;=$F$10,VLOOKUP('KALKULATOR 2021'!A638,Robocze!$B$23:$C$102,2),"")</f>
        <v/>
      </c>
      <c r="C638" s="47" t="str">
        <f t="shared" si="344"/>
        <v/>
      </c>
      <c r="D638" s="48" t="str">
        <f t="shared" si="345"/>
        <v/>
      </c>
      <c r="E638" s="54" t="str">
        <f t="shared" si="346"/>
        <v/>
      </c>
      <c r="F638" s="49" t="str">
        <f t="shared" si="347"/>
        <v/>
      </c>
      <c r="G638" s="50" t="str">
        <f>IF(F638&lt;&gt;"",
IF($F$6=Robocze!$B$3,$F$5/12,
IF(AND($F$6=Robocze!$B$4,MOD(A638,3)=1),$F$5/4,
IF(AND($F$6=Robocze!$B$5,MOD(A638,12)=1),$F$5,0))),
"")</f>
        <v/>
      </c>
      <c r="H638" s="50" t="str">
        <f t="shared" si="348"/>
        <v/>
      </c>
      <c r="I638" s="51" t="str">
        <f t="shared" si="349"/>
        <v/>
      </c>
      <c r="J638" s="50" t="str">
        <f t="shared" si="350"/>
        <v/>
      </c>
      <c r="K638" s="50" t="str">
        <f t="shared" si="351"/>
        <v/>
      </c>
      <c r="L638" s="52" t="str">
        <f t="shared" si="352"/>
        <v/>
      </c>
      <c r="M638" s="111" t="str">
        <f t="shared" si="353"/>
        <v/>
      </c>
      <c r="N638" s="114" t="str">
        <f t="shared" si="354"/>
        <v/>
      </c>
      <c r="O638" s="115"/>
      <c r="P638" s="114" t="str">
        <f t="shared" si="355"/>
        <v/>
      </c>
      <c r="Q638" s="115"/>
      <c r="R638" s="112" t="str">
        <f t="shared" si="356"/>
        <v/>
      </c>
      <c r="S638" s="50"/>
      <c r="T638" s="53" t="str">
        <f t="shared" si="357"/>
        <v/>
      </c>
      <c r="U638" s="50" t="str">
        <f t="shared" si="358"/>
        <v/>
      </c>
      <c r="V638" s="50" t="str">
        <f t="shared" si="359"/>
        <v/>
      </c>
      <c r="W638" s="53" t="str">
        <f t="shared" si="360"/>
        <v/>
      </c>
      <c r="X638" s="50" t="str">
        <f t="shared" si="361"/>
        <v/>
      </c>
      <c r="Y638" s="50" t="str">
        <f>IF(B638&lt;&gt;"",IF(MONTH(E638)=MONTH($F$14),SUMIF($C$22:C1106,"="&amp;(C638-1),$G$22:G1106),0)*T638,"")</f>
        <v/>
      </c>
      <c r="Z638" s="50" t="str">
        <f>IF(B638&lt;&gt;"",SUM($Y$22:Y638),"")</f>
        <v/>
      </c>
      <c r="AA638" s="51" t="str">
        <f t="shared" si="362"/>
        <v/>
      </c>
      <c r="AB638" s="50" t="str">
        <f t="shared" si="363"/>
        <v/>
      </c>
      <c r="AC638" s="50" t="str">
        <f t="shared" si="364"/>
        <v/>
      </c>
      <c r="AD638" s="50" t="str">
        <f t="shared" si="365"/>
        <v/>
      </c>
      <c r="AE638" s="50" t="str">
        <f t="shared" si="366"/>
        <v/>
      </c>
      <c r="AF638" s="50" t="str">
        <f>IFERROR($V638*(1-$W638)+SUM($X$22:$X638)+$AD638,"")</f>
        <v/>
      </c>
      <c r="AG638" s="50" t="str">
        <f t="shared" si="367"/>
        <v/>
      </c>
      <c r="AH638" s="50" t="str">
        <f>IF(B638&lt;&gt;"",
IF(AND(AG638=TRUE,D638&gt;=65),$V638*(1-10%)+SUM($X$22:$X638)+$AD638,AF638),
"")</f>
        <v/>
      </c>
      <c r="AI638" s="50" t="str">
        <f t="shared" si="368"/>
        <v/>
      </c>
      <c r="AJ638" s="50" t="str">
        <f t="shared" si="369"/>
        <v/>
      </c>
      <c r="AK638" s="50" t="str">
        <f t="shared" si="370"/>
        <v/>
      </c>
      <c r="AL638" s="50" t="str">
        <f t="shared" si="371"/>
        <v/>
      </c>
      <c r="AM638" s="50" t="str">
        <f t="shared" si="372"/>
        <v/>
      </c>
      <c r="AN638" s="50" t="str">
        <f t="shared" si="373"/>
        <v/>
      </c>
      <c r="AO638" s="50" t="str">
        <f t="shared" si="374"/>
        <v/>
      </c>
      <c r="AP638" s="50" t="str">
        <f t="shared" si="375"/>
        <v/>
      </c>
      <c r="AQ638" s="50" t="str">
        <f t="shared" si="376"/>
        <v/>
      </c>
    </row>
    <row r="639" spans="1:43" s="46" customFormat="1" x14ac:dyDescent="0.2">
      <c r="A639" s="47" t="str">
        <f t="shared" si="310"/>
        <v/>
      </c>
      <c r="B639" s="47" t="str">
        <f>IF(E639&lt;=$F$10,VLOOKUP('KALKULATOR 2021'!A639,Robocze!$B$23:$C$102,2),"")</f>
        <v/>
      </c>
      <c r="C639" s="47" t="str">
        <f t="shared" si="344"/>
        <v/>
      </c>
      <c r="D639" s="48" t="str">
        <f t="shared" si="345"/>
        <v/>
      </c>
      <c r="E639" s="54" t="str">
        <f t="shared" si="346"/>
        <v/>
      </c>
      <c r="F639" s="49" t="str">
        <f t="shared" si="347"/>
        <v/>
      </c>
      <c r="G639" s="50" t="str">
        <f>IF(F639&lt;&gt;"",
IF($F$6=Robocze!$B$3,$F$5/12,
IF(AND($F$6=Robocze!$B$4,MOD(A639,3)=1),$F$5/4,
IF(AND($F$6=Robocze!$B$5,MOD(A639,12)=1),$F$5,0))),
"")</f>
        <v/>
      </c>
      <c r="H639" s="50" t="str">
        <f t="shared" si="348"/>
        <v/>
      </c>
      <c r="I639" s="51" t="str">
        <f t="shared" si="349"/>
        <v/>
      </c>
      <c r="J639" s="50" t="str">
        <f t="shared" si="350"/>
        <v/>
      </c>
      <c r="K639" s="50" t="str">
        <f t="shared" si="351"/>
        <v/>
      </c>
      <c r="L639" s="52" t="str">
        <f t="shared" si="352"/>
        <v/>
      </c>
      <c r="M639" s="111" t="str">
        <f t="shared" si="353"/>
        <v/>
      </c>
      <c r="N639" s="114" t="str">
        <f t="shared" si="354"/>
        <v/>
      </c>
      <c r="O639" s="115"/>
      <c r="P639" s="114" t="str">
        <f t="shared" si="355"/>
        <v/>
      </c>
      <c r="Q639" s="115"/>
      <c r="R639" s="112" t="str">
        <f t="shared" si="356"/>
        <v/>
      </c>
      <c r="S639" s="50"/>
      <c r="T639" s="53" t="str">
        <f t="shared" si="357"/>
        <v/>
      </c>
      <c r="U639" s="50" t="str">
        <f t="shared" si="358"/>
        <v/>
      </c>
      <c r="V639" s="50" t="str">
        <f t="shared" si="359"/>
        <v/>
      </c>
      <c r="W639" s="53" t="str">
        <f t="shared" si="360"/>
        <v/>
      </c>
      <c r="X639" s="50" t="str">
        <f t="shared" si="361"/>
        <v/>
      </c>
      <c r="Y639" s="50" t="str">
        <f>IF(B639&lt;&gt;"",IF(MONTH(E639)=MONTH($F$14),SUMIF($C$22:C1107,"="&amp;(C639-1),$G$22:G1107),0)*T639,"")</f>
        <v/>
      </c>
      <c r="Z639" s="50" t="str">
        <f>IF(B639&lt;&gt;"",SUM($Y$22:Y639),"")</f>
        <v/>
      </c>
      <c r="AA639" s="51" t="str">
        <f t="shared" si="362"/>
        <v/>
      </c>
      <c r="AB639" s="50" t="str">
        <f t="shared" si="363"/>
        <v/>
      </c>
      <c r="AC639" s="50" t="str">
        <f t="shared" si="364"/>
        <v/>
      </c>
      <c r="AD639" s="50" t="str">
        <f t="shared" si="365"/>
        <v/>
      </c>
      <c r="AE639" s="50" t="str">
        <f t="shared" si="366"/>
        <v/>
      </c>
      <c r="AF639" s="50" t="str">
        <f>IFERROR($V639*(1-$W639)+SUM($X$22:$X639)+$AD639,"")</f>
        <v/>
      </c>
      <c r="AG639" s="50" t="str">
        <f t="shared" si="367"/>
        <v/>
      </c>
      <c r="AH639" s="50" t="str">
        <f>IF(B639&lt;&gt;"",
IF(AND(AG639=TRUE,D639&gt;=65),$V639*(1-10%)+SUM($X$22:$X639)+$AD639,AF639),
"")</f>
        <v/>
      </c>
      <c r="AI639" s="50" t="str">
        <f t="shared" si="368"/>
        <v/>
      </c>
      <c r="AJ639" s="50" t="str">
        <f t="shared" si="369"/>
        <v/>
      </c>
      <c r="AK639" s="50" t="str">
        <f t="shared" si="370"/>
        <v/>
      </c>
      <c r="AL639" s="50" t="str">
        <f t="shared" si="371"/>
        <v/>
      </c>
      <c r="AM639" s="50" t="str">
        <f t="shared" si="372"/>
        <v/>
      </c>
      <c r="AN639" s="50" t="str">
        <f t="shared" si="373"/>
        <v/>
      </c>
      <c r="AO639" s="50" t="str">
        <f t="shared" si="374"/>
        <v/>
      </c>
      <c r="AP639" s="50" t="str">
        <f t="shared" si="375"/>
        <v/>
      </c>
      <c r="AQ639" s="50" t="str">
        <f t="shared" si="376"/>
        <v/>
      </c>
    </row>
    <row r="640" spans="1:43" s="46" customFormat="1" x14ac:dyDescent="0.2">
      <c r="A640" s="47" t="str">
        <f t="shared" si="310"/>
        <v/>
      </c>
      <c r="B640" s="47" t="str">
        <f>IF(E640&lt;=$F$10,VLOOKUP('KALKULATOR 2021'!A640,Robocze!$B$23:$C$102,2),"")</f>
        <v/>
      </c>
      <c r="C640" s="47" t="str">
        <f t="shared" si="344"/>
        <v/>
      </c>
      <c r="D640" s="48" t="str">
        <f t="shared" si="345"/>
        <v/>
      </c>
      <c r="E640" s="54" t="str">
        <f t="shared" si="346"/>
        <v/>
      </c>
      <c r="F640" s="49" t="str">
        <f t="shared" si="347"/>
        <v/>
      </c>
      <c r="G640" s="50" t="str">
        <f>IF(F640&lt;&gt;"",
IF($F$6=Robocze!$B$3,$F$5/12,
IF(AND($F$6=Robocze!$B$4,MOD(A640,3)=1),$F$5/4,
IF(AND($F$6=Robocze!$B$5,MOD(A640,12)=1),$F$5,0))),
"")</f>
        <v/>
      </c>
      <c r="H640" s="50" t="str">
        <f t="shared" si="348"/>
        <v/>
      </c>
      <c r="I640" s="51" t="str">
        <f t="shared" si="349"/>
        <v/>
      </c>
      <c r="J640" s="50" t="str">
        <f t="shared" si="350"/>
        <v/>
      </c>
      <c r="K640" s="50" t="str">
        <f t="shared" si="351"/>
        <v/>
      </c>
      <c r="L640" s="52" t="str">
        <f t="shared" si="352"/>
        <v/>
      </c>
      <c r="M640" s="111" t="str">
        <f t="shared" si="353"/>
        <v/>
      </c>
      <c r="N640" s="114" t="str">
        <f t="shared" si="354"/>
        <v/>
      </c>
      <c r="O640" s="115"/>
      <c r="P640" s="114" t="str">
        <f t="shared" si="355"/>
        <v/>
      </c>
      <c r="Q640" s="115"/>
      <c r="R640" s="112" t="str">
        <f t="shared" si="356"/>
        <v/>
      </c>
      <c r="S640" s="50"/>
      <c r="T640" s="53" t="str">
        <f t="shared" si="357"/>
        <v/>
      </c>
      <c r="U640" s="50" t="str">
        <f t="shared" si="358"/>
        <v/>
      </c>
      <c r="V640" s="50" t="str">
        <f t="shared" si="359"/>
        <v/>
      </c>
      <c r="W640" s="53" t="str">
        <f t="shared" si="360"/>
        <v/>
      </c>
      <c r="X640" s="50" t="str">
        <f t="shared" si="361"/>
        <v/>
      </c>
      <c r="Y640" s="50" t="str">
        <f>IF(B640&lt;&gt;"",IF(MONTH(E640)=MONTH($F$14),SUMIF($C$22:C1108,"="&amp;(C640-1),$G$22:G1108),0)*T640,"")</f>
        <v/>
      </c>
      <c r="Z640" s="50" t="str">
        <f>IF(B640&lt;&gt;"",SUM($Y$22:Y640),"")</f>
        <v/>
      </c>
      <c r="AA640" s="51" t="str">
        <f t="shared" si="362"/>
        <v/>
      </c>
      <c r="AB640" s="50" t="str">
        <f t="shared" si="363"/>
        <v/>
      </c>
      <c r="AC640" s="50" t="str">
        <f t="shared" si="364"/>
        <v/>
      </c>
      <c r="AD640" s="50" t="str">
        <f t="shared" si="365"/>
        <v/>
      </c>
      <c r="AE640" s="50" t="str">
        <f t="shared" si="366"/>
        <v/>
      </c>
      <c r="AF640" s="50" t="str">
        <f>IFERROR($V640*(1-$W640)+SUM($X$22:$X640)+$AD640,"")</f>
        <v/>
      </c>
      <c r="AG640" s="50" t="str">
        <f t="shared" si="367"/>
        <v/>
      </c>
      <c r="AH640" s="50" t="str">
        <f>IF(B640&lt;&gt;"",
IF(AND(AG640=TRUE,D640&gt;=65),$V640*(1-10%)+SUM($X$22:$X640)+$AD640,AF640),
"")</f>
        <v/>
      </c>
      <c r="AI640" s="50" t="str">
        <f t="shared" si="368"/>
        <v/>
      </c>
      <c r="AJ640" s="50" t="str">
        <f t="shared" si="369"/>
        <v/>
      </c>
      <c r="AK640" s="50" t="str">
        <f t="shared" si="370"/>
        <v/>
      </c>
      <c r="AL640" s="50" t="str">
        <f t="shared" si="371"/>
        <v/>
      </c>
      <c r="AM640" s="50" t="str">
        <f t="shared" si="372"/>
        <v/>
      </c>
      <c r="AN640" s="50" t="str">
        <f t="shared" si="373"/>
        <v/>
      </c>
      <c r="AO640" s="50" t="str">
        <f t="shared" si="374"/>
        <v/>
      </c>
      <c r="AP640" s="50" t="str">
        <f t="shared" si="375"/>
        <v/>
      </c>
      <c r="AQ640" s="50" t="str">
        <f t="shared" si="376"/>
        <v/>
      </c>
    </row>
    <row r="641" spans="1:43" s="46" customFormat="1" x14ac:dyDescent="0.2">
      <c r="A641" s="47" t="str">
        <f t="shared" si="310"/>
        <v/>
      </c>
      <c r="B641" s="47" t="str">
        <f>IF(E641&lt;=$F$10,VLOOKUP('KALKULATOR 2021'!A641,Robocze!$B$23:$C$102,2),"")</f>
        <v/>
      </c>
      <c r="C641" s="47" t="str">
        <f t="shared" si="344"/>
        <v/>
      </c>
      <c r="D641" s="48" t="str">
        <f t="shared" si="345"/>
        <v/>
      </c>
      <c r="E641" s="54" t="str">
        <f t="shared" si="346"/>
        <v/>
      </c>
      <c r="F641" s="49" t="str">
        <f t="shared" si="347"/>
        <v/>
      </c>
      <c r="G641" s="50" t="str">
        <f>IF(F641&lt;&gt;"",
IF($F$6=Robocze!$B$3,$F$5/12,
IF(AND($F$6=Robocze!$B$4,MOD(A641,3)=1),$F$5/4,
IF(AND($F$6=Robocze!$B$5,MOD(A641,12)=1),$F$5,0))),
"")</f>
        <v/>
      </c>
      <c r="H641" s="50" t="str">
        <f t="shared" si="348"/>
        <v/>
      </c>
      <c r="I641" s="51" t="str">
        <f t="shared" si="349"/>
        <v/>
      </c>
      <c r="J641" s="50" t="str">
        <f t="shared" si="350"/>
        <v/>
      </c>
      <c r="K641" s="50" t="str">
        <f t="shared" si="351"/>
        <v/>
      </c>
      <c r="L641" s="52" t="str">
        <f t="shared" si="352"/>
        <v/>
      </c>
      <c r="M641" s="111" t="str">
        <f t="shared" si="353"/>
        <v/>
      </c>
      <c r="N641" s="114" t="str">
        <f t="shared" si="354"/>
        <v/>
      </c>
      <c r="O641" s="115"/>
      <c r="P641" s="114" t="str">
        <f t="shared" si="355"/>
        <v/>
      </c>
      <c r="Q641" s="115"/>
      <c r="R641" s="112" t="str">
        <f t="shared" si="356"/>
        <v/>
      </c>
      <c r="S641" s="50"/>
      <c r="T641" s="53" t="str">
        <f t="shared" si="357"/>
        <v/>
      </c>
      <c r="U641" s="50" t="str">
        <f t="shared" si="358"/>
        <v/>
      </c>
      <c r="V641" s="50" t="str">
        <f t="shared" si="359"/>
        <v/>
      </c>
      <c r="W641" s="53" t="str">
        <f t="shared" si="360"/>
        <v/>
      </c>
      <c r="X641" s="50" t="str">
        <f t="shared" si="361"/>
        <v/>
      </c>
      <c r="Y641" s="50" t="str">
        <f>IF(B641&lt;&gt;"",IF(MONTH(E641)=MONTH($F$14),SUMIF($C$22:C1109,"="&amp;(C641-1),$G$22:G1109),0)*T641,"")</f>
        <v/>
      </c>
      <c r="Z641" s="50" t="str">
        <f>IF(B641&lt;&gt;"",SUM($Y$22:Y641),"")</f>
        <v/>
      </c>
      <c r="AA641" s="51" t="str">
        <f t="shared" si="362"/>
        <v/>
      </c>
      <c r="AB641" s="50" t="str">
        <f t="shared" si="363"/>
        <v/>
      </c>
      <c r="AC641" s="50" t="str">
        <f t="shared" si="364"/>
        <v/>
      </c>
      <c r="AD641" s="50" t="str">
        <f t="shared" si="365"/>
        <v/>
      </c>
      <c r="AE641" s="50" t="str">
        <f t="shared" si="366"/>
        <v/>
      </c>
      <c r="AF641" s="50" t="str">
        <f>IFERROR($V641*(1-$W641)+SUM($X$22:$X641)+$AD641,"")</f>
        <v/>
      </c>
      <c r="AG641" s="50" t="str">
        <f t="shared" si="367"/>
        <v/>
      </c>
      <c r="AH641" s="50" t="str">
        <f>IF(B641&lt;&gt;"",
IF(AND(AG641=TRUE,D641&gt;=65),$V641*(1-10%)+SUM($X$22:$X641)+$AD641,AF641),
"")</f>
        <v/>
      </c>
      <c r="AI641" s="50" t="str">
        <f t="shared" si="368"/>
        <v/>
      </c>
      <c r="AJ641" s="50" t="str">
        <f t="shared" si="369"/>
        <v/>
      </c>
      <c r="AK641" s="50" t="str">
        <f t="shared" si="370"/>
        <v/>
      </c>
      <c r="AL641" s="50" t="str">
        <f t="shared" si="371"/>
        <v/>
      </c>
      <c r="AM641" s="50" t="str">
        <f t="shared" si="372"/>
        <v/>
      </c>
      <c r="AN641" s="50" t="str">
        <f t="shared" si="373"/>
        <v/>
      </c>
      <c r="AO641" s="50" t="str">
        <f t="shared" si="374"/>
        <v/>
      </c>
      <c r="AP641" s="50" t="str">
        <f t="shared" si="375"/>
        <v/>
      </c>
      <c r="AQ641" s="50" t="str">
        <f t="shared" si="376"/>
        <v/>
      </c>
    </row>
    <row r="642" spans="1:43" s="46" customFormat="1" x14ac:dyDescent="0.2">
      <c r="A642" s="47" t="str">
        <f t="shared" si="310"/>
        <v/>
      </c>
      <c r="B642" s="47" t="str">
        <f>IF(E642&lt;=$F$10,VLOOKUP('KALKULATOR 2021'!A642,Robocze!$B$23:$C$102,2),"")</f>
        <v/>
      </c>
      <c r="C642" s="47" t="str">
        <f t="shared" si="344"/>
        <v/>
      </c>
      <c r="D642" s="48" t="str">
        <f t="shared" si="345"/>
        <v/>
      </c>
      <c r="E642" s="54" t="str">
        <f t="shared" si="346"/>
        <v/>
      </c>
      <c r="F642" s="49" t="str">
        <f t="shared" si="347"/>
        <v/>
      </c>
      <c r="G642" s="50" t="str">
        <f>IF(F642&lt;&gt;"",
IF($F$6=Robocze!$B$3,$F$5/12,
IF(AND($F$6=Robocze!$B$4,MOD(A642,3)=1),$F$5/4,
IF(AND($F$6=Robocze!$B$5,MOD(A642,12)=1),$F$5,0))),
"")</f>
        <v/>
      </c>
      <c r="H642" s="50" t="str">
        <f t="shared" si="348"/>
        <v/>
      </c>
      <c r="I642" s="51" t="str">
        <f t="shared" si="349"/>
        <v/>
      </c>
      <c r="J642" s="50" t="str">
        <f t="shared" si="350"/>
        <v/>
      </c>
      <c r="K642" s="50" t="str">
        <f t="shared" si="351"/>
        <v/>
      </c>
      <c r="L642" s="52" t="str">
        <f t="shared" si="352"/>
        <v/>
      </c>
      <c r="M642" s="111" t="str">
        <f t="shared" si="353"/>
        <v/>
      </c>
      <c r="N642" s="114" t="str">
        <f t="shared" si="354"/>
        <v/>
      </c>
      <c r="O642" s="115"/>
      <c r="P642" s="114" t="str">
        <f t="shared" si="355"/>
        <v/>
      </c>
      <c r="Q642" s="115"/>
      <c r="R642" s="112" t="str">
        <f t="shared" si="356"/>
        <v/>
      </c>
      <c r="S642" s="50"/>
      <c r="T642" s="53" t="str">
        <f t="shared" si="357"/>
        <v/>
      </c>
      <c r="U642" s="50" t="str">
        <f t="shared" si="358"/>
        <v/>
      </c>
      <c r="V642" s="50" t="str">
        <f t="shared" si="359"/>
        <v/>
      </c>
      <c r="W642" s="53" t="str">
        <f t="shared" si="360"/>
        <v/>
      </c>
      <c r="X642" s="50" t="str">
        <f t="shared" si="361"/>
        <v/>
      </c>
      <c r="Y642" s="50" t="str">
        <f>IF(B642&lt;&gt;"",IF(MONTH(E642)=MONTH($F$14),SUMIF($C$22:C1110,"="&amp;(C642-1),$G$22:G1110),0)*T642,"")</f>
        <v/>
      </c>
      <c r="Z642" s="50" t="str">
        <f>IF(B642&lt;&gt;"",SUM($Y$22:Y642),"")</f>
        <v/>
      </c>
      <c r="AA642" s="51" t="str">
        <f t="shared" si="362"/>
        <v/>
      </c>
      <c r="AB642" s="50" t="str">
        <f t="shared" si="363"/>
        <v/>
      </c>
      <c r="AC642" s="50" t="str">
        <f t="shared" si="364"/>
        <v/>
      </c>
      <c r="AD642" s="50" t="str">
        <f t="shared" si="365"/>
        <v/>
      </c>
      <c r="AE642" s="50" t="str">
        <f t="shared" si="366"/>
        <v/>
      </c>
      <c r="AF642" s="50" t="str">
        <f>IFERROR($V642*(1-$W642)+SUM($X$22:$X642)+$AD642,"")</f>
        <v/>
      </c>
      <c r="AG642" s="50" t="str">
        <f t="shared" si="367"/>
        <v/>
      </c>
      <c r="AH642" s="50" t="str">
        <f>IF(B642&lt;&gt;"",
IF(AND(AG642=TRUE,D642&gt;=65),$V642*(1-10%)+SUM($X$22:$X642)+$AD642,AF642),
"")</f>
        <v/>
      </c>
      <c r="AI642" s="50" t="str">
        <f t="shared" si="368"/>
        <v/>
      </c>
      <c r="AJ642" s="50" t="str">
        <f t="shared" si="369"/>
        <v/>
      </c>
      <c r="AK642" s="50" t="str">
        <f t="shared" si="370"/>
        <v/>
      </c>
      <c r="AL642" s="50" t="str">
        <f t="shared" si="371"/>
        <v/>
      </c>
      <c r="AM642" s="50" t="str">
        <f t="shared" si="372"/>
        <v/>
      </c>
      <c r="AN642" s="50" t="str">
        <f t="shared" si="373"/>
        <v/>
      </c>
      <c r="AO642" s="50" t="str">
        <f t="shared" si="374"/>
        <v/>
      </c>
      <c r="AP642" s="50" t="str">
        <f t="shared" si="375"/>
        <v/>
      </c>
      <c r="AQ642" s="50" t="str">
        <f t="shared" si="376"/>
        <v/>
      </c>
    </row>
    <row r="643" spans="1:43" s="46" customFormat="1" x14ac:dyDescent="0.2">
      <c r="A643" s="47" t="str">
        <f t="shared" si="310"/>
        <v/>
      </c>
      <c r="B643" s="47" t="str">
        <f>IF(E643&lt;=$F$10,VLOOKUP('KALKULATOR 2021'!A643,Robocze!$B$23:$C$102,2),"")</f>
        <v/>
      </c>
      <c r="C643" s="47" t="str">
        <f t="shared" si="344"/>
        <v/>
      </c>
      <c r="D643" s="48" t="str">
        <f t="shared" si="345"/>
        <v/>
      </c>
      <c r="E643" s="54" t="str">
        <f t="shared" si="346"/>
        <v/>
      </c>
      <c r="F643" s="49" t="str">
        <f t="shared" si="347"/>
        <v/>
      </c>
      <c r="G643" s="50" t="str">
        <f>IF(F643&lt;&gt;"",
IF($F$6=Robocze!$B$3,$F$5/12,
IF(AND($F$6=Robocze!$B$4,MOD(A643,3)=1),$F$5/4,
IF(AND($F$6=Robocze!$B$5,MOD(A643,12)=1),$F$5,0))),
"")</f>
        <v/>
      </c>
      <c r="H643" s="50" t="str">
        <f t="shared" si="348"/>
        <v/>
      </c>
      <c r="I643" s="51" t="str">
        <f t="shared" si="349"/>
        <v/>
      </c>
      <c r="J643" s="50" t="str">
        <f t="shared" si="350"/>
        <v/>
      </c>
      <c r="K643" s="50" t="str">
        <f t="shared" si="351"/>
        <v/>
      </c>
      <c r="L643" s="52" t="str">
        <f t="shared" si="352"/>
        <v/>
      </c>
      <c r="M643" s="111" t="str">
        <f t="shared" si="353"/>
        <v/>
      </c>
      <c r="N643" s="114" t="str">
        <f t="shared" si="354"/>
        <v/>
      </c>
      <c r="O643" s="115"/>
      <c r="P643" s="114" t="str">
        <f t="shared" si="355"/>
        <v/>
      </c>
      <c r="Q643" s="115"/>
      <c r="R643" s="112" t="str">
        <f t="shared" si="356"/>
        <v/>
      </c>
      <c r="S643" s="50"/>
      <c r="T643" s="53" t="str">
        <f t="shared" si="357"/>
        <v/>
      </c>
      <c r="U643" s="50" t="str">
        <f t="shared" si="358"/>
        <v/>
      </c>
      <c r="V643" s="50" t="str">
        <f t="shared" si="359"/>
        <v/>
      </c>
      <c r="W643" s="53" t="str">
        <f t="shared" si="360"/>
        <v/>
      </c>
      <c r="X643" s="50" t="str">
        <f t="shared" si="361"/>
        <v/>
      </c>
      <c r="Y643" s="50" t="str">
        <f>IF(B643&lt;&gt;"",IF(MONTH(E643)=MONTH($F$14),SUMIF($C$22:C1111,"="&amp;(C643-1),$G$22:G1111),0)*T643,"")</f>
        <v/>
      </c>
      <c r="Z643" s="50" t="str">
        <f>IF(B643&lt;&gt;"",SUM($Y$22:Y643),"")</f>
        <v/>
      </c>
      <c r="AA643" s="51" t="str">
        <f t="shared" si="362"/>
        <v/>
      </c>
      <c r="AB643" s="50" t="str">
        <f t="shared" si="363"/>
        <v/>
      </c>
      <c r="AC643" s="50" t="str">
        <f t="shared" si="364"/>
        <v/>
      </c>
      <c r="AD643" s="50" t="str">
        <f t="shared" si="365"/>
        <v/>
      </c>
      <c r="AE643" s="50" t="str">
        <f t="shared" si="366"/>
        <v/>
      </c>
      <c r="AF643" s="50" t="str">
        <f>IFERROR($V643*(1-$W643)+SUM($X$22:$X643)+$AD643,"")</f>
        <v/>
      </c>
      <c r="AG643" s="50" t="str">
        <f t="shared" si="367"/>
        <v/>
      </c>
      <c r="AH643" s="50" t="str">
        <f>IF(B643&lt;&gt;"",
IF(AND(AG643=TRUE,D643&gt;=65),$V643*(1-10%)+SUM($X$22:$X643)+$AD643,AF643),
"")</f>
        <v/>
      </c>
      <c r="AI643" s="50" t="str">
        <f t="shared" si="368"/>
        <v/>
      </c>
      <c r="AJ643" s="50" t="str">
        <f t="shared" si="369"/>
        <v/>
      </c>
      <c r="AK643" s="50" t="str">
        <f t="shared" si="370"/>
        <v/>
      </c>
      <c r="AL643" s="50" t="str">
        <f t="shared" si="371"/>
        <v/>
      </c>
      <c r="AM643" s="50" t="str">
        <f t="shared" si="372"/>
        <v/>
      </c>
      <c r="AN643" s="50" t="str">
        <f t="shared" si="373"/>
        <v/>
      </c>
      <c r="AO643" s="50" t="str">
        <f t="shared" si="374"/>
        <v/>
      </c>
      <c r="AP643" s="50" t="str">
        <f t="shared" si="375"/>
        <v/>
      </c>
      <c r="AQ643" s="50" t="str">
        <f t="shared" si="376"/>
        <v/>
      </c>
    </row>
    <row r="644" spans="1:43" s="46" customFormat="1" x14ac:dyDescent="0.2">
      <c r="A644" s="47" t="str">
        <f t="shared" si="310"/>
        <v/>
      </c>
      <c r="B644" s="47" t="str">
        <f>IF(E644&lt;=$F$10,VLOOKUP('KALKULATOR 2021'!A644,Robocze!$B$23:$C$102,2),"")</f>
        <v/>
      </c>
      <c r="C644" s="47" t="str">
        <f t="shared" si="344"/>
        <v/>
      </c>
      <c r="D644" s="48" t="str">
        <f t="shared" si="345"/>
        <v/>
      </c>
      <c r="E644" s="54" t="str">
        <f t="shared" si="346"/>
        <v/>
      </c>
      <c r="F644" s="49" t="str">
        <f t="shared" si="347"/>
        <v/>
      </c>
      <c r="G644" s="50" t="str">
        <f>IF(F644&lt;&gt;"",
IF($F$6=Robocze!$B$3,$F$5/12,
IF(AND($F$6=Robocze!$B$4,MOD(A644,3)=1),$F$5/4,
IF(AND($F$6=Robocze!$B$5,MOD(A644,12)=1),$F$5,0))),
"")</f>
        <v/>
      </c>
      <c r="H644" s="50" t="str">
        <f t="shared" si="348"/>
        <v/>
      </c>
      <c r="I644" s="51" t="str">
        <f t="shared" si="349"/>
        <v/>
      </c>
      <c r="J644" s="50" t="str">
        <f t="shared" si="350"/>
        <v/>
      </c>
      <c r="K644" s="50" t="str">
        <f t="shared" si="351"/>
        <v/>
      </c>
      <c r="L644" s="52" t="str">
        <f t="shared" si="352"/>
        <v/>
      </c>
      <c r="M644" s="111" t="str">
        <f t="shared" si="353"/>
        <v/>
      </c>
      <c r="N644" s="114" t="str">
        <f t="shared" si="354"/>
        <v/>
      </c>
      <c r="O644" s="115"/>
      <c r="P644" s="114" t="str">
        <f t="shared" si="355"/>
        <v/>
      </c>
      <c r="Q644" s="115"/>
      <c r="R644" s="112" t="str">
        <f t="shared" si="356"/>
        <v/>
      </c>
      <c r="S644" s="50"/>
      <c r="T644" s="53" t="str">
        <f t="shared" si="357"/>
        <v/>
      </c>
      <c r="U644" s="50" t="str">
        <f t="shared" si="358"/>
        <v/>
      </c>
      <c r="V644" s="50" t="str">
        <f t="shared" si="359"/>
        <v/>
      </c>
      <c r="W644" s="53" t="str">
        <f t="shared" si="360"/>
        <v/>
      </c>
      <c r="X644" s="50" t="str">
        <f t="shared" si="361"/>
        <v/>
      </c>
      <c r="Y644" s="50" t="str">
        <f>IF(B644&lt;&gt;"",IF(MONTH(E644)=MONTH($F$14),SUMIF($C$22:C1112,"="&amp;(C644-1),$G$22:G1112),0)*T644,"")</f>
        <v/>
      </c>
      <c r="Z644" s="50" t="str">
        <f>IF(B644&lt;&gt;"",SUM($Y$22:Y644),"")</f>
        <v/>
      </c>
      <c r="AA644" s="51" t="str">
        <f t="shared" si="362"/>
        <v/>
      </c>
      <c r="AB644" s="50" t="str">
        <f t="shared" si="363"/>
        <v/>
      </c>
      <c r="AC644" s="50" t="str">
        <f t="shared" si="364"/>
        <v/>
      </c>
      <c r="AD644" s="50" t="str">
        <f t="shared" si="365"/>
        <v/>
      </c>
      <c r="AE644" s="50" t="str">
        <f t="shared" si="366"/>
        <v/>
      </c>
      <c r="AF644" s="50" t="str">
        <f>IFERROR($V644*(1-$W644)+SUM($X$22:$X644)+$AD644,"")</f>
        <v/>
      </c>
      <c r="AG644" s="50" t="str">
        <f t="shared" si="367"/>
        <v/>
      </c>
      <c r="AH644" s="50" t="str">
        <f>IF(B644&lt;&gt;"",
IF(AND(AG644=TRUE,D644&gt;=65),$V644*(1-10%)+SUM($X$22:$X644)+$AD644,AF644),
"")</f>
        <v/>
      </c>
      <c r="AI644" s="50" t="str">
        <f t="shared" si="368"/>
        <v/>
      </c>
      <c r="AJ644" s="50" t="str">
        <f t="shared" si="369"/>
        <v/>
      </c>
      <c r="AK644" s="50" t="str">
        <f t="shared" si="370"/>
        <v/>
      </c>
      <c r="AL644" s="50" t="str">
        <f t="shared" si="371"/>
        <v/>
      </c>
      <c r="AM644" s="50" t="str">
        <f t="shared" si="372"/>
        <v/>
      </c>
      <c r="AN644" s="50" t="str">
        <f t="shared" si="373"/>
        <v/>
      </c>
      <c r="AO644" s="50" t="str">
        <f t="shared" si="374"/>
        <v/>
      </c>
      <c r="AP644" s="50" t="str">
        <f t="shared" si="375"/>
        <v/>
      </c>
      <c r="AQ644" s="50" t="str">
        <f t="shared" si="376"/>
        <v/>
      </c>
    </row>
    <row r="645" spans="1:43" s="46" customFormat="1" x14ac:dyDescent="0.2">
      <c r="A645" s="55" t="str">
        <f t="shared" si="310"/>
        <v/>
      </c>
      <c r="B645" s="55" t="str">
        <f>IF(E645&lt;=$F$10,VLOOKUP('KALKULATOR 2021'!A645,Robocze!$B$23:$C$102,2),"")</f>
        <v/>
      </c>
      <c r="C645" s="55" t="str">
        <f t="shared" si="344"/>
        <v/>
      </c>
      <c r="D645" s="56" t="str">
        <f t="shared" si="345"/>
        <v/>
      </c>
      <c r="E645" s="57" t="str">
        <f t="shared" si="346"/>
        <v/>
      </c>
      <c r="F645" s="58" t="str">
        <f t="shared" si="347"/>
        <v/>
      </c>
      <c r="G645" s="59" t="str">
        <f>IF(F645&lt;&gt;"",
IF($F$6=Robocze!$B$3,$F$5/12,
IF(AND($F$6=Robocze!$B$4,MOD(A645,3)=1),$F$5/4,
IF(AND($F$6=Robocze!$B$5,MOD(A645,12)=1),$F$5,0))),
"")</f>
        <v/>
      </c>
      <c r="H645" s="59" t="str">
        <f t="shared" si="348"/>
        <v/>
      </c>
      <c r="I645" s="60" t="str">
        <f t="shared" si="349"/>
        <v/>
      </c>
      <c r="J645" s="59" t="str">
        <f t="shared" si="350"/>
        <v/>
      </c>
      <c r="K645" s="59" t="str">
        <f t="shared" si="351"/>
        <v/>
      </c>
      <c r="L645" s="61" t="str">
        <f t="shared" si="352"/>
        <v/>
      </c>
      <c r="M645" s="113" t="str">
        <f t="shared" si="353"/>
        <v/>
      </c>
      <c r="N645" s="114" t="str">
        <f t="shared" si="354"/>
        <v/>
      </c>
      <c r="O645" s="115"/>
      <c r="P645" s="114" t="str">
        <f t="shared" si="355"/>
        <v/>
      </c>
      <c r="Q645" s="115"/>
      <c r="R645" s="112" t="str">
        <f t="shared" si="356"/>
        <v/>
      </c>
      <c r="S645" s="59"/>
      <c r="T645" s="62" t="str">
        <f t="shared" si="357"/>
        <v/>
      </c>
      <c r="U645" s="59" t="str">
        <f t="shared" si="358"/>
        <v/>
      </c>
      <c r="V645" s="59" t="str">
        <f t="shared" si="359"/>
        <v/>
      </c>
      <c r="W645" s="62" t="str">
        <f t="shared" si="360"/>
        <v/>
      </c>
      <c r="X645" s="59" t="str">
        <f t="shared" si="361"/>
        <v/>
      </c>
      <c r="Y645" s="59" t="str">
        <f>IF(B645&lt;&gt;"",IF(MONTH(E645)=MONTH($F$14),SUMIF($C$22:C1113,"="&amp;(C645-1),$G$22:G1113),0)*T645,"")</f>
        <v/>
      </c>
      <c r="Z645" s="59" t="str">
        <f>IF(B645&lt;&gt;"",SUM($Y$22:Y645),"")</f>
        <v/>
      </c>
      <c r="AA645" s="60" t="str">
        <f t="shared" si="362"/>
        <v/>
      </c>
      <c r="AB645" s="59" t="str">
        <f t="shared" si="363"/>
        <v/>
      </c>
      <c r="AC645" s="59" t="str">
        <f t="shared" si="364"/>
        <v/>
      </c>
      <c r="AD645" s="59" t="str">
        <f t="shared" si="365"/>
        <v/>
      </c>
      <c r="AE645" s="59" t="str">
        <f t="shared" si="366"/>
        <v/>
      </c>
      <c r="AF645" s="59" t="str">
        <f>IFERROR($V645*(1-$W645)+SUM($X$22:$X645)+$AD645,"")</f>
        <v/>
      </c>
      <c r="AG645" s="59" t="str">
        <f t="shared" si="367"/>
        <v/>
      </c>
      <c r="AH645" s="59" t="str">
        <f>IF(B645&lt;&gt;"",
IF(AND(AG645=TRUE,D645&gt;=65),$V645*(1-10%)+SUM($X$22:$X645)+$AD645,AF645),
"")</f>
        <v/>
      </c>
      <c r="AI645" s="59" t="str">
        <f t="shared" si="368"/>
        <v/>
      </c>
      <c r="AJ645" s="59" t="str">
        <f t="shared" si="369"/>
        <v/>
      </c>
      <c r="AK645" s="59" t="str">
        <f t="shared" si="370"/>
        <v/>
      </c>
      <c r="AL645" s="59" t="str">
        <f t="shared" si="371"/>
        <v/>
      </c>
      <c r="AM645" s="59" t="str">
        <f t="shared" si="372"/>
        <v/>
      </c>
      <c r="AN645" s="59" t="str">
        <f t="shared" si="373"/>
        <v/>
      </c>
      <c r="AO645" s="59" t="str">
        <f t="shared" si="374"/>
        <v/>
      </c>
      <c r="AP645" s="59" t="str">
        <f t="shared" si="375"/>
        <v/>
      </c>
      <c r="AQ645" s="59" t="str">
        <f t="shared" si="376"/>
        <v/>
      </c>
    </row>
    <row r="646" spans="1:43" s="46" customFormat="1" x14ac:dyDescent="0.2">
      <c r="A646" s="47" t="str">
        <f t="shared" si="310"/>
        <v/>
      </c>
      <c r="B646" s="47" t="str">
        <f>IF(E646&lt;=$F$10,VLOOKUP('KALKULATOR 2021'!A646,Robocze!$B$23:$C$102,2),"")</f>
        <v/>
      </c>
      <c r="C646" s="47" t="str">
        <f t="shared" si="344"/>
        <v/>
      </c>
      <c r="D646" s="48" t="str">
        <f t="shared" si="345"/>
        <v/>
      </c>
      <c r="E646" s="49" t="str">
        <f t="shared" si="346"/>
        <v/>
      </c>
      <c r="F646" s="49" t="str">
        <f t="shared" si="347"/>
        <v/>
      </c>
      <c r="G646" s="50" t="str">
        <f>IF(F646&lt;&gt;"",
IF($F$6=Robocze!$B$3,$F$5/12,
IF(AND($F$6=Robocze!$B$4,MOD(A646,3)=1),$F$5/4,
IF(AND($F$6=Robocze!$B$5,MOD(A646,12)=1),$F$5,0))),
"")</f>
        <v/>
      </c>
      <c r="H646" s="50" t="str">
        <f t="shared" si="348"/>
        <v/>
      </c>
      <c r="I646" s="51" t="str">
        <f t="shared" si="349"/>
        <v/>
      </c>
      <c r="J646" s="50" t="str">
        <f t="shared" si="350"/>
        <v/>
      </c>
      <c r="K646" s="50" t="str">
        <f t="shared" si="351"/>
        <v/>
      </c>
      <c r="L646" s="52" t="str">
        <f t="shared" si="352"/>
        <v/>
      </c>
      <c r="M646" s="111" t="str">
        <f t="shared" si="353"/>
        <v/>
      </c>
      <c r="N646" s="114" t="str">
        <f t="shared" si="354"/>
        <v/>
      </c>
      <c r="O646" s="115"/>
      <c r="P646" s="114" t="str">
        <f t="shared" si="355"/>
        <v/>
      </c>
      <c r="Q646" s="115"/>
      <c r="R646" s="112" t="str">
        <f t="shared" si="356"/>
        <v/>
      </c>
      <c r="S646" s="50"/>
      <c r="T646" s="53" t="str">
        <f t="shared" si="357"/>
        <v/>
      </c>
      <c r="U646" s="50" t="str">
        <f t="shared" si="358"/>
        <v/>
      </c>
      <c r="V646" s="50" t="str">
        <f t="shared" si="359"/>
        <v/>
      </c>
      <c r="W646" s="53" t="str">
        <f t="shared" si="360"/>
        <v/>
      </c>
      <c r="X646" s="50" t="str">
        <f t="shared" si="361"/>
        <v/>
      </c>
      <c r="Y646" s="50" t="str">
        <f>IF(B646&lt;&gt;"",IF(MONTH(E646)=MONTH($F$14),SUMIF($C$22:C1114,"="&amp;(C646-1),$G$22:G1114),0)*T646,"")</f>
        <v/>
      </c>
      <c r="Z646" s="50" t="str">
        <f>IF(B646&lt;&gt;"",SUM($Y$22:Y646),"")</f>
        <v/>
      </c>
      <c r="AA646" s="51" t="str">
        <f t="shared" si="362"/>
        <v/>
      </c>
      <c r="AB646" s="50" t="str">
        <f t="shared" si="363"/>
        <v/>
      </c>
      <c r="AC646" s="50" t="str">
        <f t="shared" si="364"/>
        <v/>
      </c>
      <c r="AD646" s="50" t="str">
        <f t="shared" si="365"/>
        <v/>
      </c>
      <c r="AE646" s="50" t="str">
        <f t="shared" si="366"/>
        <v/>
      </c>
      <c r="AF646" s="50" t="str">
        <f>IFERROR($V646*(1-$W646)+SUM($X$22:$X646)+$AD646,"")</f>
        <v/>
      </c>
      <c r="AG646" s="50" t="str">
        <f t="shared" si="367"/>
        <v/>
      </c>
      <c r="AH646" s="50" t="str">
        <f>IF(B646&lt;&gt;"",
IF(AND(AG646=TRUE,D646&gt;=65),$V646*(1-10%)+SUM($X$22:$X646)+$AD646,AF646),
"")</f>
        <v/>
      </c>
      <c r="AI646" s="50" t="str">
        <f t="shared" si="368"/>
        <v/>
      </c>
      <c r="AJ646" s="50" t="str">
        <f t="shared" si="369"/>
        <v/>
      </c>
      <c r="AK646" s="50" t="str">
        <f t="shared" si="370"/>
        <v/>
      </c>
      <c r="AL646" s="50" t="str">
        <f t="shared" si="371"/>
        <v/>
      </c>
      <c r="AM646" s="50" t="str">
        <f t="shared" si="372"/>
        <v/>
      </c>
      <c r="AN646" s="50" t="str">
        <f t="shared" si="373"/>
        <v/>
      </c>
      <c r="AO646" s="50" t="str">
        <f t="shared" si="374"/>
        <v/>
      </c>
      <c r="AP646" s="50" t="str">
        <f t="shared" si="375"/>
        <v/>
      </c>
      <c r="AQ646" s="50" t="str">
        <f t="shared" si="376"/>
        <v/>
      </c>
    </row>
    <row r="647" spans="1:43" s="46" customFormat="1" x14ac:dyDescent="0.2">
      <c r="A647" s="47" t="str">
        <f t="shared" si="310"/>
        <v/>
      </c>
      <c r="B647" s="47" t="str">
        <f>IF(E647&lt;=$F$10,VLOOKUP('KALKULATOR 2021'!A647,Robocze!$B$23:$C$102,2),"")</f>
        <v/>
      </c>
      <c r="C647" s="47" t="str">
        <f t="shared" si="344"/>
        <v/>
      </c>
      <c r="D647" s="48" t="str">
        <f t="shared" si="345"/>
        <v/>
      </c>
      <c r="E647" s="54" t="str">
        <f t="shared" si="346"/>
        <v/>
      </c>
      <c r="F647" s="49" t="str">
        <f t="shared" si="347"/>
        <v/>
      </c>
      <c r="G647" s="50" t="str">
        <f>IF(F647&lt;&gt;"",
IF($F$6=Robocze!$B$3,$F$5/12,
IF(AND($F$6=Robocze!$B$4,MOD(A647,3)=1),$F$5/4,
IF(AND($F$6=Robocze!$B$5,MOD(A647,12)=1),$F$5,0))),
"")</f>
        <v/>
      </c>
      <c r="H647" s="50" t="str">
        <f t="shared" si="348"/>
        <v/>
      </c>
      <c r="I647" s="51" t="str">
        <f t="shared" si="349"/>
        <v/>
      </c>
      <c r="J647" s="50" t="str">
        <f t="shared" si="350"/>
        <v/>
      </c>
      <c r="K647" s="50" t="str">
        <f t="shared" si="351"/>
        <v/>
      </c>
      <c r="L647" s="52" t="str">
        <f t="shared" si="352"/>
        <v/>
      </c>
      <c r="M647" s="111" t="str">
        <f t="shared" si="353"/>
        <v/>
      </c>
      <c r="N647" s="114" t="str">
        <f t="shared" si="354"/>
        <v/>
      </c>
      <c r="O647" s="115"/>
      <c r="P647" s="114" t="str">
        <f t="shared" si="355"/>
        <v/>
      </c>
      <c r="Q647" s="115"/>
      <c r="R647" s="112" t="str">
        <f t="shared" si="356"/>
        <v/>
      </c>
      <c r="S647" s="50"/>
      <c r="T647" s="53" t="str">
        <f t="shared" si="357"/>
        <v/>
      </c>
      <c r="U647" s="50" t="str">
        <f t="shared" si="358"/>
        <v/>
      </c>
      <c r="V647" s="50" t="str">
        <f t="shared" si="359"/>
        <v/>
      </c>
      <c r="W647" s="53" t="str">
        <f t="shared" si="360"/>
        <v/>
      </c>
      <c r="X647" s="50" t="str">
        <f t="shared" si="361"/>
        <v/>
      </c>
      <c r="Y647" s="50" t="str">
        <f>IF(B647&lt;&gt;"",IF(MONTH(E647)=MONTH($F$14),SUMIF($C$22:C1115,"="&amp;(C647-1),$G$22:G1115),0)*T647,"")</f>
        <v/>
      </c>
      <c r="Z647" s="50" t="str">
        <f>IF(B647&lt;&gt;"",SUM($Y$22:Y647),"")</f>
        <v/>
      </c>
      <c r="AA647" s="51" t="str">
        <f t="shared" si="362"/>
        <v/>
      </c>
      <c r="AB647" s="50" t="str">
        <f t="shared" si="363"/>
        <v/>
      </c>
      <c r="AC647" s="50" t="str">
        <f t="shared" si="364"/>
        <v/>
      </c>
      <c r="AD647" s="50" t="str">
        <f t="shared" si="365"/>
        <v/>
      </c>
      <c r="AE647" s="50" t="str">
        <f t="shared" si="366"/>
        <v/>
      </c>
      <c r="AF647" s="50" t="str">
        <f>IFERROR($V647*(1-$W647)+SUM($X$22:$X647)+$AD647,"")</f>
        <v/>
      </c>
      <c r="AG647" s="50" t="str">
        <f t="shared" si="367"/>
        <v/>
      </c>
      <c r="AH647" s="50" t="str">
        <f>IF(B647&lt;&gt;"",
IF(AND(AG647=TRUE,D647&gt;=65),$V647*(1-10%)+SUM($X$22:$X647)+$AD647,AF647),
"")</f>
        <v/>
      </c>
      <c r="AI647" s="50" t="str">
        <f t="shared" si="368"/>
        <v/>
      </c>
      <c r="AJ647" s="50" t="str">
        <f t="shared" si="369"/>
        <v/>
      </c>
      <c r="AK647" s="50" t="str">
        <f t="shared" si="370"/>
        <v/>
      </c>
      <c r="AL647" s="50" t="str">
        <f t="shared" si="371"/>
        <v/>
      </c>
      <c r="AM647" s="50" t="str">
        <f t="shared" si="372"/>
        <v/>
      </c>
      <c r="AN647" s="50" t="str">
        <f t="shared" si="373"/>
        <v/>
      </c>
      <c r="AO647" s="50" t="str">
        <f t="shared" si="374"/>
        <v/>
      </c>
      <c r="AP647" s="50" t="str">
        <f t="shared" si="375"/>
        <v/>
      </c>
      <c r="AQ647" s="50" t="str">
        <f t="shared" si="376"/>
        <v/>
      </c>
    </row>
    <row r="648" spans="1:43" s="46" customFormat="1" x14ac:dyDescent="0.2">
      <c r="A648" s="47" t="str">
        <f t="shared" si="310"/>
        <v/>
      </c>
      <c r="B648" s="47" t="str">
        <f>IF(E648&lt;=$F$10,VLOOKUP('KALKULATOR 2021'!A648,Robocze!$B$23:$C$102,2),"")</f>
        <v/>
      </c>
      <c r="C648" s="47" t="str">
        <f t="shared" si="344"/>
        <v/>
      </c>
      <c r="D648" s="48" t="str">
        <f t="shared" si="345"/>
        <v/>
      </c>
      <c r="E648" s="54" t="str">
        <f t="shared" si="346"/>
        <v/>
      </c>
      <c r="F648" s="49" t="str">
        <f t="shared" si="347"/>
        <v/>
      </c>
      <c r="G648" s="50" t="str">
        <f>IF(F648&lt;&gt;"",
IF($F$6=Robocze!$B$3,$F$5/12,
IF(AND($F$6=Robocze!$B$4,MOD(A648,3)=1),$F$5/4,
IF(AND($F$6=Robocze!$B$5,MOD(A648,12)=1),$F$5,0))),
"")</f>
        <v/>
      </c>
      <c r="H648" s="50" t="str">
        <f t="shared" si="348"/>
        <v/>
      </c>
      <c r="I648" s="51" t="str">
        <f t="shared" si="349"/>
        <v/>
      </c>
      <c r="J648" s="50" t="str">
        <f t="shared" si="350"/>
        <v/>
      </c>
      <c r="K648" s="50" t="str">
        <f t="shared" si="351"/>
        <v/>
      </c>
      <c r="L648" s="52" t="str">
        <f t="shared" si="352"/>
        <v/>
      </c>
      <c r="M648" s="111" t="str">
        <f t="shared" si="353"/>
        <v/>
      </c>
      <c r="N648" s="114" t="str">
        <f t="shared" si="354"/>
        <v/>
      </c>
      <c r="O648" s="115"/>
      <c r="P648" s="114" t="str">
        <f t="shared" si="355"/>
        <v/>
      </c>
      <c r="Q648" s="115"/>
      <c r="R648" s="112" t="str">
        <f t="shared" si="356"/>
        <v/>
      </c>
      <c r="S648" s="50"/>
      <c r="T648" s="53" t="str">
        <f t="shared" si="357"/>
        <v/>
      </c>
      <c r="U648" s="50" t="str">
        <f t="shared" si="358"/>
        <v/>
      </c>
      <c r="V648" s="50" t="str">
        <f t="shared" si="359"/>
        <v/>
      </c>
      <c r="W648" s="53" t="str">
        <f t="shared" si="360"/>
        <v/>
      </c>
      <c r="X648" s="50" t="str">
        <f t="shared" si="361"/>
        <v/>
      </c>
      <c r="Y648" s="50" t="str">
        <f>IF(B648&lt;&gt;"",IF(MONTH(E648)=MONTH($F$14),SUMIF($C$22:C1116,"="&amp;(C648-1),$G$22:G1116),0)*T648,"")</f>
        <v/>
      </c>
      <c r="Z648" s="50" t="str">
        <f>IF(B648&lt;&gt;"",SUM($Y$22:Y648),"")</f>
        <v/>
      </c>
      <c r="AA648" s="51" t="str">
        <f t="shared" si="362"/>
        <v/>
      </c>
      <c r="AB648" s="50" t="str">
        <f t="shared" si="363"/>
        <v/>
      </c>
      <c r="AC648" s="50" t="str">
        <f t="shared" si="364"/>
        <v/>
      </c>
      <c r="AD648" s="50" t="str">
        <f t="shared" si="365"/>
        <v/>
      </c>
      <c r="AE648" s="50" t="str">
        <f t="shared" si="366"/>
        <v/>
      </c>
      <c r="AF648" s="50" t="str">
        <f>IFERROR($V648*(1-$W648)+SUM($X$22:$X648)+$AD648,"")</f>
        <v/>
      </c>
      <c r="AG648" s="50" t="str">
        <f t="shared" si="367"/>
        <v/>
      </c>
      <c r="AH648" s="50" t="str">
        <f>IF(B648&lt;&gt;"",
IF(AND(AG648=TRUE,D648&gt;=65),$V648*(1-10%)+SUM($X$22:$X648)+$AD648,AF648),
"")</f>
        <v/>
      </c>
      <c r="AI648" s="50" t="str">
        <f t="shared" si="368"/>
        <v/>
      </c>
      <c r="AJ648" s="50" t="str">
        <f t="shared" si="369"/>
        <v/>
      </c>
      <c r="AK648" s="50" t="str">
        <f t="shared" si="370"/>
        <v/>
      </c>
      <c r="AL648" s="50" t="str">
        <f t="shared" si="371"/>
        <v/>
      </c>
      <c r="AM648" s="50" t="str">
        <f t="shared" si="372"/>
        <v/>
      </c>
      <c r="AN648" s="50" t="str">
        <f t="shared" si="373"/>
        <v/>
      </c>
      <c r="AO648" s="50" t="str">
        <f t="shared" si="374"/>
        <v/>
      </c>
      <c r="AP648" s="50" t="str">
        <f t="shared" si="375"/>
        <v/>
      </c>
      <c r="AQ648" s="50" t="str">
        <f t="shared" si="376"/>
        <v/>
      </c>
    </row>
    <row r="649" spans="1:43" s="46" customFormat="1" x14ac:dyDescent="0.2">
      <c r="A649" s="47" t="str">
        <f t="shared" si="310"/>
        <v/>
      </c>
      <c r="B649" s="47" t="str">
        <f>IF(E649&lt;=$F$10,VLOOKUP('KALKULATOR 2021'!A649,Robocze!$B$23:$C$102,2),"")</f>
        <v/>
      </c>
      <c r="C649" s="47" t="str">
        <f t="shared" si="344"/>
        <v/>
      </c>
      <c r="D649" s="48" t="str">
        <f t="shared" si="345"/>
        <v/>
      </c>
      <c r="E649" s="54" t="str">
        <f t="shared" si="346"/>
        <v/>
      </c>
      <c r="F649" s="49" t="str">
        <f t="shared" si="347"/>
        <v/>
      </c>
      <c r="G649" s="50" t="str">
        <f>IF(F649&lt;&gt;"",
IF($F$6=Robocze!$B$3,$F$5/12,
IF(AND($F$6=Robocze!$B$4,MOD(A649,3)=1),$F$5/4,
IF(AND($F$6=Robocze!$B$5,MOD(A649,12)=1),$F$5,0))),
"")</f>
        <v/>
      </c>
      <c r="H649" s="50" t="str">
        <f t="shared" si="348"/>
        <v/>
      </c>
      <c r="I649" s="51" t="str">
        <f t="shared" si="349"/>
        <v/>
      </c>
      <c r="J649" s="50" t="str">
        <f t="shared" si="350"/>
        <v/>
      </c>
      <c r="K649" s="50" t="str">
        <f t="shared" si="351"/>
        <v/>
      </c>
      <c r="L649" s="52" t="str">
        <f t="shared" si="352"/>
        <v/>
      </c>
      <c r="M649" s="111" t="str">
        <f t="shared" si="353"/>
        <v/>
      </c>
      <c r="N649" s="114" t="str">
        <f t="shared" si="354"/>
        <v/>
      </c>
      <c r="O649" s="115"/>
      <c r="P649" s="114" t="str">
        <f t="shared" si="355"/>
        <v/>
      </c>
      <c r="Q649" s="115"/>
      <c r="R649" s="112" t="str">
        <f t="shared" si="356"/>
        <v/>
      </c>
      <c r="S649" s="50"/>
      <c r="T649" s="53" t="str">
        <f t="shared" si="357"/>
        <v/>
      </c>
      <c r="U649" s="50" t="str">
        <f t="shared" si="358"/>
        <v/>
      </c>
      <c r="V649" s="50" t="str">
        <f t="shared" si="359"/>
        <v/>
      </c>
      <c r="W649" s="53" t="str">
        <f t="shared" si="360"/>
        <v/>
      </c>
      <c r="X649" s="50" t="str">
        <f t="shared" si="361"/>
        <v/>
      </c>
      <c r="Y649" s="50" t="str">
        <f>IF(B649&lt;&gt;"",IF(MONTH(E649)=MONTH($F$14),SUMIF($C$22:C1117,"="&amp;(C649-1),$G$22:G1117),0)*T649,"")</f>
        <v/>
      </c>
      <c r="Z649" s="50" t="str">
        <f>IF(B649&lt;&gt;"",SUM($Y$22:Y649),"")</f>
        <v/>
      </c>
      <c r="AA649" s="51" t="str">
        <f t="shared" si="362"/>
        <v/>
      </c>
      <c r="AB649" s="50" t="str">
        <f t="shared" si="363"/>
        <v/>
      </c>
      <c r="AC649" s="50" t="str">
        <f t="shared" si="364"/>
        <v/>
      </c>
      <c r="AD649" s="50" t="str">
        <f t="shared" si="365"/>
        <v/>
      </c>
      <c r="AE649" s="50" t="str">
        <f t="shared" si="366"/>
        <v/>
      </c>
      <c r="AF649" s="50" t="str">
        <f>IFERROR($V649*(1-$W649)+SUM($X$22:$X649)+$AD649,"")</f>
        <v/>
      </c>
      <c r="AG649" s="50" t="str">
        <f t="shared" si="367"/>
        <v/>
      </c>
      <c r="AH649" s="50" t="str">
        <f>IF(B649&lt;&gt;"",
IF(AND(AG649=TRUE,D649&gt;=65),$V649*(1-10%)+SUM($X$22:$X649)+$AD649,AF649),
"")</f>
        <v/>
      </c>
      <c r="AI649" s="50" t="str">
        <f t="shared" si="368"/>
        <v/>
      </c>
      <c r="AJ649" s="50" t="str">
        <f t="shared" si="369"/>
        <v/>
      </c>
      <c r="AK649" s="50" t="str">
        <f t="shared" si="370"/>
        <v/>
      </c>
      <c r="AL649" s="50" t="str">
        <f t="shared" si="371"/>
        <v/>
      </c>
      <c r="AM649" s="50" t="str">
        <f t="shared" si="372"/>
        <v/>
      </c>
      <c r="AN649" s="50" t="str">
        <f t="shared" si="373"/>
        <v/>
      </c>
      <c r="AO649" s="50" t="str">
        <f t="shared" si="374"/>
        <v/>
      </c>
      <c r="AP649" s="50" t="str">
        <f t="shared" si="375"/>
        <v/>
      </c>
      <c r="AQ649" s="50" t="str">
        <f t="shared" si="376"/>
        <v/>
      </c>
    </row>
    <row r="650" spans="1:43" s="46" customFormat="1" x14ac:dyDescent="0.2">
      <c r="A650" s="47" t="str">
        <f t="shared" si="310"/>
        <v/>
      </c>
      <c r="B650" s="47" t="str">
        <f>IF(E650&lt;=$F$10,VLOOKUP('KALKULATOR 2021'!A650,Robocze!$B$23:$C$102,2),"")</f>
        <v/>
      </c>
      <c r="C650" s="47" t="str">
        <f t="shared" si="344"/>
        <v/>
      </c>
      <c r="D650" s="48" t="str">
        <f t="shared" si="345"/>
        <v/>
      </c>
      <c r="E650" s="54" t="str">
        <f t="shared" si="346"/>
        <v/>
      </c>
      <c r="F650" s="49" t="str">
        <f t="shared" si="347"/>
        <v/>
      </c>
      <c r="G650" s="50" t="str">
        <f>IF(F650&lt;&gt;"",
IF($F$6=Robocze!$B$3,$F$5/12,
IF(AND($F$6=Robocze!$B$4,MOD(A650,3)=1),$F$5/4,
IF(AND($F$6=Robocze!$B$5,MOD(A650,12)=1),$F$5,0))),
"")</f>
        <v/>
      </c>
      <c r="H650" s="50" t="str">
        <f t="shared" si="348"/>
        <v/>
      </c>
      <c r="I650" s="51" t="str">
        <f t="shared" si="349"/>
        <v/>
      </c>
      <c r="J650" s="50" t="str">
        <f t="shared" si="350"/>
        <v/>
      </c>
      <c r="K650" s="50" t="str">
        <f t="shared" si="351"/>
        <v/>
      </c>
      <c r="L650" s="52" t="str">
        <f t="shared" si="352"/>
        <v/>
      </c>
      <c r="M650" s="111" t="str">
        <f t="shared" si="353"/>
        <v/>
      </c>
      <c r="N650" s="114" t="str">
        <f t="shared" si="354"/>
        <v/>
      </c>
      <c r="O650" s="115"/>
      <c r="P650" s="114" t="str">
        <f t="shared" si="355"/>
        <v/>
      </c>
      <c r="Q650" s="115"/>
      <c r="R650" s="112" t="str">
        <f t="shared" si="356"/>
        <v/>
      </c>
      <c r="S650" s="50"/>
      <c r="T650" s="53" t="str">
        <f t="shared" si="357"/>
        <v/>
      </c>
      <c r="U650" s="50" t="str">
        <f t="shared" si="358"/>
        <v/>
      </c>
      <c r="V650" s="50" t="str">
        <f t="shared" si="359"/>
        <v/>
      </c>
      <c r="W650" s="53" t="str">
        <f t="shared" si="360"/>
        <v/>
      </c>
      <c r="X650" s="50" t="str">
        <f t="shared" si="361"/>
        <v/>
      </c>
      <c r="Y650" s="50" t="str">
        <f>IF(B650&lt;&gt;"",IF(MONTH(E650)=MONTH($F$14),SUMIF($C$22:C1118,"="&amp;(C650-1),$G$22:G1118),0)*T650,"")</f>
        <v/>
      </c>
      <c r="Z650" s="50" t="str">
        <f>IF(B650&lt;&gt;"",SUM($Y$22:Y650),"")</f>
        <v/>
      </c>
      <c r="AA650" s="51" t="str">
        <f t="shared" si="362"/>
        <v/>
      </c>
      <c r="AB650" s="50" t="str">
        <f t="shared" si="363"/>
        <v/>
      </c>
      <c r="AC650" s="50" t="str">
        <f t="shared" si="364"/>
        <v/>
      </c>
      <c r="AD650" s="50" t="str">
        <f t="shared" si="365"/>
        <v/>
      </c>
      <c r="AE650" s="50" t="str">
        <f t="shared" si="366"/>
        <v/>
      </c>
      <c r="AF650" s="50" t="str">
        <f>IFERROR($V650*(1-$W650)+SUM($X$22:$X650)+$AD650,"")</f>
        <v/>
      </c>
      <c r="AG650" s="50" t="str">
        <f t="shared" si="367"/>
        <v/>
      </c>
      <c r="AH650" s="50" t="str">
        <f>IF(B650&lt;&gt;"",
IF(AND(AG650=TRUE,D650&gt;=65),$V650*(1-10%)+SUM($X$22:$X650)+$AD650,AF650),
"")</f>
        <v/>
      </c>
      <c r="AI650" s="50" t="str">
        <f t="shared" si="368"/>
        <v/>
      </c>
      <c r="AJ650" s="50" t="str">
        <f t="shared" si="369"/>
        <v/>
      </c>
      <c r="AK650" s="50" t="str">
        <f t="shared" si="370"/>
        <v/>
      </c>
      <c r="AL650" s="50" t="str">
        <f t="shared" si="371"/>
        <v/>
      </c>
      <c r="AM650" s="50" t="str">
        <f t="shared" si="372"/>
        <v/>
      </c>
      <c r="AN650" s="50" t="str">
        <f t="shared" si="373"/>
        <v/>
      </c>
      <c r="AO650" s="50" t="str">
        <f t="shared" si="374"/>
        <v/>
      </c>
      <c r="AP650" s="50" t="str">
        <f t="shared" si="375"/>
        <v/>
      </c>
      <c r="AQ650" s="50" t="str">
        <f t="shared" si="376"/>
        <v/>
      </c>
    </row>
    <row r="651" spans="1:43" s="46" customFormat="1" x14ac:dyDescent="0.2">
      <c r="A651" s="47" t="str">
        <f t="shared" si="310"/>
        <v/>
      </c>
      <c r="B651" s="47" t="str">
        <f>IF(E651&lt;=$F$10,VLOOKUP('KALKULATOR 2021'!A651,Robocze!$B$23:$C$102,2),"")</f>
        <v/>
      </c>
      <c r="C651" s="47" t="str">
        <f t="shared" si="344"/>
        <v/>
      </c>
      <c r="D651" s="48" t="str">
        <f t="shared" si="345"/>
        <v/>
      </c>
      <c r="E651" s="54" t="str">
        <f t="shared" si="346"/>
        <v/>
      </c>
      <c r="F651" s="49" t="str">
        <f t="shared" si="347"/>
        <v/>
      </c>
      <c r="G651" s="50" t="str">
        <f>IF(F651&lt;&gt;"",
IF($F$6=Robocze!$B$3,$F$5/12,
IF(AND($F$6=Robocze!$B$4,MOD(A651,3)=1),$F$5/4,
IF(AND($F$6=Robocze!$B$5,MOD(A651,12)=1),$F$5,0))),
"")</f>
        <v/>
      </c>
      <c r="H651" s="50" t="str">
        <f t="shared" si="348"/>
        <v/>
      </c>
      <c r="I651" s="51" t="str">
        <f t="shared" si="349"/>
        <v/>
      </c>
      <c r="J651" s="50" t="str">
        <f t="shared" si="350"/>
        <v/>
      </c>
      <c r="K651" s="50" t="str">
        <f t="shared" si="351"/>
        <v/>
      </c>
      <c r="L651" s="52" t="str">
        <f t="shared" si="352"/>
        <v/>
      </c>
      <c r="M651" s="111" t="str">
        <f t="shared" si="353"/>
        <v/>
      </c>
      <c r="N651" s="114" t="str">
        <f t="shared" si="354"/>
        <v/>
      </c>
      <c r="O651" s="115"/>
      <c r="P651" s="114" t="str">
        <f t="shared" si="355"/>
        <v/>
      </c>
      <c r="Q651" s="115"/>
      <c r="R651" s="112" t="str">
        <f t="shared" si="356"/>
        <v/>
      </c>
      <c r="S651" s="50"/>
      <c r="T651" s="53" t="str">
        <f t="shared" si="357"/>
        <v/>
      </c>
      <c r="U651" s="50" t="str">
        <f t="shared" si="358"/>
        <v/>
      </c>
      <c r="V651" s="50" t="str">
        <f t="shared" si="359"/>
        <v/>
      </c>
      <c r="W651" s="53" t="str">
        <f t="shared" si="360"/>
        <v/>
      </c>
      <c r="X651" s="50" t="str">
        <f t="shared" si="361"/>
        <v/>
      </c>
      <c r="Y651" s="50" t="str">
        <f>IF(B651&lt;&gt;"",IF(MONTH(E651)=MONTH($F$14),SUMIF($C$22:C1119,"="&amp;(C651-1),$G$22:G1119),0)*T651,"")</f>
        <v/>
      </c>
      <c r="Z651" s="50" t="str">
        <f>IF(B651&lt;&gt;"",SUM($Y$22:Y651),"")</f>
        <v/>
      </c>
      <c r="AA651" s="51" t="str">
        <f t="shared" si="362"/>
        <v/>
      </c>
      <c r="AB651" s="50" t="str">
        <f t="shared" si="363"/>
        <v/>
      </c>
      <c r="AC651" s="50" t="str">
        <f t="shared" si="364"/>
        <v/>
      </c>
      <c r="AD651" s="50" t="str">
        <f t="shared" si="365"/>
        <v/>
      </c>
      <c r="AE651" s="50" t="str">
        <f t="shared" si="366"/>
        <v/>
      </c>
      <c r="AF651" s="50" t="str">
        <f>IFERROR($V651*(1-$W651)+SUM($X$22:$X651)+$AD651,"")</f>
        <v/>
      </c>
      <c r="AG651" s="50" t="str">
        <f t="shared" si="367"/>
        <v/>
      </c>
      <c r="AH651" s="50" t="str">
        <f>IF(B651&lt;&gt;"",
IF(AND(AG651=TRUE,D651&gt;=65),$V651*(1-10%)+SUM($X$22:$X651)+$AD651,AF651),
"")</f>
        <v/>
      </c>
      <c r="AI651" s="50" t="str">
        <f t="shared" si="368"/>
        <v/>
      </c>
      <c r="AJ651" s="50" t="str">
        <f t="shared" si="369"/>
        <v/>
      </c>
      <c r="AK651" s="50" t="str">
        <f t="shared" si="370"/>
        <v/>
      </c>
      <c r="AL651" s="50" t="str">
        <f t="shared" si="371"/>
        <v/>
      </c>
      <c r="AM651" s="50" t="str">
        <f t="shared" si="372"/>
        <v/>
      </c>
      <c r="AN651" s="50" t="str">
        <f t="shared" si="373"/>
        <v/>
      </c>
      <c r="AO651" s="50" t="str">
        <f t="shared" si="374"/>
        <v/>
      </c>
      <c r="AP651" s="50" t="str">
        <f t="shared" si="375"/>
        <v/>
      </c>
      <c r="AQ651" s="50" t="str">
        <f t="shared" si="376"/>
        <v/>
      </c>
    </row>
    <row r="652" spans="1:43" s="46" customFormat="1" x14ac:dyDescent="0.2">
      <c r="A652" s="47" t="str">
        <f t="shared" si="310"/>
        <v/>
      </c>
      <c r="B652" s="47" t="str">
        <f>IF(E652&lt;=$F$10,VLOOKUP('KALKULATOR 2021'!A652,Robocze!$B$23:$C$102,2),"")</f>
        <v/>
      </c>
      <c r="C652" s="47" t="str">
        <f t="shared" si="344"/>
        <v/>
      </c>
      <c r="D652" s="48" t="str">
        <f t="shared" si="345"/>
        <v/>
      </c>
      <c r="E652" s="54" t="str">
        <f t="shared" si="346"/>
        <v/>
      </c>
      <c r="F652" s="49" t="str">
        <f t="shared" si="347"/>
        <v/>
      </c>
      <c r="G652" s="50" t="str">
        <f>IF(F652&lt;&gt;"",
IF($F$6=Robocze!$B$3,$F$5/12,
IF(AND($F$6=Robocze!$B$4,MOD(A652,3)=1),$F$5/4,
IF(AND($F$6=Robocze!$B$5,MOD(A652,12)=1),$F$5,0))),
"")</f>
        <v/>
      </c>
      <c r="H652" s="50" t="str">
        <f t="shared" si="348"/>
        <v/>
      </c>
      <c r="I652" s="51" t="str">
        <f t="shared" si="349"/>
        <v/>
      </c>
      <c r="J652" s="50" t="str">
        <f t="shared" si="350"/>
        <v/>
      </c>
      <c r="K652" s="50" t="str">
        <f t="shared" si="351"/>
        <v/>
      </c>
      <c r="L652" s="52" t="str">
        <f t="shared" si="352"/>
        <v/>
      </c>
      <c r="M652" s="111" t="str">
        <f t="shared" si="353"/>
        <v/>
      </c>
      <c r="N652" s="114" t="str">
        <f t="shared" si="354"/>
        <v/>
      </c>
      <c r="O652" s="115"/>
      <c r="P652" s="114" t="str">
        <f t="shared" si="355"/>
        <v/>
      </c>
      <c r="Q652" s="115"/>
      <c r="R652" s="112" t="str">
        <f t="shared" si="356"/>
        <v/>
      </c>
      <c r="S652" s="50"/>
      <c r="T652" s="53" t="str">
        <f t="shared" si="357"/>
        <v/>
      </c>
      <c r="U652" s="50" t="str">
        <f t="shared" si="358"/>
        <v/>
      </c>
      <c r="V652" s="50" t="str">
        <f t="shared" si="359"/>
        <v/>
      </c>
      <c r="W652" s="53" t="str">
        <f t="shared" si="360"/>
        <v/>
      </c>
      <c r="X652" s="50" t="str">
        <f t="shared" si="361"/>
        <v/>
      </c>
      <c r="Y652" s="50" t="str">
        <f>IF(B652&lt;&gt;"",IF(MONTH(E652)=MONTH($F$14),SUMIF($C$22:C1120,"="&amp;(C652-1),$G$22:G1120),0)*T652,"")</f>
        <v/>
      </c>
      <c r="Z652" s="50" t="str">
        <f>IF(B652&lt;&gt;"",SUM($Y$22:Y652),"")</f>
        <v/>
      </c>
      <c r="AA652" s="51" t="str">
        <f t="shared" si="362"/>
        <v/>
      </c>
      <c r="AB652" s="50" t="str">
        <f t="shared" si="363"/>
        <v/>
      </c>
      <c r="AC652" s="50" t="str">
        <f t="shared" si="364"/>
        <v/>
      </c>
      <c r="AD652" s="50" t="str">
        <f t="shared" si="365"/>
        <v/>
      </c>
      <c r="AE652" s="50" t="str">
        <f t="shared" si="366"/>
        <v/>
      </c>
      <c r="AF652" s="50" t="str">
        <f>IFERROR($V652*(1-$W652)+SUM($X$22:$X652)+$AD652,"")</f>
        <v/>
      </c>
      <c r="AG652" s="50" t="str">
        <f t="shared" si="367"/>
        <v/>
      </c>
      <c r="AH652" s="50" t="str">
        <f>IF(B652&lt;&gt;"",
IF(AND(AG652=TRUE,D652&gt;=65),$V652*(1-10%)+SUM($X$22:$X652)+$AD652,AF652),
"")</f>
        <v/>
      </c>
      <c r="AI652" s="50" t="str">
        <f t="shared" si="368"/>
        <v/>
      </c>
      <c r="AJ652" s="50" t="str">
        <f t="shared" si="369"/>
        <v/>
      </c>
      <c r="AK652" s="50" t="str">
        <f t="shared" si="370"/>
        <v/>
      </c>
      <c r="AL652" s="50" t="str">
        <f t="shared" si="371"/>
        <v/>
      </c>
      <c r="AM652" s="50" t="str">
        <f t="shared" si="372"/>
        <v/>
      </c>
      <c r="AN652" s="50" t="str">
        <f t="shared" si="373"/>
        <v/>
      </c>
      <c r="AO652" s="50" t="str">
        <f t="shared" si="374"/>
        <v/>
      </c>
      <c r="AP652" s="50" t="str">
        <f t="shared" si="375"/>
        <v/>
      </c>
      <c r="AQ652" s="50" t="str">
        <f t="shared" si="376"/>
        <v/>
      </c>
    </row>
    <row r="653" spans="1:43" s="46" customFormat="1" x14ac:dyDescent="0.2">
      <c r="A653" s="47" t="str">
        <f t="shared" si="310"/>
        <v/>
      </c>
      <c r="B653" s="47" t="str">
        <f>IF(E653&lt;=$F$10,VLOOKUP('KALKULATOR 2021'!A653,Robocze!$B$23:$C$102,2),"")</f>
        <v/>
      </c>
      <c r="C653" s="47" t="str">
        <f t="shared" si="344"/>
        <v/>
      </c>
      <c r="D653" s="48" t="str">
        <f t="shared" si="345"/>
        <v/>
      </c>
      <c r="E653" s="54" t="str">
        <f t="shared" si="346"/>
        <v/>
      </c>
      <c r="F653" s="49" t="str">
        <f t="shared" si="347"/>
        <v/>
      </c>
      <c r="G653" s="50" t="str">
        <f>IF(F653&lt;&gt;"",
IF($F$6=Robocze!$B$3,$F$5/12,
IF(AND($F$6=Robocze!$B$4,MOD(A653,3)=1),$F$5/4,
IF(AND($F$6=Robocze!$B$5,MOD(A653,12)=1),$F$5,0))),
"")</f>
        <v/>
      </c>
      <c r="H653" s="50" t="str">
        <f t="shared" si="348"/>
        <v/>
      </c>
      <c r="I653" s="51" t="str">
        <f t="shared" si="349"/>
        <v/>
      </c>
      <c r="J653" s="50" t="str">
        <f t="shared" si="350"/>
        <v/>
      </c>
      <c r="K653" s="50" t="str">
        <f t="shared" si="351"/>
        <v/>
      </c>
      <c r="L653" s="52" t="str">
        <f t="shared" si="352"/>
        <v/>
      </c>
      <c r="M653" s="111" t="str">
        <f t="shared" si="353"/>
        <v/>
      </c>
      <c r="N653" s="114" t="str">
        <f t="shared" si="354"/>
        <v/>
      </c>
      <c r="O653" s="115"/>
      <c r="P653" s="114" t="str">
        <f t="shared" si="355"/>
        <v/>
      </c>
      <c r="Q653" s="115"/>
      <c r="R653" s="112" t="str">
        <f t="shared" si="356"/>
        <v/>
      </c>
      <c r="S653" s="50"/>
      <c r="T653" s="53" t="str">
        <f t="shared" si="357"/>
        <v/>
      </c>
      <c r="U653" s="50" t="str">
        <f t="shared" si="358"/>
        <v/>
      </c>
      <c r="V653" s="50" t="str">
        <f t="shared" si="359"/>
        <v/>
      </c>
      <c r="W653" s="53" t="str">
        <f t="shared" si="360"/>
        <v/>
      </c>
      <c r="X653" s="50" t="str">
        <f t="shared" si="361"/>
        <v/>
      </c>
      <c r="Y653" s="50" t="str">
        <f>IF(B653&lt;&gt;"",IF(MONTH(E653)=MONTH($F$14),SUMIF($C$22:C1121,"="&amp;(C653-1),$G$22:G1121),0)*T653,"")</f>
        <v/>
      </c>
      <c r="Z653" s="50" t="str">
        <f>IF(B653&lt;&gt;"",SUM($Y$22:Y653),"")</f>
        <v/>
      </c>
      <c r="AA653" s="51" t="str">
        <f t="shared" si="362"/>
        <v/>
      </c>
      <c r="AB653" s="50" t="str">
        <f t="shared" si="363"/>
        <v/>
      </c>
      <c r="AC653" s="50" t="str">
        <f t="shared" si="364"/>
        <v/>
      </c>
      <c r="AD653" s="50" t="str">
        <f t="shared" si="365"/>
        <v/>
      </c>
      <c r="AE653" s="50" t="str">
        <f t="shared" si="366"/>
        <v/>
      </c>
      <c r="AF653" s="50" t="str">
        <f>IFERROR($V653*(1-$W653)+SUM($X$22:$X653)+$AD653,"")</f>
        <v/>
      </c>
      <c r="AG653" s="50" t="str">
        <f t="shared" si="367"/>
        <v/>
      </c>
      <c r="AH653" s="50" t="str">
        <f>IF(B653&lt;&gt;"",
IF(AND(AG653=TRUE,D653&gt;=65),$V653*(1-10%)+SUM($X$22:$X653)+$AD653,AF653),
"")</f>
        <v/>
      </c>
      <c r="AI653" s="50" t="str">
        <f t="shared" si="368"/>
        <v/>
      </c>
      <c r="AJ653" s="50" t="str">
        <f t="shared" si="369"/>
        <v/>
      </c>
      <c r="AK653" s="50" t="str">
        <f t="shared" si="370"/>
        <v/>
      </c>
      <c r="AL653" s="50" t="str">
        <f t="shared" si="371"/>
        <v/>
      </c>
      <c r="AM653" s="50" t="str">
        <f t="shared" si="372"/>
        <v/>
      </c>
      <c r="AN653" s="50" t="str">
        <f t="shared" si="373"/>
        <v/>
      </c>
      <c r="AO653" s="50" t="str">
        <f t="shared" si="374"/>
        <v/>
      </c>
      <c r="AP653" s="50" t="str">
        <f t="shared" si="375"/>
        <v/>
      </c>
      <c r="AQ653" s="50" t="str">
        <f t="shared" si="376"/>
        <v/>
      </c>
    </row>
    <row r="654" spans="1:43" s="46" customFormat="1" x14ac:dyDescent="0.2">
      <c r="A654" s="47" t="str">
        <f t="shared" si="310"/>
        <v/>
      </c>
      <c r="B654" s="47" t="str">
        <f>IF(E654&lt;=$F$10,VLOOKUP('KALKULATOR 2021'!A654,Robocze!$B$23:$C$102,2),"")</f>
        <v/>
      </c>
      <c r="C654" s="47" t="str">
        <f t="shared" si="344"/>
        <v/>
      </c>
      <c r="D654" s="48" t="str">
        <f t="shared" si="345"/>
        <v/>
      </c>
      <c r="E654" s="54" t="str">
        <f t="shared" si="346"/>
        <v/>
      </c>
      <c r="F654" s="49" t="str">
        <f t="shared" si="347"/>
        <v/>
      </c>
      <c r="G654" s="50" t="str">
        <f>IF(F654&lt;&gt;"",
IF($F$6=Robocze!$B$3,$F$5/12,
IF(AND($F$6=Robocze!$B$4,MOD(A654,3)=1),$F$5/4,
IF(AND($F$6=Robocze!$B$5,MOD(A654,12)=1),$F$5,0))),
"")</f>
        <v/>
      </c>
      <c r="H654" s="50" t="str">
        <f t="shared" si="348"/>
        <v/>
      </c>
      <c r="I654" s="51" t="str">
        <f t="shared" si="349"/>
        <v/>
      </c>
      <c r="J654" s="50" t="str">
        <f t="shared" si="350"/>
        <v/>
      </c>
      <c r="K654" s="50" t="str">
        <f t="shared" si="351"/>
        <v/>
      </c>
      <c r="L654" s="52" t="str">
        <f t="shared" si="352"/>
        <v/>
      </c>
      <c r="M654" s="111" t="str">
        <f t="shared" si="353"/>
        <v/>
      </c>
      <c r="N654" s="114" t="str">
        <f t="shared" si="354"/>
        <v/>
      </c>
      <c r="O654" s="115"/>
      <c r="P654" s="114" t="str">
        <f t="shared" si="355"/>
        <v/>
      </c>
      <c r="Q654" s="115"/>
      <c r="R654" s="112" t="str">
        <f t="shared" si="356"/>
        <v/>
      </c>
      <c r="S654" s="50"/>
      <c r="T654" s="53" t="str">
        <f t="shared" si="357"/>
        <v/>
      </c>
      <c r="U654" s="50" t="str">
        <f t="shared" si="358"/>
        <v/>
      </c>
      <c r="V654" s="50" t="str">
        <f t="shared" si="359"/>
        <v/>
      </c>
      <c r="W654" s="53" t="str">
        <f t="shared" si="360"/>
        <v/>
      </c>
      <c r="X654" s="50" t="str">
        <f t="shared" si="361"/>
        <v/>
      </c>
      <c r="Y654" s="50" t="str">
        <f>IF(B654&lt;&gt;"",IF(MONTH(E654)=MONTH($F$14),SUMIF($C$22:C1122,"="&amp;(C654-1),$G$22:G1122),0)*T654,"")</f>
        <v/>
      </c>
      <c r="Z654" s="50" t="str">
        <f>IF(B654&lt;&gt;"",SUM($Y$22:Y654),"")</f>
        <v/>
      </c>
      <c r="AA654" s="51" t="str">
        <f t="shared" si="362"/>
        <v/>
      </c>
      <c r="AB654" s="50" t="str">
        <f t="shared" si="363"/>
        <v/>
      </c>
      <c r="AC654" s="50" t="str">
        <f t="shared" si="364"/>
        <v/>
      </c>
      <c r="AD654" s="50" t="str">
        <f t="shared" si="365"/>
        <v/>
      </c>
      <c r="AE654" s="50" t="str">
        <f t="shared" si="366"/>
        <v/>
      </c>
      <c r="AF654" s="50" t="str">
        <f>IFERROR($V654*(1-$W654)+SUM($X$22:$X654)+$AD654,"")</f>
        <v/>
      </c>
      <c r="AG654" s="50" t="str">
        <f t="shared" si="367"/>
        <v/>
      </c>
      <c r="AH654" s="50" t="str">
        <f>IF(B654&lt;&gt;"",
IF(AND(AG654=TRUE,D654&gt;=65),$V654*(1-10%)+SUM($X$22:$X654)+$AD654,AF654),
"")</f>
        <v/>
      </c>
      <c r="AI654" s="50" t="str">
        <f t="shared" si="368"/>
        <v/>
      </c>
      <c r="AJ654" s="50" t="str">
        <f t="shared" si="369"/>
        <v/>
      </c>
      <c r="AK654" s="50" t="str">
        <f t="shared" si="370"/>
        <v/>
      </c>
      <c r="AL654" s="50" t="str">
        <f t="shared" si="371"/>
        <v/>
      </c>
      <c r="AM654" s="50" t="str">
        <f t="shared" si="372"/>
        <v/>
      </c>
      <c r="AN654" s="50" t="str">
        <f t="shared" si="373"/>
        <v/>
      </c>
      <c r="AO654" s="50" t="str">
        <f t="shared" si="374"/>
        <v/>
      </c>
      <c r="AP654" s="50" t="str">
        <f t="shared" si="375"/>
        <v/>
      </c>
      <c r="AQ654" s="50" t="str">
        <f t="shared" si="376"/>
        <v/>
      </c>
    </row>
    <row r="655" spans="1:43" s="46" customFormat="1" x14ac:dyDescent="0.2">
      <c r="A655" s="47" t="str">
        <f t="shared" si="310"/>
        <v/>
      </c>
      <c r="B655" s="47" t="str">
        <f>IF(E655&lt;=$F$10,VLOOKUP('KALKULATOR 2021'!A655,Robocze!$B$23:$C$102,2),"")</f>
        <v/>
      </c>
      <c r="C655" s="47" t="str">
        <f t="shared" si="344"/>
        <v/>
      </c>
      <c r="D655" s="48" t="str">
        <f t="shared" si="345"/>
        <v/>
      </c>
      <c r="E655" s="54" t="str">
        <f t="shared" si="346"/>
        <v/>
      </c>
      <c r="F655" s="49" t="str">
        <f t="shared" si="347"/>
        <v/>
      </c>
      <c r="G655" s="50" t="str">
        <f>IF(F655&lt;&gt;"",
IF($F$6=Robocze!$B$3,$F$5/12,
IF(AND($F$6=Robocze!$B$4,MOD(A655,3)=1),$F$5/4,
IF(AND($F$6=Robocze!$B$5,MOD(A655,12)=1),$F$5,0))),
"")</f>
        <v/>
      </c>
      <c r="H655" s="50" t="str">
        <f t="shared" si="348"/>
        <v/>
      </c>
      <c r="I655" s="51" t="str">
        <f t="shared" si="349"/>
        <v/>
      </c>
      <c r="J655" s="50" t="str">
        <f t="shared" si="350"/>
        <v/>
      </c>
      <c r="K655" s="50" t="str">
        <f t="shared" si="351"/>
        <v/>
      </c>
      <c r="L655" s="52" t="str">
        <f t="shared" si="352"/>
        <v/>
      </c>
      <c r="M655" s="111" t="str">
        <f t="shared" si="353"/>
        <v/>
      </c>
      <c r="N655" s="114" t="str">
        <f t="shared" si="354"/>
        <v/>
      </c>
      <c r="O655" s="115"/>
      <c r="P655" s="114" t="str">
        <f t="shared" si="355"/>
        <v/>
      </c>
      <c r="Q655" s="115"/>
      <c r="R655" s="112" t="str">
        <f t="shared" si="356"/>
        <v/>
      </c>
      <c r="S655" s="50"/>
      <c r="T655" s="53" t="str">
        <f t="shared" si="357"/>
        <v/>
      </c>
      <c r="U655" s="50" t="str">
        <f t="shared" si="358"/>
        <v/>
      </c>
      <c r="V655" s="50" t="str">
        <f t="shared" si="359"/>
        <v/>
      </c>
      <c r="W655" s="53" t="str">
        <f t="shared" si="360"/>
        <v/>
      </c>
      <c r="X655" s="50" t="str">
        <f t="shared" si="361"/>
        <v/>
      </c>
      <c r="Y655" s="50" t="str">
        <f>IF(B655&lt;&gt;"",IF(MONTH(E655)=MONTH($F$14),SUMIF($C$22:C1123,"="&amp;(C655-1),$G$22:G1123),0)*T655,"")</f>
        <v/>
      </c>
      <c r="Z655" s="50" t="str">
        <f>IF(B655&lt;&gt;"",SUM($Y$22:Y655),"")</f>
        <v/>
      </c>
      <c r="AA655" s="51" t="str">
        <f t="shared" si="362"/>
        <v/>
      </c>
      <c r="AB655" s="50" t="str">
        <f t="shared" si="363"/>
        <v/>
      </c>
      <c r="AC655" s="50" t="str">
        <f t="shared" si="364"/>
        <v/>
      </c>
      <c r="AD655" s="50" t="str">
        <f t="shared" si="365"/>
        <v/>
      </c>
      <c r="AE655" s="50" t="str">
        <f t="shared" si="366"/>
        <v/>
      </c>
      <c r="AF655" s="50" t="str">
        <f>IFERROR($V655*(1-$W655)+SUM($X$22:$X655)+$AD655,"")</f>
        <v/>
      </c>
      <c r="AG655" s="50" t="str">
        <f t="shared" si="367"/>
        <v/>
      </c>
      <c r="AH655" s="50" t="str">
        <f>IF(B655&lt;&gt;"",
IF(AND(AG655=TRUE,D655&gt;=65),$V655*(1-10%)+SUM($X$22:$X655)+$AD655,AF655),
"")</f>
        <v/>
      </c>
      <c r="AI655" s="50" t="str">
        <f t="shared" si="368"/>
        <v/>
      </c>
      <c r="AJ655" s="50" t="str">
        <f t="shared" si="369"/>
        <v/>
      </c>
      <c r="AK655" s="50" t="str">
        <f t="shared" si="370"/>
        <v/>
      </c>
      <c r="AL655" s="50" t="str">
        <f t="shared" si="371"/>
        <v/>
      </c>
      <c r="AM655" s="50" t="str">
        <f t="shared" si="372"/>
        <v/>
      </c>
      <c r="AN655" s="50" t="str">
        <f t="shared" si="373"/>
        <v/>
      </c>
      <c r="AO655" s="50" t="str">
        <f t="shared" si="374"/>
        <v/>
      </c>
      <c r="AP655" s="50" t="str">
        <f t="shared" si="375"/>
        <v/>
      </c>
      <c r="AQ655" s="50" t="str">
        <f t="shared" si="376"/>
        <v/>
      </c>
    </row>
    <row r="656" spans="1:43" s="46" customFormat="1" x14ac:dyDescent="0.2">
      <c r="A656" s="47" t="str">
        <f t="shared" si="310"/>
        <v/>
      </c>
      <c r="B656" s="47" t="str">
        <f>IF(E656&lt;=$F$10,VLOOKUP('KALKULATOR 2021'!A656,Robocze!$B$23:$C$102,2),"")</f>
        <v/>
      </c>
      <c r="C656" s="47" t="str">
        <f t="shared" si="344"/>
        <v/>
      </c>
      <c r="D656" s="48" t="str">
        <f t="shared" si="345"/>
        <v/>
      </c>
      <c r="E656" s="54" t="str">
        <f t="shared" si="346"/>
        <v/>
      </c>
      <c r="F656" s="49" t="str">
        <f t="shared" si="347"/>
        <v/>
      </c>
      <c r="G656" s="50" t="str">
        <f>IF(F656&lt;&gt;"",
IF($F$6=Robocze!$B$3,$F$5/12,
IF(AND($F$6=Robocze!$B$4,MOD(A656,3)=1),$F$5/4,
IF(AND($F$6=Robocze!$B$5,MOD(A656,12)=1),$F$5,0))),
"")</f>
        <v/>
      </c>
      <c r="H656" s="50" t="str">
        <f t="shared" si="348"/>
        <v/>
      </c>
      <c r="I656" s="51" t="str">
        <f t="shared" si="349"/>
        <v/>
      </c>
      <c r="J656" s="50" t="str">
        <f t="shared" si="350"/>
        <v/>
      </c>
      <c r="K656" s="50" t="str">
        <f t="shared" si="351"/>
        <v/>
      </c>
      <c r="L656" s="52" t="str">
        <f t="shared" si="352"/>
        <v/>
      </c>
      <c r="M656" s="111" t="str">
        <f t="shared" si="353"/>
        <v/>
      </c>
      <c r="N656" s="114" t="str">
        <f t="shared" si="354"/>
        <v/>
      </c>
      <c r="O656" s="115"/>
      <c r="P656" s="114" t="str">
        <f t="shared" si="355"/>
        <v/>
      </c>
      <c r="Q656" s="115"/>
      <c r="R656" s="112" t="str">
        <f t="shared" si="356"/>
        <v/>
      </c>
      <c r="S656" s="50"/>
      <c r="T656" s="53" t="str">
        <f t="shared" si="357"/>
        <v/>
      </c>
      <c r="U656" s="50" t="str">
        <f t="shared" si="358"/>
        <v/>
      </c>
      <c r="V656" s="50" t="str">
        <f t="shared" si="359"/>
        <v/>
      </c>
      <c r="W656" s="53" t="str">
        <f t="shared" si="360"/>
        <v/>
      </c>
      <c r="X656" s="50" t="str">
        <f t="shared" si="361"/>
        <v/>
      </c>
      <c r="Y656" s="50" t="str">
        <f>IF(B656&lt;&gt;"",IF(MONTH(E656)=MONTH($F$14),SUMIF($C$22:C1124,"="&amp;(C656-1),$G$22:G1124),0)*T656,"")</f>
        <v/>
      </c>
      <c r="Z656" s="50" t="str">
        <f>IF(B656&lt;&gt;"",SUM($Y$22:Y656),"")</f>
        <v/>
      </c>
      <c r="AA656" s="51" t="str">
        <f t="shared" si="362"/>
        <v/>
      </c>
      <c r="AB656" s="50" t="str">
        <f t="shared" si="363"/>
        <v/>
      </c>
      <c r="AC656" s="50" t="str">
        <f t="shared" si="364"/>
        <v/>
      </c>
      <c r="AD656" s="50" t="str">
        <f t="shared" si="365"/>
        <v/>
      </c>
      <c r="AE656" s="50" t="str">
        <f t="shared" si="366"/>
        <v/>
      </c>
      <c r="AF656" s="50" t="str">
        <f>IFERROR($V656*(1-$W656)+SUM($X$22:$X656)+$AD656,"")</f>
        <v/>
      </c>
      <c r="AG656" s="50" t="str">
        <f t="shared" si="367"/>
        <v/>
      </c>
      <c r="AH656" s="50" t="str">
        <f>IF(B656&lt;&gt;"",
IF(AND(AG656=TRUE,D656&gt;=65),$V656*(1-10%)+SUM($X$22:$X656)+$AD656,AF656),
"")</f>
        <v/>
      </c>
      <c r="AI656" s="50" t="str">
        <f t="shared" si="368"/>
        <v/>
      </c>
      <c r="AJ656" s="50" t="str">
        <f t="shared" si="369"/>
        <v/>
      </c>
      <c r="AK656" s="50" t="str">
        <f t="shared" si="370"/>
        <v/>
      </c>
      <c r="AL656" s="50" t="str">
        <f t="shared" si="371"/>
        <v/>
      </c>
      <c r="AM656" s="50" t="str">
        <f t="shared" si="372"/>
        <v/>
      </c>
      <c r="AN656" s="50" t="str">
        <f t="shared" si="373"/>
        <v/>
      </c>
      <c r="AO656" s="50" t="str">
        <f t="shared" si="374"/>
        <v/>
      </c>
      <c r="AP656" s="50" t="str">
        <f t="shared" si="375"/>
        <v/>
      </c>
      <c r="AQ656" s="50" t="str">
        <f t="shared" si="376"/>
        <v/>
      </c>
    </row>
    <row r="657" spans="1:43" s="46" customFormat="1" x14ac:dyDescent="0.2">
      <c r="A657" s="55" t="str">
        <f t="shared" si="310"/>
        <v/>
      </c>
      <c r="B657" s="55" t="str">
        <f>IF(E657&lt;=$F$10,VLOOKUP('KALKULATOR 2021'!A657,Robocze!$B$23:$C$102,2),"")</f>
        <v/>
      </c>
      <c r="C657" s="55" t="str">
        <f t="shared" si="344"/>
        <v/>
      </c>
      <c r="D657" s="56" t="str">
        <f t="shared" si="345"/>
        <v/>
      </c>
      <c r="E657" s="57" t="str">
        <f t="shared" si="346"/>
        <v/>
      </c>
      <c r="F657" s="58" t="str">
        <f t="shared" si="347"/>
        <v/>
      </c>
      <c r="G657" s="59" t="str">
        <f>IF(F657&lt;&gt;"",
IF($F$6=Robocze!$B$3,$F$5/12,
IF(AND($F$6=Robocze!$B$4,MOD(A657,3)=1),$F$5/4,
IF(AND($F$6=Robocze!$B$5,MOD(A657,12)=1),$F$5,0))),
"")</f>
        <v/>
      </c>
      <c r="H657" s="59" t="str">
        <f t="shared" si="348"/>
        <v/>
      </c>
      <c r="I657" s="60" t="str">
        <f t="shared" si="349"/>
        <v/>
      </c>
      <c r="J657" s="59" t="str">
        <f t="shared" si="350"/>
        <v/>
      </c>
      <c r="K657" s="59" t="str">
        <f t="shared" si="351"/>
        <v/>
      </c>
      <c r="L657" s="61" t="str">
        <f t="shared" si="352"/>
        <v/>
      </c>
      <c r="M657" s="113" t="str">
        <f t="shared" si="353"/>
        <v/>
      </c>
      <c r="N657" s="114" t="str">
        <f t="shared" si="354"/>
        <v/>
      </c>
      <c r="O657" s="115"/>
      <c r="P657" s="114" t="str">
        <f t="shared" si="355"/>
        <v/>
      </c>
      <c r="Q657" s="115"/>
      <c r="R657" s="112" t="str">
        <f t="shared" si="356"/>
        <v/>
      </c>
      <c r="S657" s="59"/>
      <c r="T657" s="62" t="str">
        <f t="shared" si="357"/>
        <v/>
      </c>
      <c r="U657" s="59" t="str">
        <f t="shared" si="358"/>
        <v/>
      </c>
      <c r="V657" s="59" t="str">
        <f t="shared" si="359"/>
        <v/>
      </c>
      <c r="W657" s="62" t="str">
        <f t="shared" si="360"/>
        <v/>
      </c>
      <c r="X657" s="59" t="str">
        <f t="shared" si="361"/>
        <v/>
      </c>
      <c r="Y657" s="59" t="str">
        <f>IF(B657&lt;&gt;"",IF(MONTH(E657)=MONTH($F$14),SUMIF($C$22:C1125,"="&amp;(C657-1),$G$22:G1125),0)*T657,"")</f>
        <v/>
      </c>
      <c r="Z657" s="59" t="str">
        <f>IF(B657&lt;&gt;"",SUM($Y$22:Y657),"")</f>
        <v/>
      </c>
      <c r="AA657" s="60" t="str">
        <f t="shared" si="362"/>
        <v/>
      </c>
      <c r="AB657" s="59" t="str">
        <f t="shared" si="363"/>
        <v/>
      </c>
      <c r="AC657" s="59" t="str">
        <f t="shared" si="364"/>
        <v/>
      </c>
      <c r="AD657" s="59" t="str">
        <f t="shared" si="365"/>
        <v/>
      </c>
      <c r="AE657" s="59" t="str">
        <f t="shared" si="366"/>
        <v/>
      </c>
      <c r="AF657" s="59" t="str">
        <f>IFERROR($V657*(1-$W657)+SUM($X$22:$X657)+$AD657,"")</f>
        <v/>
      </c>
      <c r="AG657" s="59" t="str">
        <f t="shared" si="367"/>
        <v/>
      </c>
      <c r="AH657" s="59" t="str">
        <f>IF(B657&lt;&gt;"",
IF(AND(AG657=TRUE,D657&gt;=65),$V657*(1-10%)+SUM($X$22:$X657)+$AD657,AF657),
"")</f>
        <v/>
      </c>
      <c r="AI657" s="59" t="str">
        <f t="shared" si="368"/>
        <v/>
      </c>
      <c r="AJ657" s="59" t="str">
        <f t="shared" si="369"/>
        <v/>
      </c>
      <c r="AK657" s="59" t="str">
        <f t="shared" si="370"/>
        <v/>
      </c>
      <c r="AL657" s="59" t="str">
        <f t="shared" si="371"/>
        <v/>
      </c>
      <c r="AM657" s="59" t="str">
        <f t="shared" si="372"/>
        <v/>
      </c>
      <c r="AN657" s="59" t="str">
        <f t="shared" si="373"/>
        <v/>
      </c>
      <c r="AO657" s="59" t="str">
        <f t="shared" si="374"/>
        <v/>
      </c>
      <c r="AP657" s="59" t="str">
        <f t="shared" si="375"/>
        <v/>
      </c>
      <c r="AQ657" s="59" t="str">
        <f t="shared" si="376"/>
        <v/>
      </c>
    </row>
    <row r="658" spans="1:43" s="46" customFormat="1" x14ac:dyDescent="0.2">
      <c r="A658" s="47" t="str">
        <f t="shared" si="310"/>
        <v/>
      </c>
      <c r="B658" s="47" t="str">
        <f>IF(E658&lt;=$F$10,VLOOKUP('KALKULATOR 2021'!A658,Robocze!$B$23:$C$102,2),"")</f>
        <v/>
      </c>
      <c r="C658" s="47" t="str">
        <f t="shared" si="344"/>
        <v/>
      </c>
      <c r="D658" s="48" t="str">
        <f t="shared" si="345"/>
        <v/>
      </c>
      <c r="E658" s="49" t="str">
        <f t="shared" si="346"/>
        <v/>
      </c>
      <c r="F658" s="49" t="str">
        <f t="shared" si="347"/>
        <v/>
      </c>
      <c r="G658" s="50" t="str">
        <f>IF(F658&lt;&gt;"",
IF($F$6=Robocze!$B$3,$F$5/12,
IF(AND($F$6=Robocze!$B$4,MOD(A658,3)=1),$F$5/4,
IF(AND($F$6=Robocze!$B$5,MOD(A658,12)=1),$F$5,0))),
"")</f>
        <v/>
      </c>
      <c r="H658" s="50" t="str">
        <f t="shared" si="348"/>
        <v/>
      </c>
      <c r="I658" s="51" t="str">
        <f t="shared" si="349"/>
        <v/>
      </c>
      <c r="J658" s="50" t="str">
        <f t="shared" si="350"/>
        <v/>
      </c>
      <c r="K658" s="50" t="str">
        <f t="shared" si="351"/>
        <v/>
      </c>
      <c r="L658" s="52" t="str">
        <f t="shared" si="352"/>
        <v/>
      </c>
      <c r="M658" s="111" t="str">
        <f t="shared" si="353"/>
        <v/>
      </c>
      <c r="N658" s="114" t="str">
        <f t="shared" si="354"/>
        <v/>
      </c>
      <c r="O658" s="115"/>
      <c r="P658" s="114" t="str">
        <f t="shared" si="355"/>
        <v/>
      </c>
      <c r="Q658" s="115"/>
      <c r="R658" s="112" t="str">
        <f t="shared" si="356"/>
        <v/>
      </c>
      <c r="S658" s="50"/>
      <c r="T658" s="53" t="str">
        <f t="shared" si="357"/>
        <v/>
      </c>
      <c r="U658" s="50" t="str">
        <f t="shared" si="358"/>
        <v/>
      </c>
      <c r="V658" s="50" t="str">
        <f t="shared" si="359"/>
        <v/>
      </c>
      <c r="W658" s="53" t="str">
        <f t="shared" si="360"/>
        <v/>
      </c>
      <c r="X658" s="50" t="str">
        <f t="shared" si="361"/>
        <v/>
      </c>
      <c r="Y658" s="50" t="str">
        <f>IF(B658&lt;&gt;"",IF(MONTH(E658)=MONTH($F$14),SUMIF($C$22:C1126,"="&amp;(C658-1),$G$22:G1126),0)*T658,"")</f>
        <v/>
      </c>
      <c r="Z658" s="50" t="str">
        <f>IF(B658&lt;&gt;"",SUM($Y$22:Y658),"")</f>
        <v/>
      </c>
      <c r="AA658" s="51" t="str">
        <f t="shared" si="362"/>
        <v/>
      </c>
      <c r="AB658" s="50" t="str">
        <f t="shared" si="363"/>
        <v/>
      </c>
      <c r="AC658" s="50" t="str">
        <f t="shared" si="364"/>
        <v/>
      </c>
      <c r="AD658" s="50" t="str">
        <f t="shared" si="365"/>
        <v/>
      </c>
      <c r="AE658" s="50" t="str">
        <f t="shared" si="366"/>
        <v/>
      </c>
      <c r="AF658" s="50" t="str">
        <f>IFERROR($V658*(1-$W658)+SUM($X$22:$X658)+$AD658,"")</f>
        <v/>
      </c>
      <c r="AG658" s="50" t="str">
        <f t="shared" si="367"/>
        <v/>
      </c>
      <c r="AH658" s="50" t="str">
        <f>IF(B658&lt;&gt;"",
IF(AND(AG658=TRUE,D658&gt;=65),$V658*(1-10%)+SUM($X$22:$X658)+$AD658,AF658),
"")</f>
        <v/>
      </c>
      <c r="AI658" s="50" t="str">
        <f t="shared" si="368"/>
        <v/>
      </c>
      <c r="AJ658" s="50" t="str">
        <f t="shared" si="369"/>
        <v/>
      </c>
      <c r="AK658" s="50" t="str">
        <f t="shared" si="370"/>
        <v/>
      </c>
      <c r="AL658" s="50" t="str">
        <f t="shared" si="371"/>
        <v/>
      </c>
      <c r="AM658" s="50" t="str">
        <f t="shared" si="372"/>
        <v/>
      </c>
      <c r="AN658" s="50" t="str">
        <f t="shared" si="373"/>
        <v/>
      </c>
      <c r="AO658" s="50" t="str">
        <f t="shared" si="374"/>
        <v/>
      </c>
      <c r="AP658" s="50" t="str">
        <f t="shared" si="375"/>
        <v/>
      </c>
      <c r="AQ658" s="50" t="str">
        <f t="shared" si="376"/>
        <v/>
      </c>
    </row>
    <row r="659" spans="1:43" s="46" customFormat="1" x14ac:dyDescent="0.2">
      <c r="A659" s="47" t="str">
        <f t="shared" si="310"/>
        <v/>
      </c>
      <c r="B659" s="47" t="str">
        <f>IF(E659&lt;=$F$10,VLOOKUP('KALKULATOR 2021'!A659,Robocze!$B$23:$C$102,2),"")</f>
        <v/>
      </c>
      <c r="C659" s="47" t="str">
        <f t="shared" si="344"/>
        <v/>
      </c>
      <c r="D659" s="48" t="str">
        <f t="shared" si="345"/>
        <v/>
      </c>
      <c r="E659" s="54" t="str">
        <f t="shared" si="346"/>
        <v/>
      </c>
      <c r="F659" s="49" t="str">
        <f t="shared" si="347"/>
        <v/>
      </c>
      <c r="G659" s="50" t="str">
        <f>IF(F659&lt;&gt;"",
IF($F$6=Robocze!$B$3,$F$5/12,
IF(AND($F$6=Robocze!$B$4,MOD(A659,3)=1),$F$5/4,
IF(AND($F$6=Robocze!$B$5,MOD(A659,12)=1),$F$5,0))),
"")</f>
        <v/>
      </c>
      <c r="H659" s="50" t="str">
        <f t="shared" si="348"/>
        <v/>
      </c>
      <c r="I659" s="51" t="str">
        <f t="shared" si="349"/>
        <v/>
      </c>
      <c r="J659" s="50" t="str">
        <f t="shared" si="350"/>
        <v/>
      </c>
      <c r="K659" s="50" t="str">
        <f t="shared" si="351"/>
        <v/>
      </c>
      <c r="L659" s="52" t="str">
        <f t="shared" si="352"/>
        <v/>
      </c>
      <c r="M659" s="111" t="str">
        <f t="shared" si="353"/>
        <v/>
      </c>
      <c r="N659" s="114" t="str">
        <f t="shared" si="354"/>
        <v/>
      </c>
      <c r="O659" s="115"/>
      <c r="P659" s="114" t="str">
        <f t="shared" si="355"/>
        <v/>
      </c>
      <c r="Q659" s="115"/>
      <c r="R659" s="112" t="str">
        <f t="shared" si="356"/>
        <v/>
      </c>
      <c r="S659" s="50"/>
      <c r="T659" s="53" t="str">
        <f t="shared" si="357"/>
        <v/>
      </c>
      <c r="U659" s="50" t="str">
        <f t="shared" si="358"/>
        <v/>
      </c>
      <c r="V659" s="50" t="str">
        <f t="shared" si="359"/>
        <v/>
      </c>
      <c r="W659" s="53" t="str">
        <f t="shared" si="360"/>
        <v/>
      </c>
      <c r="X659" s="50" t="str">
        <f t="shared" si="361"/>
        <v/>
      </c>
      <c r="Y659" s="50" t="str">
        <f>IF(B659&lt;&gt;"",IF(MONTH(E659)=MONTH($F$14),SUMIF($C$22:C1127,"="&amp;(C659-1),$G$22:G1127),0)*T659,"")</f>
        <v/>
      </c>
      <c r="Z659" s="50" t="str">
        <f>IF(B659&lt;&gt;"",SUM($Y$22:Y659),"")</f>
        <v/>
      </c>
      <c r="AA659" s="51" t="str">
        <f t="shared" si="362"/>
        <v/>
      </c>
      <c r="AB659" s="50" t="str">
        <f t="shared" si="363"/>
        <v/>
      </c>
      <c r="AC659" s="50" t="str">
        <f t="shared" si="364"/>
        <v/>
      </c>
      <c r="AD659" s="50" t="str">
        <f t="shared" si="365"/>
        <v/>
      </c>
      <c r="AE659" s="50" t="str">
        <f t="shared" si="366"/>
        <v/>
      </c>
      <c r="AF659" s="50" t="str">
        <f>IFERROR($V659*(1-$W659)+SUM($X$22:$X659)+$AD659,"")</f>
        <v/>
      </c>
      <c r="AG659" s="50" t="str">
        <f t="shared" si="367"/>
        <v/>
      </c>
      <c r="AH659" s="50" t="str">
        <f>IF(B659&lt;&gt;"",
IF(AND(AG659=TRUE,D659&gt;=65),$V659*(1-10%)+SUM($X$22:$X659)+$AD659,AF659),
"")</f>
        <v/>
      </c>
      <c r="AI659" s="50" t="str">
        <f t="shared" si="368"/>
        <v/>
      </c>
      <c r="AJ659" s="50" t="str">
        <f t="shared" si="369"/>
        <v/>
      </c>
      <c r="AK659" s="50" t="str">
        <f t="shared" si="370"/>
        <v/>
      </c>
      <c r="AL659" s="50" t="str">
        <f t="shared" si="371"/>
        <v/>
      </c>
      <c r="AM659" s="50" t="str">
        <f t="shared" si="372"/>
        <v/>
      </c>
      <c r="AN659" s="50" t="str">
        <f t="shared" si="373"/>
        <v/>
      </c>
      <c r="AO659" s="50" t="str">
        <f t="shared" si="374"/>
        <v/>
      </c>
      <c r="AP659" s="50" t="str">
        <f t="shared" si="375"/>
        <v/>
      </c>
      <c r="AQ659" s="50" t="str">
        <f t="shared" si="376"/>
        <v/>
      </c>
    </row>
    <row r="660" spans="1:43" s="46" customFormat="1" x14ac:dyDescent="0.2">
      <c r="A660" s="47" t="str">
        <f t="shared" si="310"/>
        <v/>
      </c>
      <c r="B660" s="47" t="str">
        <f>IF(E660&lt;=$F$10,VLOOKUP('KALKULATOR 2021'!A660,Robocze!$B$23:$C$102,2),"")</f>
        <v/>
      </c>
      <c r="C660" s="47" t="str">
        <f t="shared" si="344"/>
        <v/>
      </c>
      <c r="D660" s="48" t="str">
        <f t="shared" si="345"/>
        <v/>
      </c>
      <c r="E660" s="54" t="str">
        <f t="shared" si="346"/>
        <v/>
      </c>
      <c r="F660" s="49" t="str">
        <f t="shared" si="347"/>
        <v/>
      </c>
      <c r="G660" s="50" t="str">
        <f>IF(F660&lt;&gt;"",
IF($F$6=Robocze!$B$3,$F$5/12,
IF(AND($F$6=Robocze!$B$4,MOD(A660,3)=1),$F$5/4,
IF(AND($F$6=Robocze!$B$5,MOD(A660,12)=1),$F$5,0))),
"")</f>
        <v/>
      </c>
      <c r="H660" s="50" t="str">
        <f t="shared" si="348"/>
        <v/>
      </c>
      <c r="I660" s="51" t="str">
        <f t="shared" si="349"/>
        <v/>
      </c>
      <c r="J660" s="50" t="str">
        <f t="shared" si="350"/>
        <v/>
      </c>
      <c r="K660" s="50" t="str">
        <f t="shared" si="351"/>
        <v/>
      </c>
      <c r="L660" s="52" t="str">
        <f t="shared" si="352"/>
        <v/>
      </c>
      <c r="M660" s="111" t="str">
        <f t="shared" si="353"/>
        <v/>
      </c>
      <c r="N660" s="114" t="str">
        <f t="shared" si="354"/>
        <v/>
      </c>
      <c r="O660" s="115"/>
      <c r="P660" s="114" t="str">
        <f t="shared" si="355"/>
        <v/>
      </c>
      <c r="Q660" s="115"/>
      <c r="R660" s="112" t="str">
        <f t="shared" si="356"/>
        <v/>
      </c>
      <c r="S660" s="50"/>
      <c r="T660" s="53" t="str">
        <f t="shared" si="357"/>
        <v/>
      </c>
      <c r="U660" s="50" t="str">
        <f t="shared" si="358"/>
        <v/>
      </c>
      <c r="V660" s="50" t="str">
        <f t="shared" si="359"/>
        <v/>
      </c>
      <c r="W660" s="53" t="str">
        <f t="shared" si="360"/>
        <v/>
      </c>
      <c r="X660" s="50" t="str">
        <f t="shared" si="361"/>
        <v/>
      </c>
      <c r="Y660" s="50" t="str">
        <f>IF(B660&lt;&gt;"",IF(MONTH(E660)=MONTH($F$14),SUMIF($C$22:C1128,"="&amp;(C660-1),$G$22:G1128),0)*T660,"")</f>
        <v/>
      </c>
      <c r="Z660" s="50" t="str">
        <f>IF(B660&lt;&gt;"",SUM($Y$22:Y660),"")</f>
        <v/>
      </c>
      <c r="AA660" s="51" t="str">
        <f t="shared" si="362"/>
        <v/>
      </c>
      <c r="AB660" s="50" t="str">
        <f t="shared" si="363"/>
        <v/>
      </c>
      <c r="AC660" s="50" t="str">
        <f t="shared" si="364"/>
        <v/>
      </c>
      <c r="AD660" s="50" t="str">
        <f t="shared" si="365"/>
        <v/>
      </c>
      <c r="AE660" s="50" t="str">
        <f t="shared" si="366"/>
        <v/>
      </c>
      <c r="AF660" s="50" t="str">
        <f>IFERROR($V660*(1-$W660)+SUM($X$22:$X660)+$AD660,"")</f>
        <v/>
      </c>
      <c r="AG660" s="50" t="str">
        <f t="shared" si="367"/>
        <v/>
      </c>
      <c r="AH660" s="50" t="str">
        <f>IF(B660&lt;&gt;"",
IF(AND(AG660=TRUE,D660&gt;=65),$V660*(1-10%)+SUM($X$22:$X660)+$AD660,AF660),
"")</f>
        <v/>
      </c>
      <c r="AI660" s="50" t="str">
        <f t="shared" si="368"/>
        <v/>
      </c>
      <c r="AJ660" s="50" t="str">
        <f t="shared" si="369"/>
        <v/>
      </c>
      <c r="AK660" s="50" t="str">
        <f t="shared" si="370"/>
        <v/>
      </c>
      <c r="AL660" s="50" t="str">
        <f t="shared" si="371"/>
        <v/>
      </c>
      <c r="AM660" s="50" t="str">
        <f t="shared" si="372"/>
        <v/>
      </c>
      <c r="AN660" s="50" t="str">
        <f t="shared" si="373"/>
        <v/>
      </c>
      <c r="AO660" s="50" t="str">
        <f t="shared" si="374"/>
        <v/>
      </c>
      <c r="AP660" s="50" t="str">
        <f t="shared" si="375"/>
        <v/>
      </c>
      <c r="AQ660" s="50" t="str">
        <f t="shared" si="376"/>
        <v/>
      </c>
    </row>
    <row r="661" spans="1:43" s="46" customFormat="1" x14ac:dyDescent="0.2">
      <c r="A661" s="47" t="str">
        <f t="shared" si="310"/>
        <v/>
      </c>
      <c r="B661" s="47" t="str">
        <f>IF(E661&lt;=$F$10,VLOOKUP('KALKULATOR 2021'!A661,Robocze!$B$23:$C$102,2),"")</f>
        <v/>
      </c>
      <c r="C661" s="47" t="str">
        <f t="shared" si="344"/>
        <v/>
      </c>
      <c r="D661" s="48" t="str">
        <f t="shared" si="345"/>
        <v/>
      </c>
      <c r="E661" s="54" t="str">
        <f t="shared" si="346"/>
        <v/>
      </c>
      <c r="F661" s="49" t="str">
        <f t="shared" si="347"/>
        <v/>
      </c>
      <c r="G661" s="50" t="str">
        <f>IF(F661&lt;&gt;"",
IF($F$6=Robocze!$B$3,$F$5/12,
IF(AND($F$6=Robocze!$B$4,MOD(A661,3)=1),$F$5/4,
IF(AND($F$6=Robocze!$B$5,MOD(A661,12)=1),$F$5,0))),
"")</f>
        <v/>
      </c>
      <c r="H661" s="50" t="str">
        <f t="shared" si="348"/>
        <v/>
      </c>
      <c r="I661" s="51" t="str">
        <f t="shared" si="349"/>
        <v/>
      </c>
      <c r="J661" s="50" t="str">
        <f t="shared" si="350"/>
        <v/>
      </c>
      <c r="K661" s="50" t="str">
        <f t="shared" si="351"/>
        <v/>
      </c>
      <c r="L661" s="52" t="str">
        <f t="shared" si="352"/>
        <v/>
      </c>
      <c r="M661" s="111" t="str">
        <f t="shared" si="353"/>
        <v/>
      </c>
      <c r="N661" s="114" t="str">
        <f t="shared" si="354"/>
        <v/>
      </c>
      <c r="O661" s="115"/>
      <c r="P661" s="114" t="str">
        <f t="shared" si="355"/>
        <v/>
      </c>
      <c r="Q661" s="115"/>
      <c r="R661" s="112" t="str">
        <f t="shared" si="356"/>
        <v/>
      </c>
      <c r="S661" s="50"/>
      <c r="T661" s="53" t="str">
        <f t="shared" si="357"/>
        <v/>
      </c>
      <c r="U661" s="50" t="str">
        <f t="shared" si="358"/>
        <v/>
      </c>
      <c r="V661" s="50" t="str">
        <f t="shared" si="359"/>
        <v/>
      </c>
      <c r="W661" s="53" t="str">
        <f t="shared" si="360"/>
        <v/>
      </c>
      <c r="X661" s="50" t="str">
        <f t="shared" si="361"/>
        <v/>
      </c>
      <c r="Y661" s="50" t="str">
        <f>IF(B661&lt;&gt;"",IF(MONTH(E661)=MONTH($F$14),SUMIF($C$22:C1129,"="&amp;(C661-1),$G$22:G1129),0)*T661,"")</f>
        <v/>
      </c>
      <c r="Z661" s="50" t="str">
        <f>IF(B661&lt;&gt;"",SUM($Y$22:Y661),"")</f>
        <v/>
      </c>
      <c r="AA661" s="51" t="str">
        <f t="shared" si="362"/>
        <v/>
      </c>
      <c r="AB661" s="50" t="str">
        <f t="shared" si="363"/>
        <v/>
      </c>
      <c r="AC661" s="50" t="str">
        <f t="shared" si="364"/>
        <v/>
      </c>
      <c r="AD661" s="50" t="str">
        <f t="shared" si="365"/>
        <v/>
      </c>
      <c r="AE661" s="50" t="str">
        <f t="shared" si="366"/>
        <v/>
      </c>
      <c r="AF661" s="50" t="str">
        <f>IFERROR($V661*(1-$W661)+SUM($X$22:$X661)+$AD661,"")</f>
        <v/>
      </c>
      <c r="AG661" s="50" t="str">
        <f t="shared" si="367"/>
        <v/>
      </c>
      <c r="AH661" s="50" t="str">
        <f>IF(B661&lt;&gt;"",
IF(AND(AG661=TRUE,D661&gt;=65),$V661*(1-10%)+SUM($X$22:$X661)+$AD661,AF661),
"")</f>
        <v/>
      </c>
      <c r="AI661" s="50" t="str">
        <f t="shared" si="368"/>
        <v/>
      </c>
      <c r="AJ661" s="50" t="str">
        <f t="shared" si="369"/>
        <v/>
      </c>
      <c r="AK661" s="50" t="str">
        <f t="shared" si="370"/>
        <v/>
      </c>
      <c r="AL661" s="50" t="str">
        <f t="shared" si="371"/>
        <v/>
      </c>
      <c r="AM661" s="50" t="str">
        <f t="shared" si="372"/>
        <v/>
      </c>
      <c r="AN661" s="50" t="str">
        <f t="shared" si="373"/>
        <v/>
      </c>
      <c r="AO661" s="50" t="str">
        <f t="shared" si="374"/>
        <v/>
      </c>
      <c r="AP661" s="50" t="str">
        <f t="shared" si="375"/>
        <v/>
      </c>
      <c r="AQ661" s="50" t="str">
        <f t="shared" si="376"/>
        <v/>
      </c>
    </row>
    <row r="662" spans="1:43" s="46" customFormat="1" x14ac:dyDescent="0.2">
      <c r="A662" s="47" t="str">
        <f t="shared" ref="A662:A725" si="377">IFERROR(IF((A661+1)&lt;=$F$8*12,A661+1,""),"")</f>
        <v/>
      </c>
      <c r="B662" s="47" t="str">
        <f>IF(E662&lt;=$F$10,VLOOKUP('KALKULATOR 2021'!A662,Robocze!$B$23:$C$102,2),"")</f>
        <v/>
      </c>
      <c r="C662" s="47" t="str">
        <f t="shared" si="344"/>
        <v/>
      </c>
      <c r="D662" s="48" t="str">
        <f t="shared" si="345"/>
        <v/>
      </c>
      <c r="E662" s="54" t="str">
        <f t="shared" si="346"/>
        <v/>
      </c>
      <c r="F662" s="49" t="str">
        <f t="shared" si="347"/>
        <v/>
      </c>
      <c r="G662" s="50" t="str">
        <f>IF(F662&lt;&gt;"",
IF($F$6=Robocze!$B$3,$F$5/12,
IF(AND($F$6=Robocze!$B$4,MOD(A662,3)=1),$F$5/4,
IF(AND($F$6=Robocze!$B$5,MOD(A662,12)=1),$F$5,0))),
"")</f>
        <v/>
      </c>
      <c r="H662" s="50" t="str">
        <f t="shared" si="348"/>
        <v/>
      </c>
      <c r="I662" s="51" t="str">
        <f t="shared" si="349"/>
        <v/>
      </c>
      <c r="J662" s="50" t="str">
        <f t="shared" si="350"/>
        <v/>
      </c>
      <c r="K662" s="50" t="str">
        <f t="shared" si="351"/>
        <v/>
      </c>
      <c r="L662" s="52" t="str">
        <f t="shared" si="352"/>
        <v/>
      </c>
      <c r="M662" s="111" t="str">
        <f t="shared" si="353"/>
        <v/>
      </c>
      <c r="N662" s="114" t="str">
        <f t="shared" si="354"/>
        <v/>
      </c>
      <c r="O662" s="115"/>
      <c r="P662" s="114" t="str">
        <f t="shared" si="355"/>
        <v/>
      </c>
      <c r="Q662" s="115"/>
      <c r="R662" s="112" t="str">
        <f t="shared" si="356"/>
        <v/>
      </c>
      <c r="S662" s="50"/>
      <c r="T662" s="53" t="str">
        <f t="shared" si="357"/>
        <v/>
      </c>
      <c r="U662" s="50" t="str">
        <f t="shared" si="358"/>
        <v/>
      </c>
      <c r="V662" s="50" t="str">
        <f t="shared" si="359"/>
        <v/>
      </c>
      <c r="W662" s="53" t="str">
        <f t="shared" si="360"/>
        <v/>
      </c>
      <c r="X662" s="50" t="str">
        <f t="shared" si="361"/>
        <v/>
      </c>
      <c r="Y662" s="50" t="str">
        <f>IF(B662&lt;&gt;"",IF(MONTH(E662)=MONTH($F$14),SUMIF($C$22:C1130,"="&amp;(C662-1),$G$22:G1130),0)*T662,"")</f>
        <v/>
      </c>
      <c r="Z662" s="50" t="str">
        <f>IF(B662&lt;&gt;"",SUM($Y$22:Y662),"")</f>
        <v/>
      </c>
      <c r="AA662" s="51" t="str">
        <f t="shared" si="362"/>
        <v/>
      </c>
      <c r="AB662" s="50" t="str">
        <f t="shared" si="363"/>
        <v/>
      </c>
      <c r="AC662" s="50" t="str">
        <f t="shared" si="364"/>
        <v/>
      </c>
      <c r="AD662" s="50" t="str">
        <f t="shared" si="365"/>
        <v/>
      </c>
      <c r="AE662" s="50" t="str">
        <f t="shared" si="366"/>
        <v/>
      </c>
      <c r="AF662" s="50" t="str">
        <f>IFERROR($V662*(1-$W662)+SUM($X$22:$X662)+$AD662,"")</f>
        <v/>
      </c>
      <c r="AG662" s="50" t="str">
        <f t="shared" si="367"/>
        <v/>
      </c>
      <c r="AH662" s="50" t="str">
        <f>IF(B662&lt;&gt;"",
IF(AND(AG662=TRUE,D662&gt;=65),$V662*(1-10%)+SUM($X$22:$X662)+$AD662,AF662),
"")</f>
        <v/>
      </c>
      <c r="AI662" s="50" t="str">
        <f t="shared" si="368"/>
        <v/>
      </c>
      <c r="AJ662" s="50" t="str">
        <f t="shared" si="369"/>
        <v/>
      </c>
      <c r="AK662" s="50" t="str">
        <f t="shared" si="370"/>
        <v/>
      </c>
      <c r="AL662" s="50" t="str">
        <f t="shared" si="371"/>
        <v/>
      </c>
      <c r="AM662" s="50" t="str">
        <f t="shared" si="372"/>
        <v/>
      </c>
      <c r="AN662" s="50" t="str">
        <f t="shared" si="373"/>
        <v/>
      </c>
      <c r="AO662" s="50" t="str">
        <f t="shared" si="374"/>
        <v/>
      </c>
      <c r="AP662" s="50" t="str">
        <f t="shared" si="375"/>
        <v/>
      </c>
      <c r="AQ662" s="50" t="str">
        <f t="shared" si="376"/>
        <v/>
      </c>
    </row>
    <row r="663" spans="1:43" s="46" customFormat="1" x14ac:dyDescent="0.2">
      <c r="A663" s="47" t="str">
        <f t="shared" si="377"/>
        <v/>
      </c>
      <c r="B663" s="47" t="str">
        <f>IF(E663&lt;=$F$10,VLOOKUP('KALKULATOR 2021'!A663,Robocze!$B$23:$C$102,2),"")</f>
        <v/>
      </c>
      <c r="C663" s="47" t="str">
        <f t="shared" si="344"/>
        <v/>
      </c>
      <c r="D663" s="48" t="str">
        <f t="shared" si="345"/>
        <v/>
      </c>
      <c r="E663" s="54" t="str">
        <f t="shared" si="346"/>
        <v/>
      </c>
      <c r="F663" s="49" t="str">
        <f t="shared" si="347"/>
        <v/>
      </c>
      <c r="G663" s="50" t="str">
        <f>IF(F663&lt;&gt;"",
IF($F$6=Robocze!$B$3,$F$5/12,
IF(AND($F$6=Robocze!$B$4,MOD(A663,3)=1),$F$5/4,
IF(AND($F$6=Robocze!$B$5,MOD(A663,12)=1),$F$5,0))),
"")</f>
        <v/>
      </c>
      <c r="H663" s="50" t="str">
        <f t="shared" si="348"/>
        <v/>
      </c>
      <c r="I663" s="51" t="str">
        <f t="shared" si="349"/>
        <v/>
      </c>
      <c r="J663" s="50" t="str">
        <f t="shared" si="350"/>
        <v/>
      </c>
      <c r="K663" s="50" t="str">
        <f t="shared" si="351"/>
        <v/>
      </c>
      <c r="L663" s="52" t="str">
        <f t="shared" si="352"/>
        <v/>
      </c>
      <c r="M663" s="111" t="str">
        <f t="shared" si="353"/>
        <v/>
      </c>
      <c r="N663" s="114" t="str">
        <f t="shared" si="354"/>
        <v/>
      </c>
      <c r="O663" s="115"/>
      <c r="P663" s="114" t="str">
        <f t="shared" si="355"/>
        <v/>
      </c>
      <c r="Q663" s="115"/>
      <c r="R663" s="112" t="str">
        <f t="shared" si="356"/>
        <v/>
      </c>
      <c r="S663" s="50"/>
      <c r="T663" s="53" t="str">
        <f t="shared" si="357"/>
        <v/>
      </c>
      <c r="U663" s="50" t="str">
        <f t="shared" si="358"/>
        <v/>
      </c>
      <c r="V663" s="50" t="str">
        <f t="shared" si="359"/>
        <v/>
      </c>
      <c r="W663" s="53" t="str">
        <f t="shared" si="360"/>
        <v/>
      </c>
      <c r="X663" s="50" t="str">
        <f t="shared" si="361"/>
        <v/>
      </c>
      <c r="Y663" s="50" t="str">
        <f>IF(B663&lt;&gt;"",IF(MONTH(E663)=MONTH($F$14),SUMIF($C$22:C1131,"="&amp;(C663-1),$G$22:G1131),0)*T663,"")</f>
        <v/>
      </c>
      <c r="Z663" s="50" t="str">
        <f>IF(B663&lt;&gt;"",SUM($Y$22:Y663),"")</f>
        <v/>
      </c>
      <c r="AA663" s="51" t="str">
        <f t="shared" si="362"/>
        <v/>
      </c>
      <c r="AB663" s="50" t="str">
        <f t="shared" si="363"/>
        <v/>
      </c>
      <c r="AC663" s="50" t="str">
        <f t="shared" si="364"/>
        <v/>
      </c>
      <c r="AD663" s="50" t="str">
        <f t="shared" si="365"/>
        <v/>
      </c>
      <c r="AE663" s="50" t="str">
        <f t="shared" si="366"/>
        <v/>
      </c>
      <c r="AF663" s="50" t="str">
        <f>IFERROR($V663*(1-$W663)+SUM($X$22:$X663)+$AD663,"")</f>
        <v/>
      </c>
      <c r="AG663" s="50" t="str">
        <f t="shared" si="367"/>
        <v/>
      </c>
      <c r="AH663" s="50" t="str">
        <f>IF(B663&lt;&gt;"",
IF(AND(AG663=TRUE,D663&gt;=65),$V663*(1-10%)+SUM($X$22:$X663)+$AD663,AF663),
"")</f>
        <v/>
      </c>
      <c r="AI663" s="50" t="str">
        <f t="shared" si="368"/>
        <v/>
      </c>
      <c r="AJ663" s="50" t="str">
        <f t="shared" si="369"/>
        <v/>
      </c>
      <c r="AK663" s="50" t="str">
        <f t="shared" si="370"/>
        <v/>
      </c>
      <c r="AL663" s="50" t="str">
        <f t="shared" si="371"/>
        <v/>
      </c>
      <c r="AM663" s="50" t="str">
        <f t="shared" si="372"/>
        <v/>
      </c>
      <c r="AN663" s="50" t="str">
        <f t="shared" si="373"/>
        <v/>
      </c>
      <c r="AO663" s="50" t="str">
        <f t="shared" si="374"/>
        <v/>
      </c>
      <c r="AP663" s="50" t="str">
        <f t="shared" si="375"/>
        <v/>
      </c>
      <c r="AQ663" s="50" t="str">
        <f t="shared" si="376"/>
        <v/>
      </c>
    </row>
    <row r="664" spans="1:43" s="46" customFormat="1" x14ac:dyDescent="0.2">
      <c r="A664" s="47" t="str">
        <f t="shared" si="377"/>
        <v/>
      </c>
      <c r="B664" s="47" t="str">
        <f>IF(E664&lt;=$F$10,VLOOKUP('KALKULATOR 2021'!A664,Robocze!$B$23:$C$102,2),"")</f>
        <v/>
      </c>
      <c r="C664" s="47" t="str">
        <f t="shared" si="344"/>
        <v/>
      </c>
      <c r="D664" s="48" t="str">
        <f t="shared" si="345"/>
        <v/>
      </c>
      <c r="E664" s="54" t="str">
        <f t="shared" si="346"/>
        <v/>
      </c>
      <c r="F664" s="49" t="str">
        <f t="shared" si="347"/>
        <v/>
      </c>
      <c r="G664" s="50" t="str">
        <f>IF(F664&lt;&gt;"",
IF($F$6=Robocze!$B$3,$F$5/12,
IF(AND($F$6=Robocze!$B$4,MOD(A664,3)=1),$F$5/4,
IF(AND($F$6=Robocze!$B$5,MOD(A664,12)=1),$F$5,0))),
"")</f>
        <v/>
      </c>
      <c r="H664" s="50" t="str">
        <f t="shared" si="348"/>
        <v/>
      </c>
      <c r="I664" s="51" t="str">
        <f t="shared" si="349"/>
        <v/>
      </c>
      <c r="J664" s="50" t="str">
        <f t="shared" si="350"/>
        <v/>
      </c>
      <c r="K664" s="50" t="str">
        <f t="shared" si="351"/>
        <v/>
      </c>
      <c r="L664" s="52" t="str">
        <f t="shared" si="352"/>
        <v/>
      </c>
      <c r="M664" s="111" t="str">
        <f t="shared" si="353"/>
        <v/>
      </c>
      <c r="N664" s="114" t="str">
        <f t="shared" si="354"/>
        <v/>
      </c>
      <c r="O664" s="115"/>
      <c r="P664" s="114" t="str">
        <f t="shared" si="355"/>
        <v/>
      </c>
      <c r="Q664" s="115"/>
      <c r="R664" s="112" t="str">
        <f t="shared" si="356"/>
        <v/>
      </c>
      <c r="S664" s="50"/>
      <c r="T664" s="53" t="str">
        <f t="shared" si="357"/>
        <v/>
      </c>
      <c r="U664" s="50" t="str">
        <f t="shared" si="358"/>
        <v/>
      </c>
      <c r="V664" s="50" t="str">
        <f t="shared" si="359"/>
        <v/>
      </c>
      <c r="W664" s="53" t="str">
        <f t="shared" si="360"/>
        <v/>
      </c>
      <c r="X664" s="50" t="str">
        <f t="shared" si="361"/>
        <v/>
      </c>
      <c r="Y664" s="50" t="str">
        <f>IF(B664&lt;&gt;"",IF(MONTH(E664)=MONTH($F$14),SUMIF($C$22:C1132,"="&amp;(C664-1),$G$22:G1132),0)*T664,"")</f>
        <v/>
      </c>
      <c r="Z664" s="50" t="str">
        <f>IF(B664&lt;&gt;"",SUM($Y$22:Y664),"")</f>
        <v/>
      </c>
      <c r="AA664" s="51" t="str">
        <f t="shared" si="362"/>
        <v/>
      </c>
      <c r="AB664" s="50" t="str">
        <f t="shared" si="363"/>
        <v/>
      </c>
      <c r="AC664" s="50" t="str">
        <f t="shared" si="364"/>
        <v/>
      </c>
      <c r="AD664" s="50" t="str">
        <f t="shared" si="365"/>
        <v/>
      </c>
      <c r="AE664" s="50" t="str">
        <f t="shared" si="366"/>
        <v/>
      </c>
      <c r="AF664" s="50" t="str">
        <f>IFERROR($V664*(1-$W664)+SUM($X$22:$X664)+$AD664,"")</f>
        <v/>
      </c>
      <c r="AG664" s="50" t="str">
        <f t="shared" si="367"/>
        <v/>
      </c>
      <c r="AH664" s="50" t="str">
        <f>IF(B664&lt;&gt;"",
IF(AND(AG664=TRUE,D664&gt;=65),$V664*(1-10%)+SUM($X$22:$X664)+$AD664,AF664),
"")</f>
        <v/>
      </c>
      <c r="AI664" s="50" t="str">
        <f t="shared" si="368"/>
        <v/>
      </c>
      <c r="AJ664" s="50" t="str">
        <f t="shared" si="369"/>
        <v/>
      </c>
      <c r="AK664" s="50" t="str">
        <f t="shared" si="370"/>
        <v/>
      </c>
      <c r="AL664" s="50" t="str">
        <f t="shared" si="371"/>
        <v/>
      </c>
      <c r="AM664" s="50" t="str">
        <f t="shared" si="372"/>
        <v/>
      </c>
      <c r="AN664" s="50" t="str">
        <f t="shared" si="373"/>
        <v/>
      </c>
      <c r="AO664" s="50" t="str">
        <f t="shared" si="374"/>
        <v/>
      </c>
      <c r="AP664" s="50" t="str">
        <f t="shared" si="375"/>
        <v/>
      </c>
      <c r="AQ664" s="50" t="str">
        <f t="shared" si="376"/>
        <v/>
      </c>
    </row>
    <row r="665" spans="1:43" s="46" customFormat="1" x14ac:dyDescent="0.2">
      <c r="A665" s="47" t="str">
        <f t="shared" si="377"/>
        <v/>
      </c>
      <c r="B665" s="47" t="str">
        <f>IF(E665&lt;=$F$10,VLOOKUP('KALKULATOR 2021'!A665,Robocze!$B$23:$C$102,2),"")</f>
        <v/>
      </c>
      <c r="C665" s="47" t="str">
        <f t="shared" si="344"/>
        <v/>
      </c>
      <c r="D665" s="48" t="str">
        <f t="shared" si="345"/>
        <v/>
      </c>
      <c r="E665" s="54" t="str">
        <f t="shared" si="346"/>
        <v/>
      </c>
      <c r="F665" s="49" t="str">
        <f t="shared" si="347"/>
        <v/>
      </c>
      <c r="G665" s="50" t="str">
        <f>IF(F665&lt;&gt;"",
IF($F$6=Robocze!$B$3,$F$5/12,
IF(AND($F$6=Robocze!$B$4,MOD(A665,3)=1),$F$5/4,
IF(AND($F$6=Robocze!$B$5,MOD(A665,12)=1),$F$5,0))),
"")</f>
        <v/>
      </c>
      <c r="H665" s="50" t="str">
        <f t="shared" si="348"/>
        <v/>
      </c>
      <c r="I665" s="51" t="str">
        <f t="shared" si="349"/>
        <v/>
      </c>
      <c r="J665" s="50" t="str">
        <f t="shared" si="350"/>
        <v/>
      </c>
      <c r="K665" s="50" t="str">
        <f t="shared" si="351"/>
        <v/>
      </c>
      <c r="L665" s="52" t="str">
        <f t="shared" si="352"/>
        <v/>
      </c>
      <c r="M665" s="111" t="str">
        <f t="shared" si="353"/>
        <v/>
      </c>
      <c r="N665" s="114" t="str">
        <f t="shared" si="354"/>
        <v/>
      </c>
      <c r="O665" s="115"/>
      <c r="P665" s="114" t="str">
        <f t="shared" si="355"/>
        <v/>
      </c>
      <c r="Q665" s="115"/>
      <c r="R665" s="112" t="str">
        <f t="shared" si="356"/>
        <v/>
      </c>
      <c r="S665" s="50"/>
      <c r="T665" s="53" t="str">
        <f t="shared" si="357"/>
        <v/>
      </c>
      <c r="U665" s="50" t="str">
        <f t="shared" si="358"/>
        <v/>
      </c>
      <c r="V665" s="50" t="str">
        <f t="shared" si="359"/>
        <v/>
      </c>
      <c r="W665" s="53" t="str">
        <f t="shared" si="360"/>
        <v/>
      </c>
      <c r="X665" s="50" t="str">
        <f t="shared" si="361"/>
        <v/>
      </c>
      <c r="Y665" s="50" t="str">
        <f>IF(B665&lt;&gt;"",IF(MONTH(E665)=MONTH($F$14),SUMIF($C$22:C1133,"="&amp;(C665-1),$G$22:G1133),0)*T665,"")</f>
        <v/>
      </c>
      <c r="Z665" s="50" t="str">
        <f>IF(B665&lt;&gt;"",SUM($Y$22:Y665),"")</f>
        <v/>
      </c>
      <c r="AA665" s="51" t="str">
        <f t="shared" si="362"/>
        <v/>
      </c>
      <c r="AB665" s="50" t="str">
        <f t="shared" si="363"/>
        <v/>
      </c>
      <c r="AC665" s="50" t="str">
        <f t="shared" si="364"/>
        <v/>
      </c>
      <c r="AD665" s="50" t="str">
        <f t="shared" si="365"/>
        <v/>
      </c>
      <c r="AE665" s="50" t="str">
        <f t="shared" si="366"/>
        <v/>
      </c>
      <c r="AF665" s="50" t="str">
        <f>IFERROR($V665*(1-$W665)+SUM($X$22:$X665)+$AD665,"")</f>
        <v/>
      </c>
      <c r="AG665" s="50" t="str">
        <f t="shared" si="367"/>
        <v/>
      </c>
      <c r="AH665" s="50" t="str">
        <f>IF(B665&lt;&gt;"",
IF(AND(AG665=TRUE,D665&gt;=65),$V665*(1-10%)+SUM($X$22:$X665)+$AD665,AF665),
"")</f>
        <v/>
      </c>
      <c r="AI665" s="50" t="str">
        <f t="shared" si="368"/>
        <v/>
      </c>
      <c r="AJ665" s="50" t="str">
        <f t="shared" si="369"/>
        <v/>
      </c>
      <c r="AK665" s="50" t="str">
        <f t="shared" si="370"/>
        <v/>
      </c>
      <c r="AL665" s="50" t="str">
        <f t="shared" si="371"/>
        <v/>
      </c>
      <c r="AM665" s="50" t="str">
        <f t="shared" si="372"/>
        <v/>
      </c>
      <c r="AN665" s="50" t="str">
        <f t="shared" si="373"/>
        <v/>
      </c>
      <c r="AO665" s="50" t="str">
        <f t="shared" si="374"/>
        <v/>
      </c>
      <c r="AP665" s="50" t="str">
        <f t="shared" si="375"/>
        <v/>
      </c>
      <c r="AQ665" s="50" t="str">
        <f t="shared" si="376"/>
        <v/>
      </c>
    </row>
    <row r="666" spans="1:43" s="46" customFormat="1" x14ac:dyDescent="0.2">
      <c r="A666" s="47" t="str">
        <f t="shared" si="377"/>
        <v/>
      </c>
      <c r="B666" s="47" t="str">
        <f>IF(E666&lt;=$F$10,VLOOKUP('KALKULATOR 2021'!A666,Robocze!$B$23:$C$102,2),"")</f>
        <v/>
      </c>
      <c r="C666" s="47" t="str">
        <f t="shared" si="344"/>
        <v/>
      </c>
      <c r="D666" s="48" t="str">
        <f t="shared" si="345"/>
        <v/>
      </c>
      <c r="E666" s="54" t="str">
        <f t="shared" si="346"/>
        <v/>
      </c>
      <c r="F666" s="49" t="str">
        <f t="shared" si="347"/>
        <v/>
      </c>
      <c r="G666" s="50" t="str">
        <f>IF(F666&lt;&gt;"",
IF($F$6=Robocze!$B$3,$F$5/12,
IF(AND($F$6=Robocze!$B$4,MOD(A666,3)=1),$F$5/4,
IF(AND($F$6=Robocze!$B$5,MOD(A666,12)=1),$F$5,0))),
"")</f>
        <v/>
      </c>
      <c r="H666" s="50" t="str">
        <f t="shared" si="348"/>
        <v/>
      </c>
      <c r="I666" s="51" t="str">
        <f t="shared" si="349"/>
        <v/>
      </c>
      <c r="J666" s="50" t="str">
        <f t="shared" si="350"/>
        <v/>
      </c>
      <c r="K666" s="50" t="str">
        <f t="shared" si="351"/>
        <v/>
      </c>
      <c r="L666" s="52" t="str">
        <f t="shared" si="352"/>
        <v/>
      </c>
      <c r="M666" s="111" t="str">
        <f t="shared" si="353"/>
        <v/>
      </c>
      <c r="N666" s="114" t="str">
        <f t="shared" si="354"/>
        <v/>
      </c>
      <c r="O666" s="115"/>
      <c r="P666" s="114" t="str">
        <f t="shared" si="355"/>
        <v/>
      </c>
      <c r="Q666" s="115"/>
      <c r="R666" s="112" t="str">
        <f t="shared" si="356"/>
        <v/>
      </c>
      <c r="S666" s="50"/>
      <c r="T666" s="53" t="str">
        <f t="shared" si="357"/>
        <v/>
      </c>
      <c r="U666" s="50" t="str">
        <f t="shared" si="358"/>
        <v/>
      </c>
      <c r="V666" s="50" t="str">
        <f t="shared" si="359"/>
        <v/>
      </c>
      <c r="W666" s="53" t="str">
        <f t="shared" si="360"/>
        <v/>
      </c>
      <c r="X666" s="50" t="str">
        <f t="shared" si="361"/>
        <v/>
      </c>
      <c r="Y666" s="50" t="str">
        <f>IF(B666&lt;&gt;"",IF(MONTH(E666)=MONTH($F$14),SUMIF($C$22:C1134,"="&amp;(C666-1),$G$22:G1134),0)*T666,"")</f>
        <v/>
      </c>
      <c r="Z666" s="50" t="str">
        <f>IF(B666&lt;&gt;"",SUM($Y$22:Y666),"")</f>
        <v/>
      </c>
      <c r="AA666" s="51" t="str">
        <f t="shared" si="362"/>
        <v/>
      </c>
      <c r="AB666" s="50" t="str">
        <f t="shared" si="363"/>
        <v/>
      </c>
      <c r="AC666" s="50" t="str">
        <f t="shared" si="364"/>
        <v/>
      </c>
      <c r="AD666" s="50" t="str">
        <f t="shared" si="365"/>
        <v/>
      </c>
      <c r="AE666" s="50" t="str">
        <f t="shared" si="366"/>
        <v/>
      </c>
      <c r="AF666" s="50" t="str">
        <f>IFERROR($V666*(1-$W666)+SUM($X$22:$X666)+$AD666,"")</f>
        <v/>
      </c>
      <c r="AG666" s="50" t="str">
        <f t="shared" si="367"/>
        <v/>
      </c>
      <c r="AH666" s="50" t="str">
        <f>IF(B666&lt;&gt;"",
IF(AND(AG666=TRUE,D666&gt;=65),$V666*(1-10%)+SUM($X$22:$X666)+$AD666,AF666),
"")</f>
        <v/>
      </c>
      <c r="AI666" s="50" t="str">
        <f t="shared" si="368"/>
        <v/>
      </c>
      <c r="AJ666" s="50" t="str">
        <f t="shared" si="369"/>
        <v/>
      </c>
      <c r="AK666" s="50" t="str">
        <f t="shared" si="370"/>
        <v/>
      </c>
      <c r="AL666" s="50" t="str">
        <f t="shared" si="371"/>
        <v/>
      </c>
      <c r="AM666" s="50" t="str">
        <f t="shared" si="372"/>
        <v/>
      </c>
      <c r="AN666" s="50" t="str">
        <f t="shared" si="373"/>
        <v/>
      </c>
      <c r="AO666" s="50" t="str">
        <f t="shared" si="374"/>
        <v/>
      </c>
      <c r="AP666" s="50" t="str">
        <f t="shared" si="375"/>
        <v/>
      </c>
      <c r="AQ666" s="50" t="str">
        <f t="shared" si="376"/>
        <v/>
      </c>
    </row>
    <row r="667" spans="1:43" s="46" customFormat="1" x14ac:dyDescent="0.2">
      <c r="A667" s="47" t="str">
        <f t="shared" si="377"/>
        <v/>
      </c>
      <c r="B667" s="47" t="str">
        <f>IF(E667&lt;=$F$10,VLOOKUP('KALKULATOR 2021'!A667,Robocze!$B$23:$C$102,2),"")</f>
        <v/>
      </c>
      <c r="C667" s="47" t="str">
        <f t="shared" si="344"/>
        <v/>
      </c>
      <c r="D667" s="48" t="str">
        <f t="shared" si="345"/>
        <v/>
      </c>
      <c r="E667" s="54" t="str">
        <f t="shared" si="346"/>
        <v/>
      </c>
      <c r="F667" s="49" t="str">
        <f t="shared" si="347"/>
        <v/>
      </c>
      <c r="G667" s="50" t="str">
        <f>IF(F667&lt;&gt;"",
IF($F$6=Robocze!$B$3,$F$5/12,
IF(AND($F$6=Robocze!$B$4,MOD(A667,3)=1),$F$5/4,
IF(AND($F$6=Robocze!$B$5,MOD(A667,12)=1),$F$5,0))),
"")</f>
        <v/>
      </c>
      <c r="H667" s="50" t="str">
        <f t="shared" si="348"/>
        <v/>
      </c>
      <c r="I667" s="51" t="str">
        <f t="shared" si="349"/>
        <v/>
      </c>
      <c r="J667" s="50" t="str">
        <f t="shared" si="350"/>
        <v/>
      </c>
      <c r="K667" s="50" t="str">
        <f t="shared" si="351"/>
        <v/>
      </c>
      <c r="L667" s="52" t="str">
        <f t="shared" si="352"/>
        <v/>
      </c>
      <c r="M667" s="111" t="str">
        <f t="shared" si="353"/>
        <v/>
      </c>
      <c r="N667" s="114" t="str">
        <f t="shared" si="354"/>
        <v/>
      </c>
      <c r="O667" s="115"/>
      <c r="P667" s="114" t="str">
        <f t="shared" si="355"/>
        <v/>
      </c>
      <c r="Q667" s="115"/>
      <c r="R667" s="112" t="str">
        <f t="shared" si="356"/>
        <v/>
      </c>
      <c r="S667" s="50"/>
      <c r="T667" s="53" t="str">
        <f t="shared" si="357"/>
        <v/>
      </c>
      <c r="U667" s="50" t="str">
        <f t="shared" si="358"/>
        <v/>
      </c>
      <c r="V667" s="50" t="str">
        <f t="shared" si="359"/>
        <v/>
      </c>
      <c r="W667" s="53" t="str">
        <f t="shared" si="360"/>
        <v/>
      </c>
      <c r="X667" s="50" t="str">
        <f t="shared" si="361"/>
        <v/>
      </c>
      <c r="Y667" s="50" t="str">
        <f>IF(B667&lt;&gt;"",IF(MONTH(E667)=MONTH($F$14),SUMIF($C$22:C1135,"="&amp;(C667-1),$G$22:G1135),0)*T667,"")</f>
        <v/>
      </c>
      <c r="Z667" s="50" t="str">
        <f>IF(B667&lt;&gt;"",SUM($Y$22:Y667),"")</f>
        <v/>
      </c>
      <c r="AA667" s="51" t="str">
        <f t="shared" si="362"/>
        <v/>
      </c>
      <c r="AB667" s="50" t="str">
        <f t="shared" si="363"/>
        <v/>
      </c>
      <c r="AC667" s="50" t="str">
        <f t="shared" si="364"/>
        <v/>
      </c>
      <c r="AD667" s="50" t="str">
        <f t="shared" si="365"/>
        <v/>
      </c>
      <c r="AE667" s="50" t="str">
        <f t="shared" si="366"/>
        <v/>
      </c>
      <c r="AF667" s="50" t="str">
        <f>IFERROR($V667*(1-$W667)+SUM($X$22:$X667)+$AD667,"")</f>
        <v/>
      </c>
      <c r="AG667" s="50" t="str">
        <f t="shared" si="367"/>
        <v/>
      </c>
      <c r="AH667" s="50" t="str">
        <f>IF(B667&lt;&gt;"",
IF(AND(AG667=TRUE,D667&gt;=65),$V667*(1-10%)+SUM($X$22:$X667)+$AD667,AF667),
"")</f>
        <v/>
      </c>
      <c r="AI667" s="50" t="str">
        <f t="shared" si="368"/>
        <v/>
      </c>
      <c r="AJ667" s="50" t="str">
        <f t="shared" si="369"/>
        <v/>
      </c>
      <c r="AK667" s="50" t="str">
        <f t="shared" si="370"/>
        <v/>
      </c>
      <c r="AL667" s="50" t="str">
        <f t="shared" si="371"/>
        <v/>
      </c>
      <c r="AM667" s="50" t="str">
        <f t="shared" si="372"/>
        <v/>
      </c>
      <c r="AN667" s="50" t="str">
        <f t="shared" si="373"/>
        <v/>
      </c>
      <c r="AO667" s="50" t="str">
        <f t="shared" si="374"/>
        <v/>
      </c>
      <c r="AP667" s="50" t="str">
        <f t="shared" si="375"/>
        <v/>
      </c>
      <c r="AQ667" s="50" t="str">
        <f t="shared" si="376"/>
        <v/>
      </c>
    </row>
    <row r="668" spans="1:43" s="46" customFormat="1" x14ac:dyDescent="0.2">
      <c r="A668" s="47" t="str">
        <f t="shared" si="377"/>
        <v/>
      </c>
      <c r="B668" s="47" t="str">
        <f>IF(E668&lt;=$F$10,VLOOKUP('KALKULATOR 2021'!A668,Robocze!$B$23:$C$102,2),"")</f>
        <v/>
      </c>
      <c r="C668" s="47" t="str">
        <f t="shared" si="344"/>
        <v/>
      </c>
      <c r="D668" s="48" t="str">
        <f t="shared" si="345"/>
        <v/>
      </c>
      <c r="E668" s="54" t="str">
        <f t="shared" si="346"/>
        <v/>
      </c>
      <c r="F668" s="49" t="str">
        <f t="shared" si="347"/>
        <v/>
      </c>
      <c r="G668" s="50" t="str">
        <f>IF(F668&lt;&gt;"",
IF($F$6=Robocze!$B$3,$F$5/12,
IF(AND($F$6=Robocze!$B$4,MOD(A668,3)=1),$F$5/4,
IF(AND($F$6=Robocze!$B$5,MOD(A668,12)=1),$F$5,0))),
"")</f>
        <v/>
      </c>
      <c r="H668" s="50" t="str">
        <f t="shared" si="348"/>
        <v/>
      </c>
      <c r="I668" s="51" t="str">
        <f t="shared" si="349"/>
        <v/>
      </c>
      <c r="J668" s="50" t="str">
        <f t="shared" si="350"/>
        <v/>
      </c>
      <c r="K668" s="50" t="str">
        <f t="shared" si="351"/>
        <v/>
      </c>
      <c r="L668" s="52" t="str">
        <f t="shared" si="352"/>
        <v/>
      </c>
      <c r="M668" s="111" t="str">
        <f t="shared" si="353"/>
        <v/>
      </c>
      <c r="N668" s="114" t="str">
        <f t="shared" si="354"/>
        <v/>
      </c>
      <c r="O668" s="115"/>
      <c r="P668" s="114" t="str">
        <f t="shared" si="355"/>
        <v/>
      </c>
      <c r="Q668" s="115"/>
      <c r="R668" s="112" t="str">
        <f t="shared" si="356"/>
        <v/>
      </c>
      <c r="S668" s="50"/>
      <c r="T668" s="53" t="str">
        <f t="shared" si="357"/>
        <v/>
      </c>
      <c r="U668" s="50" t="str">
        <f t="shared" si="358"/>
        <v/>
      </c>
      <c r="V668" s="50" t="str">
        <f t="shared" si="359"/>
        <v/>
      </c>
      <c r="W668" s="53" t="str">
        <f t="shared" si="360"/>
        <v/>
      </c>
      <c r="X668" s="50" t="str">
        <f t="shared" si="361"/>
        <v/>
      </c>
      <c r="Y668" s="50" t="str">
        <f>IF(B668&lt;&gt;"",IF(MONTH(E668)=MONTH($F$14),SUMIF($C$22:C1136,"="&amp;(C668-1),$G$22:G1136),0)*T668,"")</f>
        <v/>
      </c>
      <c r="Z668" s="50" t="str">
        <f>IF(B668&lt;&gt;"",SUM($Y$22:Y668),"")</f>
        <v/>
      </c>
      <c r="AA668" s="51" t="str">
        <f t="shared" si="362"/>
        <v/>
      </c>
      <c r="AB668" s="50" t="str">
        <f t="shared" si="363"/>
        <v/>
      </c>
      <c r="AC668" s="50" t="str">
        <f t="shared" si="364"/>
        <v/>
      </c>
      <c r="AD668" s="50" t="str">
        <f t="shared" si="365"/>
        <v/>
      </c>
      <c r="AE668" s="50" t="str">
        <f t="shared" si="366"/>
        <v/>
      </c>
      <c r="AF668" s="50" t="str">
        <f>IFERROR($V668*(1-$W668)+SUM($X$22:$X668)+$AD668,"")</f>
        <v/>
      </c>
      <c r="AG668" s="50" t="str">
        <f t="shared" si="367"/>
        <v/>
      </c>
      <c r="AH668" s="50" t="str">
        <f>IF(B668&lt;&gt;"",
IF(AND(AG668=TRUE,D668&gt;=65),$V668*(1-10%)+SUM($X$22:$X668)+$AD668,AF668),
"")</f>
        <v/>
      </c>
      <c r="AI668" s="50" t="str">
        <f t="shared" si="368"/>
        <v/>
      </c>
      <c r="AJ668" s="50" t="str">
        <f t="shared" si="369"/>
        <v/>
      </c>
      <c r="AK668" s="50" t="str">
        <f t="shared" si="370"/>
        <v/>
      </c>
      <c r="AL668" s="50" t="str">
        <f t="shared" si="371"/>
        <v/>
      </c>
      <c r="AM668" s="50" t="str">
        <f t="shared" si="372"/>
        <v/>
      </c>
      <c r="AN668" s="50" t="str">
        <f t="shared" si="373"/>
        <v/>
      </c>
      <c r="AO668" s="50" t="str">
        <f t="shared" si="374"/>
        <v/>
      </c>
      <c r="AP668" s="50" t="str">
        <f t="shared" si="375"/>
        <v/>
      </c>
      <c r="AQ668" s="50" t="str">
        <f t="shared" si="376"/>
        <v/>
      </c>
    </row>
    <row r="669" spans="1:43" s="46" customFormat="1" x14ac:dyDescent="0.2">
      <c r="A669" s="55" t="str">
        <f t="shared" si="377"/>
        <v/>
      </c>
      <c r="B669" s="55" t="str">
        <f>IF(E669&lt;=$F$10,VLOOKUP('KALKULATOR 2021'!A669,Robocze!$B$23:$C$102,2),"")</f>
        <v/>
      </c>
      <c r="C669" s="55" t="str">
        <f t="shared" si="344"/>
        <v/>
      </c>
      <c r="D669" s="56" t="str">
        <f t="shared" si="345"/>
        <v/>
      </c>
      <c r="E669" s="57" t="str">
        <f t="shared" si="346"/>
        <v/>
      </c>
      <c r="F669" s="58" t="str">
        <f t="shared" si="347"/>
        <v/>
      </c>
      <c r="G669" s="59" t="str">
        <f>IF(F669&lt;&gt;"",
IF($F$6=Robocze!$B$3,$F$5/12,
IF(AND($F$6=Robocze!$B$4,MOD(A669,3)=1),$F$5/4,
IF(AND($F$6=Robocze!$B$5,MOD(A669,12)=1),$F$5,0))),
"")</f>
        <v/>
      </c>
      <c r="H669" s="59" t="str">
        <f t="shared" si="348"/>
        <v/>
      </c>
      <c r="I669" s="60" t="str">
        <f t="shared" si="349"/>
        <v/>
      </c>
      <c r="J669" s="59" t="str">
        <f t="shared" si="350"/>
        <v/>
      </c>
      <c r="K669" s="59" t="str">
        <f t="shared" si="351"/>
        <v/>
      </c>
      <c r="L669" s="61" t="str">
        <f t="shared" si="352"/>
        <v/>
      </c>
      <c r="M669" s="113" t="str">
        <f t="shared" si="353"/>
        <v/>
      </c>
      <c r="N669" s="114" t="str">
        <f t="shared" si="354"/>
        <v/>
      </c>
      <c r="O669" s="115"/>
      <c r="P669" s="114" t="str">
        <f t="shared" si="355"/>
        <v/>
      </c>
      <c r="Q669" s="115"/>
      <c r="R669" s="112" t="str">
        <f t="shared" si="356"/>
        <v/>
      </c>
      <c r="S669" s="59"/>
      <c r="T669" s="62" t="str">
        <f t="shared" si="357"/>
        <v/>
      </c>
      <c r="U669" s="59" t="str">
        <f t="shared" si="358"/>
        <v/>
      </c>
      <c r="V669" s="59" t="str">
        <f t="shared" si="359"/>
        <v/>
      </c>
      <c r="W669" s="62" t="str">
        <f t="shared" si="360"/>
        <v/>
      </c>
      <c r="X669" s="59" t="str">
        <f t="shared" si="361"/>
        <v/>
      </c>
      <c r="Y669" s="59" t="str">
        <f>IF(B669&lt;&gt;"",IF(MONTH(E669)=MONTH($F$14),SUMIF($C$22:C1137,"="&amp;(C669-1),$G$22:G1137),0)*T669,"")</f>
        <v/>
      </c>
      <c r="Z669" s="59" t="str">
        <f>IF(B669&lt;&gt;"",SUM($Y$22:Y669),"")</f>
        <v/>
      </c>
      <c r="AA669" s="60" t="str">
        <f t="shared" si="362"/>
        <v/>
      </c>
      <c r="AB669" s="59" t="str">
        <f t="shared" si="363"/>
        <v/>
      </c>
      <c r="AC669" s="59" t="str">
        <f t="shared" si="364"/>
        <v/>
      </c>
      <c r="AD669" s="59" t="str">
        <f t="shared" si="365"/>
        <v/>
      </c>
      <c r="AE669" s="59" t="str">
        <f t="shared" si="366"/>
        <v/>
      </c>
      <c r="AF669" s="59" t="str">
        <f>IFERROR($V669*(1-$W669)+SUM($X$22:$X669)+$AD669,"")</f>
        <v/>
      </c>
      <c r="AG669" s="59" t="str">
        <f t="shared" si="367"/>
        <v/>
      </c>
      <c r="AH669" s="59" t="str">
        <f>IF(B669&lt;&gt;"",
IF(AND(AG669=TRUE,D669&gt;=65),$V669*(1-10%)+SUM($X$22:$X669)+$AD669,AF669),
"")</f>
        <v/>
      </c>
      <c r="AI669" s="59" t="str">
        <f t="shared" si="368"/>
        <v/>
      </c>
      <c r="AJ669" s="59" t="str">
        <f t="shared" si="369"/>
        <v/>
      </c>
      <c r="AK669" s="59" t="str">
        <f t="shared" si="370"/>
        <v/>
      </c>
      <c r="AL669" s="59" t="str">
        <f t="shared" si="371"/>
        <v/>
      </c>
      <c r="AM669" s="59" t="str">
        <f t="shared" si="372"/>
        <v/>
      </c>
      <c r="AN669" s="59" t="str">
        <f t="shared" si="373"/>
        <v/>
      </c>
      <c r="AO669" s="59" t="str">
        <f t="shared" si="374"/>
        <v/>
      </c>
      <c r="AP669" s="59" t="str">
        <f t="shared" si="375"/>
        <v/>
      </c>
      <c r="AQ669" s="59" t="str">
        <f t="shared" si="376"/>
        <v/>
      </c>
    </row>
    <row r="670" spans="1:43" s="46" customFormat="1" x14ac:dyDescent="0.2">
      <c r="A670" s="47" t="str">
        <f t="shared" si="377"/>
        <v/>
      </c>
      <c r="B670" s="47" t="str">
        <f>IF(E670&lt;=$F$10,VLOOKUP('KALKULATOR 2021'!A670,Robocze!$B$23:$C$102,2),"")</f>
        <v/>
      </c>
      <c r="C670" s="47" t="str">
        <f t="shared" si="344"/>
        <v/>
      </c>
      <c r="D670" s="48" t="str">
        <f t="shared" si="345"/>
        <v/>
      </c>
      <c r="E670" s="49" t="str">
        <f t="shared" si="346"/>
        <v/>
      </c>
      <c r="F670" s="49" t="str">
        <f t="shared" si="347"/>
        <v/>
      </c>
      <c r="G670" s="50" t="str">
        <f>IF(F670&lt;&gt;"",
IF($F$6=Robocze!$B$3,$F$5/12,
IF(AND($F$6=Robocze!$B$4,MOD(A670,3)=1),$F$5/4,
IF(AND($F$6=Robocze!$B$5,MOD(A670,12)=1),$F$5,0))),
"")</f>
        <v/>
      </c>
      <c r="H670" s="50" t="str">
        <f t="shared" si="348"/>
        <v/>
      </c>
      <c r="I670" s="51" t="str">
        <f t="shared" si="349"/>
        <v/>
      </c>
      <c r="J670" s="50" t="str">
        <f t="shared" si="350"/>
        <v/>
      </c>
      <c r="K670" s="50" t="str">
        <f t="shared" si="351"/>
        <v/>
      </c>
      <c r="L670" s="52" t="str">
        <f t="shared" si="352"/>
        <v/>
      </c>
      <c r="M670" s="111" t="str">
        <f t="shared" si="353"/>
        <v/>
      </c>
      <c r="N670" s="114" t="str">
        <f t="shared" si="354"/>
        <v/>
      </c>
      <c r="O670" s="115"/>
      <c r="P670" s="114" t="str">
        <f t="shared" si="355"/>
        <v/>
      </c>
      <c r="Q670" s="115"/>
      <c r="R670" s="112" t="str">
        <f t="shared" si="356"/>
        <v/>
      </c>
      <c r="S670" s="50"/>
      <c r="T670" s="53" t="str">
        <f t="shared" si="357"/>
        <v/>
      </c>
      <c r="U670" s="50" t="str">
        <f t="shared" si="358"/>
        <v/>
      </c>
      <c r="V670" s="50" t="str">
        <f t="shared" si="359"/>
        <v/>
      </c>
      <c r="W670" s="53" t="str">
        <f t="shared" si="360"/>
        <v/>
      </c>
      <c r="X670" s="50" t="str">
        <f t="shared" si="361"/>
        <v/>
      </c>
      <c r="Y670" s="50" t="str">
        <f>IF(B670&lt;&gt;"",IF(MONTH(E670)=MONTH($F$14),SUMIF($C$22:C1138,"="&amp;(C670-1),$G$22:G1138),0)*T670,"")</f>
        <v/>
      </c>
      <c r="Z670" s="50" t="str">
        <f>IF(B670&lt;&gt;"",SUM($Y$22:Y670),"")</f>
        <v/>
      </c>
      <c r="AA670" s="51" t="str">
        <f t="shared" si="362"/>
        <v/>
      </c>
      <c r="AB670" s="50" t="str">
        <f t="shared" si="363"/>
        <v/>
      </c>
      <c r="AC670" s="50" t="str">
        <f t="shared" si="364"/>
        <v/>
      </c>
      <c r="AD670" s="50" t="str">
        <f t="shared" si="365"/>
        <v/>
      </c>
      <c r="AE670" s="50" t="str">
        <f t="shared" si="366"/>
        <v/>
      </c>
      <c r="AF670" s="50" t="str">
        <f>IFERROR($V670*(1-$W670)+SUM($X$22:$X670)+$AD670,"")</f>
        <v/>
      </c>
      <c r="AG670" s="50" t="str">
        <f t="shared" si="367"/>
        <v/>
      </c>
      <c r="AH670" s="50" t="str">
        <f>IF(B670&lt;&gt;"",
IF(AND(AG670=TRUE,D670&gt;=65),$V670*(1-10%)+SUM($X$22:$X670)+$AD670,AF670),
"")</f>
        <v/>
      </c>
      <c r="AI670" s="50" t="str">
        <f t="shared" si="368"/>
        <v/>
      </c>
      <c r="AJ670" s="50" t="str">
        <f t="shared" si="369"/>
        <v/>
      </c>
      <c r="AK670" s="50" t="str">
        <f t="shared" si="370"/>
        <v/>
      </c>
      <c r="AL670" s="50" t="str">
        <f t="shared" si="371"/>
        <v/>
      </c>
      <c r="AM670" s="50" t="str">
        <f t="shared" si="372"/>
        <v/>
      </c>
      <c r="AN670" s="50" t="str">
        <f t="shared" si="373"/>
        <v/>
      </c>
      <c r="AO670" s="50" t="str">
        <f t="shared" si="374"/>
        <v/>
      </c>
      <c r="AP670" s="50" t="str">
        <f t="shared" si="375"/>
        <v/>
      </c>
      <c r="AQ670" s="50" t="str">
        <f t="shared" si="376"/>
        <v/>
      </c>
    </row>
    <row r="671" spans="1:43" s="46" customFormat="1" x14ac:dyDescent="0.2">
      <c r="A671" s="47" t="str">
        <f t="shared" si="377"/>
        <v/>
      </c>
      <c r="B671" s="47" t="str">
        <f>IF(E671&lt;=$F$10,VLOOKUP('KALKULATOR 2021'!A671,Robocze!$B$23:$C$102,2),"")</f>
        <v/>
      </c>
      <c r="C671" s="47" t="str">
        <f t="shared" si="344"/>
        <v/>
      </c>
      <c r="D671" s="48" t="str">
        <f t="shared" si="345"/>
        <v/>
      </c>
      <c r="E671" s="54" t="str">
        <f t="shared" si="346"/>
        <v/>
      </c>
      <c r="F671" s="49" t="str">
        <f t="shared" si="347"/>
        <v/>
      </c>
      <c r="G671" s="50" t="str">
        <f>IF(F671&lt;&gt;"",
IF($F$6=Robocze!$B$3,$F$5/12,
IF(AND($F$6=Robocze!$B$4,MOD(A671,3)=1),$F$5/4,
IF(AND($F$6=Robocze!$B$5,MOD(A671,12)=1),$F$5,0))),
"")</f>
        <v/>
      </c>
      <c r="H671" s="50" t="str">
        <f t="shared" si="348"/>
        <v/>
      </c>
      <c r="I671" s="51" t="str">
        <f t="shared" si="349"/>
        <v/>
      </c>
      <c r="J671" s="50" t="str">
        <f t="shared" si="350"/>
        <v/>
      </c>
      <c r="K671" s="50" t="str">
        <f t="shared" si="351"/>
        <v/>
      </c>
      <c r="L671" s="52" t="str">
        <f t="shared" si="352"/>
        <v/>
      </c>
      <c r="M671" s="111" t="str">
        <f t="shared" si="353"/>
        <v/>
      </c>
      <c r="N671" s="114" t="str">
        <f t="shared" si="354"/>
        <v/>
      </c>
      <c r="O671" s="115"/>
      <c r="P671" s="114" t="str">
        <f t="shared" si="355"/>
        <v/>
      </c>
      <c r="Q671" s="115"/>
      <c r="R671" s="112" t="str">
        <f t="shared" si="356"/>
        <v/>
      </c>
      <c r="S671" s="50"/>
      <c r="T671" s="53" t="str">
        <f t="shared" si="357"/>
        <v/>
      </c>
      <c r="U671" s="50" t="str">
        <f t="shared" si="358"/>
        <v/>
      </c>
      <c r="V671" s="50" t="str">
        <f t="shared" si="359"/>
        <v/>
      </c>
      <c r="W671" s="53" t="str">
        <f t="shared" si="360"/>
        <v/>
      </c>
      <c r="X671" s="50" t="str">
        <f t="shared" si="361"/>
        <v/>
      </c>
      <c r="Y671" s="50" t="str">
        <f>IF(B671&lt;&gt;"",IF(MONTH(E671)=MONTH($F$14),SUMIF($C$22:C1139,"="&amp;(C671-1),$G$22:G1139),0)*T671,"")</f>
        <v/>
      </c>
      <c r="Z671" s="50" t="str">
        <f>IF(B671&lt;&gt;"",SUM($Y$22:Y671),"")</f>
        <v/>
      </c>
      <c r="AA671" s="51" t="str">
        <f t="shared" si="362"/>
        <v/>
      </c>
      <c r="AB671" s="50" t="str">
        <f t="shared" si="363"/>
        <v/>
      </c>
      <c r="AC671" s="50" t="str">
        <f t="shared" si="364"/>
        <v/>
      </c>
      <c r="AD671" s="50" t="str">
        <f t="shared" si="365"/>
        <v/>
      </c>
      <c r="AE671" s="50" t="str">
        <f t="shared" si="366"/>
        <v/>
      </c>
      <c r="AF671" s="50" t="str">
        <f>IFERROR($V671*(1-$W671)+SUM($X$22:$X671)+$AD671,"")</f>
        <v/>
      </c>
      <c r="AG671" s="50" t="str">
        <f t="shared" si="367"/>
        <v/>
      </c>
      <c r="AH671" s="50" t="str">
        <f>IF(B671&lt;&gt;"",
IF(AND(AG671=TRUE,D671&gt;=65),$V671*(1-10%)+SUM($X$22:$X671)+$AD671,AF671),
"")</f>
        <v/>
      </c>
      <c r="AI671" s="50" t="str">
        <f t="shared" si="368"/>
        <v/>
      </c>
      <c r="AJ671" s="50" t="str">
        <f t="shared" si="369"/>
        <v/>
      </c>
      <c r="AK671" s="50" t="str">
        <f t="shared" si="370"/>
        <v/>
      </c>
      <c r="AL671" s="50" t="str">
        <f t="shared" si="371"/>
        <v/>
      </c>
      <c r="AM671" s="50" t="str">
        <f t="shared" si="372"/>
        <v/>
      </c>
      <c r="AN671" s="50" t="str">
        <f t="shared" si="373"/>
        <v/>
      </c>
      <c r="AO671" s="50" t="str">
        <f t="shared" si="374"/>
        <v/>
      </c>
      <c r="AP671" s="50" t="str">
        <f t="shared" si="375"/>
        <v/>
      </c>
      <c r="AQ671" s="50" t="str">
        <f t="shared" si="376"/>
        <v/>
      </c>
    </row>
    <row r="672" spans="1:43" s="46" customFormat="1" x14ac:dyDescent="0.2">
      <c r="A672" s="47" t="str">
        <f t="shared" si="377"/>
        <v/>
      </c>
      <c r="B672" s="47" t="str">
        <f>IF(E672&lt;=$F$10,VLOOKUP('KALKULATOR 2021'!A672,Robocze!$B$23:$C$102,2),"")</f>
        <v/>
      </c>
      <c r="C672" s="47" t="str">
        <f t="shared" si="344"/>
        <v/>
      </c>
      <c r="D672" s="48" t="str">
        <f t="shared" si="345"/>
        <v/>
      </c>
      <c r="E672" s="54" t="str">
        <f t="shared" si="346"/>
        <v/>
      </c>
      <c r="F672" s="49" t="str">
        <f t="shared" si="347"/>
        <v/>
      </c>
      <c r="G672" s="50" t="str">
        <f>IF(F672&lt;&gt;"",
IF($F$6=Robocze!$B$3,$F$5/12,
IF(AND($F$6=Robocze!$B$4,MOD(A672,3)=1),$F$5/4,
IF(AND($F$6=Robocze!$B$5,MOD(A672,12)=1),$F$5,0))),
"")</f>
        <v/>
      </c>
      <c r="H672" s="50" t="str">
        <f t="shared" si="348"/>
        <v/>
      </c>
      <c r="I672" s="51" t="str">
        <f t="shared" si="349"/>
        <v/>
      </c>
      <c r="J672" s="50" t="str">
        <f t="shared" si="350"/>
        <v/>
      </c>
      <c r="K672" s="50" t="str">
        <f t="shared" si="351"/>
        <v/>
      </c>
      <c r="L672" s="52" t="str">
        <f t="shared" si="352"/>
        <v/>
      </c>
      <c r="M672" s="111" t="str">
        <f t="shared" si="353"/>
        <v/>
      </c>
      <c r="N672" s="114" t="str">
        <f t="shared" si="354"/>
        <v/>
      </c>
      <c r="O672" s="115"/>
      <c r="P672" s="114" t="str">
        <f t="shared" si="355"/>
        <v/>
      </c>
      <c r="Q672" s="115"/>
      <c r="R672" s="112" t="str">
        <f t="shared" si="356"/>
        <v/>
      </c>
      <c r="S672" s="50"/>
      <c r="T672" s="53" t="str">
        <f t="shared" si="357"/>
        <v/>
      </c>
      <c r="U672" s="50" t="str">
        <f t="shared" si="358"/>
        <v/>
      </c>
      <c r="V672" s="50" t="str">
        <f t="shared" si="359"/>
        <v/>
      </c>
      <c r="W672" s="53" t="str">
        <f t="shared" si="360"/>
        <v/>
      </c>
      <c r="X672" s="50" t="str">
        <f t="shared" si="361"/>
        <v/>
      </c>
      <c r="Y672" s="50" t="str">
        <f>IF(B672&lt;&gt;"",IF(MONTH(E672)=MONTH($F$14),SUMIF($C$22:C1140,"="&amp;(C672-1),$G$22:G1140),0)*T672,"")</f>
        <v/>
      </c>
      <c r="Z672" s="50" t="str">
        <f>IF(B672&lt;&gt;"",SUM($Y$22:Y672),"")</f>
        <v/>
      </c>
      <c r="AA672" s="51" t="str">
        <f t="shared" si="362"/>
        <v/>
      </c>
      <c r="AB672" s="50" t="str">
        <f t="shared" si="363"/>
        <v/>
      </c>
      <c r="AC672" s="50" t="str">
        <f t="shared" si="364"/>
        <v/>
      </c>
      <c r="AD672" s="50" t="str">
        <f t="shared" si="365"/>
        <v/>
      </c>
      <c r="AE672" s="50" t="str">
        <f t="shared" si="366"/>
        <v/>
      </c>
      <c r="AF672" s="50" t="str">
        <f>IFERROR($V672*(1-$W672)+SUM($X$22:$X672)+$AD672,"")</f>
        <v/>
      </c>
      <c r="AG672" s="50" t="str">
        <f t="shared" si="367"/>
        <v/>
      </c>
      <c r="AH672" s="50" t="str">
        <f>IF(B672&lt;&gt;"",
IF(AND(AG672=TRUE,D672&gt;=65),$V672*(1-10%)+SUM($X$22:$X672)+$AD672,AF672),
"")</f>
        <v/>
      </c>
      <c r="AI672" s="50" t="str">
        <f t="shared" si="368"/>
        <v/>
      </c>
      <c r="AJ672" s="50" t="str">
        <f t="shared" si="369"/>
        <v/>
      </c>
      <c r="AK672" s="50" t="str">
        <f t="shared" si="370"/>
        <v/>
      </c>
      <c r="AL672" s="50" t="str">
        <f t="shared" si="371"/>
        <v/>
      </c>
      <c r="AM672" s="50" t="str">
        <f t="shared" si="372"/>
        <v/>
      </c>
      <c r="AN672" s="50" t="str">
        <f t="shared" si="373"/>
        <v/>
      </c>
      <c r="AO672" s="50" t="str">
        <f t="shared" si="374"/>
        <v/>
      </c>
      <c r="AP672" s="50" t="str">
        <f t="shared" si="375"/>
        <v/>
      </c>
      <c r="AQ672" s="50" t="str">
        <f t="shared" si="376"/>
        <v/>
      </c>
    </row>
    <row r="673" spans="1:43" s="46" customFormat="1" x14ac:dyDescent="0.2">
      <c r="A673" s="47" t="str">
        <f t="shared" si="377"/>
        <v/>
      </c>
      <c r="B673" s="47" t="str">
        <f>IF(E673&lt;=$F$10,VLOOKUP('KALKULATOR 2021'!A673,Robocze!$B$23:$C$102,2),"")</f>
        <v/>
      </c>
      <c r="C673" s="47" t="str">
        <f t="shared" si="344"/>
        <v/>
      </c>
      <c r="D673" s="48" t="str">
        <f t="shared" si="345"/>
        <v/>
      </c>
      <c r="E673" s="54" t="str">
        <f t="shared" si="346"/>
        <v/>
      </c>
      <c r="F673" s="49" t="str">
        <f t="shared" si="347"/>
        <v/>
      </c>
      <c r="G673" s="50" t="str">
        <f>IF(F673&lt;&gt;"",
IF($F$6=Robocze!$B$3,$F$5/12,
IF(AND($F$6=Robocze!$B$4,MOD(A673,3)=1),$F$5/4,
IF(AND($F$6=Robocze!$B$5,MOD(A673,12)=1),$F$5,0))),
"")</f>
        <v/>
      </c>
      <c r="H673" s="50" t="str">
        <f t="shared" si="348"/>
        <v/>
      </c>
      <c r="I673" s="51" t="str">
        <f t="shared" si="349"/>
        <v/>
      </c>
      <c r="J673" s="50" t="str">
        <f t="shared" si="350"/>
        <v/>
      </c>
      <c r="K673" s="50" t="str">
        <f t="shared" si="351"/>
        <v/>
      </c>
      <c r="L673" s="52" t="str">
        <f t="shared" si="352"/>
        <v/>
      </c>
      <c r="M673" s="111" t="str">
        <f t="shared" si="353"/>
        <v/>
      </c>
      <c r="N673" s="114" t="str">
        <f t="shared" si="354"/>
        <v/>
      </c>
      <c r="O673" s="115"/>
      <c r="P673" s="114" t="str">
        <f t="shared" si="355"/>
        <v/>
      </c>
      <c r="Q673" s="115"/>
      <c r="R673" s="112" t="str">
        <f t="shared" si="356"/>
        <v/>
      </c>
      <c r="S673" s="50"/>
      <c r="T673" s="53" t="str">
        <f t="shared" si="357"/>
        <v/>
      </c>
      <c r="U673" s="50" t="str">
        <f t="shared" si="358"/>
        <v/>
      </c>
      <c r="V673" s="50" t="str">
        <f t="shared" si="359"/>
        <v/>
      </c>
      <c r="W673" s="53" t="str">
        <f t="shared" si="360"/>
        <v/>
      </c>
      <c r="X673" s="50" t="str">
        <f t="shared" si="361"/>
        <v/>
      </c>
      <c r="Y673" s="50" t="str">
        <f>IF(B673&lt;&gt;"",IF(MONTH(E673)=MONTH($F$14),SUMIF($C$22:C1141,"="&amp;(C673-1),$G$22:G1141),0)*T673,"")</f>
        <v/>
      </c>
      <c r="Z673" s="50" t="str">
        <f>IF(B673&lt;&gt;"",SUM($Y$22:Y673),"")</f>
        <v/>
      </c>
      <c r="AA673" s="51" t="str">
        <f t="shared" si="362"/>
        <v/>
      </c>
      <c r="AB673" s="50" t="str">
        <f t="shared" si="363"/>
        <v/>
      </c>
      <c r="AC673" s="50" t="str">
        <f t="shared" si="364"/>
        <v/>
      </c>
      <c r="AD673" s="50" t="str">
        <f t="shared" si="365"/>
        <v/>
      </c>
      <c r="AE673" s="50" t="str">
        <f t="shared" si="366"/>
        <v/>
      </c>
      <c r="AF673" s="50" t="str">
        <f>IFERROR($V673*(1-$W673)+SUM($X$22:$X673)+$AD673,"")</f>
        <v/>
      </c>
      <c r="AG673" s="50" t="str">
        <f t="shared" si="367"/>
        <v/>
      </c>
      <c r="AH673" s="50" t="str">
        <f>IF(B673&lt;&gt;"",
IF(AND(AG673=TRUE,D673&gt;=65),$V673*(1-10%)+SUM($X$22:$X673)+$AD673,AF673),
"")</f>
        <v/>
      </c>
      <c r="AI673" s="50" t="str">
        <f t="shared" si="368"/>
        <v/>
      </c>
      <c r="AJ673" s="50" t="str">
        <f t="shared" si="369"/>
        <v/>
      </c>
      <c r="AK673" s="50" t="str">
        <f t="shared" si="370"/>
        <v/>
      </c>
      <c r="AL673" s="50" t="str">
        <f t="shared" si="371"/>
        <v/>
      </c>
      <c r="AM673" s="50" t="str">
        <f t="shared" si="372"/>
        <v/>
      </c>
      <c r="AN673" s="50" t="str">
        <f t="shared" si="373"/>
        <v/>
      </c>
      <c r="AO673" s="50" t="str">
        <f t="shared" si="374"/>
        <v/>
      </c>
      <c r="AP673" s="50" t="str">
        <f t="shared" si="375"/>
        <v/>
      </c>
      <c r="AQ673" s="50" t="str">
        <f t="shared" si="376"/>
        <v/>
      </c>
    </row>
    <row r="674" spans="1:43" s="46" customFormat="1" x14ac:dyDescent="0.2">
      <c r="A674" s="47" t="str">
        <f t="shared" si="377"/>
        <v/>
      </c>
      <c r="B674" s="47" t="str">
        <f>IF(E674&lt;=$F$10,VLOOKUP('KALKULATOR 2021'!A674,Robocze!$B$23:$C$102,2),"")</f>
        <v/>
      </c>
      <c r="C674" s="47" t="str">
        <f t="shared" si="344"/>
        <v/>
      </c>
      <c r="D674" s="48" t="str">
        <f t="shared" si="345"/>
        <v/>
      </c>
      <c r="E674" s="54" t="str">
        <f t="shared" si="346"/>
        <v/>
      </c>
      <c r="F674" s="49" t="str">
        <f t="shared" si="347"/>
        <v/>
      </c>
      <c r="G674" s="50" t="str">
        <f>IF(F674&lt;&gt;"",
IF($F$6=Robocze!$B$3,$F$5/12,
IF(AND($F$6=Robocze!$B$4,MOD(A674,3)=1),$F$5/4,
IF(AND($F$6=Robocze!$B$5,MOD(A674,12)=1),$F$5,0))),
"")</f>
        <v/>
      </c>
      <c r="H674" s="50" t="str">
        <f t="shared" si="348"/>
        <v/>
      </c>
      <c r="I674" s="51" t="str">
        <f t="shared" si="349"/>
        <v/>
      </c>
      <c r="J674" s="50" t="str">
        <f t="shared" si="350"/>
        <v/>
      </c>
      <c r="K674" s="50" t="str">
        <f t="shared" si="351"/>
        <v/>
      </c>
      <c r="L674" s="52" t="str">
        <f t="shared" si="352"/>
        <v/>
      </c>
      <c r="M674" s="111" t="str">
        <f t="shared" si="353"/>
        <v/>
      </c>
      <c r="N674" s="114" t="str">
        <f t="shared" si="354"/>
        <v/>
      </c>
      <c r="O674" s="115"/>
      <c r="P674" s="114" t="str">
        <f t="shared" si="355"/>
        <v/>
      </c>
      <c r="Q674" s="115"/>
      <c r="R674" s="112" t="str">
        <f t="shared" si="356"/>
        <v/>
      </c>
      <c r="S674" s="50"/>
      <c r="T674" s="53" t="str">
        <f t="shared" si="357"/>
        <v/>
      </c>
      <c r="U674" s="50" t="str">
        <f t="shared" si="358"/>
        <v/>
      </c>
      <c r="V674" s="50" t="str">
        <f t="shared" si="359"/>
        <v/>
      </c>
      <c r="W674" s="53" t="str">
        <f t="shared" si="360"/>
        <v/>
      </c>
      <c r="X674" s="50" t="str">
        <f t="shared" si="361"/>
        <v/>
      </c>
      <c r="Y674" s="50" t="str">
        <f>IF(B674&lt;&gt;"",IF(MONTH(E674)=MONTH($F$14),SUMIF($C$22:C1142,"="&amp;(C674-1),$G$22:G1142),0)*T674,"")</f>
        <v/>
      </c>
      <c r="Z674" s="50" t="str">
        <f>IF(B674&lt;&gt;"",SUM($Y$22:Y674),"")</f>
        <v/>
      </c>
      <c r="AA674" s="51" t="str">
        <f t="shared" si="362"/>
        <v/>
      </c>
      <c r="AB674" s="50" t="str">
        <f t="shared" si="363"/>
        <v/>
      </c>
      <c r="AC674" s="50" t="str">
        <f t="shared" si="364"/>
        <v/>
      </c>
      <c r="AD674" s="50" t="str">
        <f t="shared" si="365"/>
        <v/>
      </c>
      <c r="AE674" s="50" t="str">
        <f t="shared" si="366"/>
        <v/>
      </c>
      <c r="AF674" s="50" t="str">
        <f>IFERROR($V674*(1-$W674)+SUM($X$22:$X674)+$AD674,"")</f>
        <v/>
      </c>
      <c r="AG674" s="50" t="str">
        <f t="shared" si="367"/>
        <v/>
      </c>
      <c r="AH674" s="50" t="str">
        <f>IF(B674&lt;&gt;"",
IF(AND(AG674=TRUE,D674&gt;=65),$V674*(1-10%)+SUM($X$22:$X674)+$AD674,AF674),
"")</f>
        <v/>
      </c>
      <c r="AI674" s="50" t="str">
        <f t="shared" si="368"/>
        <v/>
      </c>
      <c r="AJ674" s="50" t="str">
        <f t="shared" si="369"/>
        <v/>
      </c>
      <c r="AK674" s="50" t="str">
        <f t="shared" si="370"/>
        <v/>
      </c>
      <c r="AL674" s="50" t="str">
        <f t="shared" si="371"/>
        <v/>
      </c>
      <c r="AM674" s="50" t="str">
        <f t="shared" si="372"/>
        <v/>
      </c>
      <c r="AN674" s="50" t="str">
        <f t="shared" si="373"/>
        <v/>
      </c>
      <c r="AO674" s="50" t="str">
        <f t="shared" si="374"/>
        <v/>
      </c>
      <c r="AP674" s="50" t="str">
        <f t="shared" si="375"/>
        <v/>
      </c>
      <c r="AQ674" s="50" t="str">
        <f t="shared" si="376"/>
        <v/>
      </c>
    </row>
    <row r="675" spans="1:43" s="46" customFormat="1" x14ac:dyDescent="0.2">
      <c r="A675" s="47" t="str">
        <f t="shared" si="377"/>
        <v/>
      </c>
      <c r="B675" s="47" t="str">
        <f>IF(E675&lt;=$F$10,VLOOKUP('KALKULATOR 2021'!A675,Robocze!$B$23:$C$102,2),"")</f>
        <v/>
      </c>
      <c r="C675" s="47" t="str">
        <f t="shared" si="344"/>
        <v/>
      </c>
      <c r="D675" s="48" t="str">
        <f t="shared" si="345"/>
        <v/>
      </c>
      <c r="E675" s="54" t="str">
        <f t="shared" si="346"/>
        <v/>
      </c>
      <c r="F675" s="49" t="str">
        <f t="shared" si="347"/>
        <v/>
      </c>
      <c r="G675" s="50" t="str">
        <f>IF(F675&lt;&gt;"",
IF($F$6=Robocze!$B$3,$F$5/12,
IF(AND($F$6=Robocze!$B$4,MOD(A675,3)=1),$F$5/4,
IF(AND($F$6=Robocze!$B$5,MOD(A675,12)=1),$F$5,0))),
"")</f>
        <v/>
      </c>
      <c r="H675" s="50" t="str">
        <f t="shared" si="348"/>
        <v/>
      </c>
      <c r="I675" s="51" t="str">
        <f t="shared" si="349"/>
        <v/>
      </c>
      <c r="J675" s="50" t="str">
        <f t="shared" si="350"/>
        <v/>
      </c>
      <c r="K675" s="50" t="str">
        <f t="shared" si="351"/>
        <v/>
      </c>
      <c r="L675" s="52" t="str">
        <f t="shared" si="352"/>
        <v/>
      </c>
      <c r="M675" s="111" t="str">
        <f t="shared" si="353"/>
        <v/>
      </c>
      <c r="N675" s="114" t="str">
        <f t="shared" si="354"/>
        <v/>
      </c>
      <c r="O675" s="115"/>
      <c r="P675" s="114" t="str">
        <f t="shared" si="355"/>
        <v/>
      </c>
      <c r="Q675" s="115"/>
      <c r="R675" s="112" t="str">
        <f t="shared" si="356"/>
        <v/>
      </c>
      <c r="S675" s="50"/>
      <c r="T675" s="53" t="str">
        <f t="shared" si="357"/>
        <v/>
      </c>
      <c r="U675" s="50" t="str">
        <f t="shared" si="358"/>
        <v/>
      </c>
      <c r="V675" s="50" t="str">
        <f t="shared" si="359"/>
        <v/>
      </c>
      <c r="W675" s="53" t="str">
        <f t="shared" si="360"/>
        <v/>
      </c>
      <c r="X675" s="50" t="str">
        <f t="shared" si="361"/>
        <v/>
      </c>
      <c r="Y675" s="50" t="str">
        <f>IF(B675&lt;&gt;"",IF(MONTH(E675)=MONTH($F$14),SUMIF($C$22:C1143,"="&amp;(C675-1),$G$22:G1143),0)*T675,"")</f>
        <v/>
      </c>
      <c r="Z675" s="50" t="str">
        <f>IF(B675&lt;&gt;"",SUM($Y$22:Y675),"")</f>
        <v/>
      </c>
      <c r="AA675" s="51" t="str">
        <f t="shared" si="362"/>
        <v/>
      </c>
      <c r="AB675" s="50" t="str">
        <f t="shared" si="363"/>
        <v/>
      </c>
      <c r="AC675" s="50" t="str">
        <f t="shared" si="364"/>
        <v/>
      </c>
      <c r="AD675" s="50" t="str">
        <f t="shared" si="365"/>
        <v/>
      </c>
      <c r="AE675" s="50" t="str">
        <f t="shared" si="366"/>
        <v/>
      </c>
      <c r="AF675" s="50" t="str">
        <f>IFERROR($V675*(1-$W675)+SUM($X$22:$X675)+$AD675,"")</f>
        <v/>
      </c>
      <c r="AG675" s="50" t="str">
        <f t="shared" si="367"/>
        <v/>
      </c>
      <c r="AH675" s="50" t="str">
        <f>IF(B675&lt;&gt;"",
IF(AND(AG675=TRUE,D675&gt;=65),$V675*(1-10%)+SUM($X$22:$X675)+$AD675,AF675),
"")</f>
        <v/>
      </c>
      <c r="AI675" s="50" t="str">
        <f t="shared" si="368"/>
        <v/>
      </c>
      <c r="AJ675" s="50" t="str">
        <f t="shared" si="369"/>
        <v/>
      </c>
      <c r="AK675" s="50" t="str">
        <f t="shared" si="370"/>
        <v/>
      </c>
      <c r="AL675" s="50" t="str">
        <f t="shared" si="371"/>
        <v/>
      </c>
      <c r="AM675" s="50" t="str">
        <f t="shared" si="372"/>
        <v/>
      </c>
      <c r="AN675" s="50" t="str">
        <f t="shared" si="373"/>
        <v/>
      </c>
      <c r="AO675" s="50" t="str">
        <f t="shared" si="374"/>
        <v/>
      </c>
      <c r="AP675" s="50" t="str">
        <f t="shared" si="375"/>
        <v/>
      </c>
      <c r="AQ675" s="50" t="str">
        <f t="shared" si="376"/>
        <v/>
      </c>
    </row>
    <row r="676" spans="1:43" s="46" customFormat="1" x14ac:dyDescent="0.2">
      <c r="A676" s="47" t="str">
        <f t="shared" si="377"/>
        <v/>
      </c>
      <c r="B676" s="47" t="str">
        <f>IF(E676&lt;=$F$10,VLOOKUP('KALKULATOR 2021'!A676,Robocze!$B$23:$C$102,2),"")</f>
        <v/>
      </c>
      <c r="C676" s="47" t="str">
        <f t="shared" si="344"/>
        <v/>
      </c>
      <c r="D676" s="48" t="str">
        <f t="shared" si="345"/>
        <v/>
      </c>
      <c r="E676" s="54" t="str">
        <f t="shared" si="346"/>
        <v/>
      </c>
      <c r="F676" s="49" t="str">
        <f t="shared" si="347"/>
        <v/>
      </c>
      <c r="G676" s="50" t="str">
        <f>IF(F676&lt;&gt;"",
IF($F$6=Robocze!$B$3,$F$5/12,
IF(AND($F$6=Robocze!$B$4,MOD(A676,3)=1),$F$5/4,
IF(AND($F$6=Robocze!$B$5,MOD(A676,12)=1),$F$5,0))),
"")</f>
        <v/>
      </c>
      <c r="H676" s="50" t="str">
        <f t="shared" si="348"/>
        <v/>
      </c>
      <c r="I676" s="51" t="str">
        <f t="shared" si="349"/>
        <v/>
      </c>
      <c r="J676" s="50" t="str">
        <f t="shared" si="350"/>
        <v/>
      </c>
      <c r="K676" s="50" t="str">
        <f t="shared" si="351"/>
        <v/>
      </c>
      <c r="L676" s="52" t="str">
        <f t="shared" si="352"/>
        <v/>
      </c>
      <c r="M676" s="111" t="str">
        <f t="shared" si="353"/>
        <v/>
      </c>
      <c r="N676" s="114" t="str">
        <f t="shared" si="354"/>
        <v/>
      </c>
      <c r="O676" s="115"/>
      <c r="P676" s="114" t="str">
        <f t="shared" si="355"/>
        <v/>
      </c>
      <c r="Q676" s="115"/>
      <c r="R676" s="112" t="str">
        <f t="shared" si="356"/>
        <v/>
      </c>
      <c r="S676" s="50"/>
      <c r="T676" s="53" t="str">
        <f t="shared" si="357"/>
        <v/>
      </c>
      <c r="U676" s="50" t="str">
        <f t="shared" si="358"/>
        <v/>
      </c>
      <c r="V676" s="50" t="str">
        <f t="shared" si="359"/>
        <v/>
      </c>
      <c r="W676" s="53" t="str">
        <f t="shared" si="360"/>
        <v/>
      </c>
      <c r="X676" s="50" t="str">
        <f t="shared" si="361"/>
        <v/>
      </c>
      <c r="Y676" s="50" t="str">
        <f>IF(B676&lt;&gt;"",IF(MONTH(E676)=MONTH($F$14),SUMIF($C$22:C1144,"="&amp;(C676-1),$G$22:G1144),0)*T676,"")</f>
        <v/>
      </c>
      <c r="Z676" s="50" t="str">
        <f>IF(B676&lt;&gt;"",SUM($Y$22:Y676),"")</f>
        <v/>
      </c>
      <c r="AA676" s="51" t="str">
        <f t="shared" si="362"/>
        <v/>
      </c>
      <c r="AB676" s="50" t="str">
        <f t="shared" si="363"/>
        <v/>
      </c>
      <c r="AC676" s="50" t="str">
        <f t="shared" si="364"/>
        <v/>
      </c>
      <c r="AD676" s="50" t="str">
        <f t="shared" si="365"/>
        <v/>
      </c>
      <c r="AE676" s="50" t="str">
        <f t="shared" si="366"/>
        <v/>
      </c>
      <c r="AF676" s="50" t="str">
        <f>IFERROR($V676*(1-$W676)+SUM($X$22:$X676)+$AD676,"")</f>
        <v/>
      </c>
      <c r="AG676" s="50" t="str">
        <f t="shared" si="367"/>
        <v/>
      </c>
      <c r="AH676" s="50" t="str">
        <f>IF(B676&lt;&gt;"",
IF(AND(AG676=TRUE,D676&gt;=65),$V676*(1-10%)+SUM($X$22:$X676)+$AD676,AF676),
"")</f>
        <v/>
      </c>
      <c r="AI676" s="50" t="str">
        <f t="shared" si="368"/>
        <v/>
      </c>
      <c r="AJ676" s="50" t="str">
        <f t="shared" si="369"/>
        <v/>
      </c>
      <c r="AK676" s="50" t="str">
        <f t="shared" si="370"/>
        <v/>
      </c>
      <c r="AL676" s="50" t="str">
        <f t="shared" si="371"/>
        <v/>
      </c>
      <c r="AM676" s="50" t="str">
        <f t="shared" si="372"/>
        <v/>
      </c>
      <c r="AN676" s="50" t="str">
        <f t="shared" si="373"/>
        <v/>
      </c>
      <c r="AO676" s="50" t="str">
        <f t="shared" si="374"/>
        <v/>
      </c>
      <c r="AP676" s="50" t="str">
        <f t="shared" si="375"/>
        <v/>
      </c>
      <c r="AQ676" s="50" t="str">
        <f t="shared" si="376"/>
        <v/>
      </c>
    </row>
    <row r="677" spans="1:43" s="46" customFormat="1" x14ac:dyDescent="0.2">
      <c r="A677" s="47" t="str">
        <f t="shared" si="377"/>
        <v/>
      </c>
      <c r="B677" s="47" t="str">
        <f>IF(E677&lt;=$F$10,VLOOKUP('KALKULATOR 2021'!A677,Robocze!$B$23:$C$102,2),"")</f>
        <v/>
      </c>
      <c r="C677" s="47" t="str">
        <f t="shared" si="344"/>
        <v/>
      </c>
      <c r="D677" s="48" t="str">
        <f t="shared" si="345"/>
        <v/>
      </c>
      <c r="E677" s="54" t="str">
        <f t="shared" si="346"/>
        <v/>
      </c>
      <c r="F677" s="49" t="str">
        <f t="shared" si="347"/>
        <v/>
      </c>
      <c r="G677" s="50" t="str">
        <f>IF(F677&lt;&gt;"",
IF($F$6=Robocze!$B$3,$F$5/12,
IF(AND($F$6=Robocze!$B$4,MOD(A677,3)=1),$F$5/4,
IF(AND($F$6=Robocze!$B$5,MOD(A677,12)=1),$F$5,0))),
"")</f>
        <v/>
      </c>
      <c r="H677" s="50" t="str">
        <f t="shared" si="348"/>
        <v/>
      </c>
      <c r="I677" s="51" t="str">
        <f t="shared" si="349"/>
        <v/>
      </c>
      <c r="J677" s="50" t="str">
        <f t="shared" si="350"/>
        <v/>
      </c>
      <c r="K677" s="50" t="str">
        <f t="shared" si="351"/>
        <v/>
      </c>
      <c r="L677" s="52" t="str">
        <f t="shared" si="352"/>
        <v/>
      </c>
      <c r="M677" s="111" t="str">
        <f t="shared" si="353"/>
        <v/>
      </c>
      <c r="N677" s="114" t="str">
        <f t="shared" si="354"/>
        <v/>
      </c>
      <c r="O677" s="115"/>
      <c r="P677" s="114" t="str">
        <f t="shared" si="355"/>
        <v/>
      </c>
      <c r="Q677" s="115"/>
      <c r="R677" s="112" t="str">
        <f t="shared" si="356"/>
        <v/>
      </c>
      <c r="S677" s="50"/>
      <c r="T677" s="53" t="str">
        <f t="shared" si="357"/>
        <v/>
      </c>
      <c r="U677" s="50" t="str">
        <f t="shared" si="358"/>
        <v/>
      </c>
      <c r="V677" s="50" t="str">
        <f t="shared" si="359"/>
        <v/>
      </c>
      <c r="W677" s="53" t="str">
        <f t="shared" si="360"/>
        <v/>
      </c>
      <c r="X677" s="50" t="str">
        <f t="shared" si="361"/>
        <v/>
      </c>
      <c r="Y677" s="50" t="str">
        <f>IF(B677&lt;&gt;"",IF(MONTH(E677)=MONTH($F$14),SUMIF($C$22:C1145,"="&amp;(C677-1),$G$22:G1145),0)*T677,"")</f>
        <v/>
      </c>
      <c r="Z677" s="50" t="str">
        <f>IF(B677&lt;&gt;"",SUM($Y$22:Y677),"")</f>
        <v/>
      </c>
      <c r="AA677" s="51" t="str">
        <f t="shared" si="362"/>
        <v/>
      </c>
      <c r="AB677" s="50" t="str">
        <f t="shared" si="363"/>
        <v/>
      </c>
      <c r="AC677" s="50" t="str">
        <f t="shared" si="364"/>
        <v/>
      </c>
      <c r="AD677" s="50" t="str">
        <f t="shared" si="365"/>
        <v/>
      </c>
      <c r="AE677" s="50" t="str">
        <f t="shared" si="366"/>
        <v/>
      </c>
      <c r="AF677" s="50" t="str">
        <f>IFERROR($V677*(1-$W677)+SUM($X$22:$X677)+$AD677,"")</f>
        <v/>
      </c>
      <c r="AG677" s="50" t="str">
        <f t="shared" si="367"/>
        <v/>
      </c>
      <c r="AH677" s="50" t="str">
        <f>IF(B677&lt;&gt;"",
IF(AND(AG677=TRUE,D677&gt;=65),$V677*(1-10%)+SUM($X$22:$X677)+$AD677,AF677),
"")</f>
        <v/>
      </c>
      <c r="AI677" s="50" t="str">
        <f t="shared" si="368"/>
        <v/>
      </c>
      <c r="AJ677" s="50" t="str">
        <f t="shared" si="369"/>
        <v/>
      </c>
      <c r="AK677" s="50" t="str">
        <f t="shared" si="370"/>
        <v/>
      </c>
      <c r="AL677" s="50" t="str">
        <f t="shared" si="371"/>
        <v/>
      </c>
      <c r="AM677" s="50" t="str">
        <f t="shared" si="372"/>
        <v/>
      </c>
      <c r="AN677" s="50" t="str">
        <f t="shared" si="373"/>
        <v/>
      </c>
      <c r="AO677" s="50" t="str">
        <f t="shared" si="374"/>
        <v/>
      </c>
      <c r="AP677" s="50" t="str">
        <f t="shared" si="375"/>
        <v/>
      </c>
      <c r="AQ677" s="50" t="str">
        <f t="shared" si="376"/>
        <v/>
      </c>
    </row>
    <row r="678" spans="1:43" s="46" customFormat="1" x14ac:dyDescent="0.2">
      <c r="A678" s="47" t="str">
        <f t="shared" si="377"/>
        <v/>
      </c>
      <c r="B678" s="47" t="str">
        <f>IF(E678&lt;=$F$10,VLOOKUP('KALKULATOR 2021'!A678,Robocze!$B$23:$C$102,2),"")</f>
        <v/>
      </c>
      <c r="C678" s="47" t="str">
        <f t="shared" si="344"/>
        <v/>
      </c>
      <c r="D678" s="48" t="str">
        <f t="shared" si="345"/>
        <v/>
      </c>
      <c r="E678" s="54" t="str">
        <f t="shared" si="346"/>
        <v/>
      </c>
      <c r="F678" s="49" t="str">
        <f t="shared" si="347"/>
        <v/>
      </c>
      <c r="G678" s="50" t="str">
        <f>IF(F678&lt;&gt;"",
IF($F$6=Robocze!$B$3,$F$5/12,
IF(AND($F$6=Robocze!$B$4,MOD(A678,3)=1),$F$5/4,
IF(AND($F$6=Robocze!$B$5,MOD(A678,12)=1),$F$5,0))),
"")</f>
        <v/>
      </c>
      <c r="H678" s="50" t="str">
        <f t="shared" si="348"/>
        <v/>
      </c>
      <c r="I678" s="51" t="str">
        <f t="shared" si="349"/>
        <v/>
      </c>
      <c r="J678" s="50" t="str">
        <f t="shared" si="350"/>
        <v/>
      </c>
      <c r="K678" s="50" t="str">
        <f t="shared" si="351"/>
        <v/>
      </c>
      <c r="L678" s="52" t="str">
        <f t="shared" si="352"/>
        <v/>
      </c>
      <c r="M678" s="111" t="str">
        <f t="shared" si="353"/>
        <v/>
      </c>
      <c r="N678" s="114" t="str">
        <f t="shared" si="354"/>
        <v/>
      </c>
      <c r="O678" s="115"/>
      <c r="P678" s="114" t="str">
        <f t="shared" si="355"/>
        <v/>
      </c>
      <c r="Q678" s="115"/>
      <c r="R678" s="112" t="str">
        <f t="shared" si="356"/>
        <v/>
      </c>
      <c r="S678" s="50"/>
      <c r="T678" s="53" t="str">
        <f t="shared" si="357"/>
        <v/>
      </c>
      <c r="U678" s="50" t="str">
        <f t="shared" si="358"/>
        <v/>
      </c>
      <c r="V678" s="50" t="str">
        <f t="shared" si="359"/>
        <v/>
      </c>
      <c r="W678" s="53" t="str">
        <f t="shared" si="360"/>
        <v/>
      </c>
      <c r="X678" s="50" t="str">
        <f t="shared" si="361"/>
        <v/>
      </c>
      <c r="Y678" s="50" t="str">
        <f>IF(B678&lt;&gt;"",IF(MONTH(E678)=MONTH($F$14),SUMIF($C$22:C1146,"="&amp;(C678-1),$G$22:G1146),0)*T678,"")</f>
        <v/>
      </c>
      <c r="Z678" s="50" t="str">
        <f>IF(B678&lt;&gt;"",SUM($Y$22:Y678),"")</f>
        <v/>
      </c>
      <c r="AA678" s="51" t="str">
        <f t="shared" si="362"/>
        <v/>
      </c>
      <c r="AB678" s="50" t="str">
        <f t="shared" si="363"/>
        <v/>
      </c>
      <c r="AC678" s="50" t="str">
        <f t="shared" si="364"/>
        <v/>
      </c>
      <c r="AD678" s="50" t="str">
        <f t="shared" si="365"/>
        <v/>
      </c>
      <c r="AE678" s="50" t="str">
        <f t="shared" si="366"/>
        <v/>
      </c>
      <c r="AF678" s="50" t="str">
        <f>IFERROR($V678*(1-$W678)+SUM($X$22:$X678)+$AD678,"")</f>
        <v/>
      </c>
      <c r="AG678" s="50" t="str">
        <f t="shared" si="367"/>
        <v/>
      </c>
      <c r="AH678" s="50" t="str">
        <f>IF(B678&lt;&gt;"",
IF(AND(AG678=TRUE,D678&gt;=65),$V678*(1-10%)+SUM($X$22:$X678)+$AD678,AF678),
"")</f>
        <v/>
      </c>
      <c r="AI678" s="50" t="str">
        <f t="shared" si="368"/>
        <v/>
      </c>
      <c r="AJ678" s="50" t="str">
        <f t="shared" si="369"/>
        <v/>
      </c>
      <c r="AK678" s="50" t="str">
        <f t="shared" si="370"/>
        <v/>
      </c>
      <c r="AL678" s="50" t="str">
        <f t="shared" si="371"/>
        <v/>
      </c>
      <c r="AM678" s="50" t="str">
        <f t="shared" si="372"/>
        <v/>
      </c>
      <c r="AN678" s="50" t="str">
        <f t="shared" si="373"/>
        <v/>
      </c>
      <c r="AO678" s="50" t="str">
        <f t="shared" si="374"/>
        <v/>
      </c>
      <c r="AP678" s="50" t="str">
        <f t="shared" si="375"/>
        <v/>
      </c>
      <c r="AQ678" s="50" t="str">
        <f t="shared" si="376"/>
        <v/>
      </c>
    </row>
    <row r="679" spans="1:43" s="46" customFormat="1" x14ac:dyDescent="0.2">
      <c r="A679" s="47" t="str">
        <f t="shared" si="377"/>
        <v/>
      </c>
      <c r="B679" s="47" t="str">
        <f>IF(E679&lt;=$F$10,VLOOKUP('KALKULATOR 2021'!A679,Robocze!$B$23:$C$102,2),"")</f>
        <v/>
      </c>
      <c r="C679" s="47" t="str">
        <f t="shared" si="344"/>
        <v/>
      </c>
      <c r="D679" s="48" t="str">
        <f t="shared" si="345"/>
        <v/>
      </c>
      <c r="E679" s="54" t="str">
        <f t="shared" si="346"/>
        <v/>
      </c>
      <c r="F679" s="49" t="str">
        <f t="shared" si="347"/>
        <v/>
      </c>
      <c r="G679" s="50" t="str">
        <f>IF(F679&lt;&gt;"",
IF($F$6=Robocze!$B$3,$F$5/12,
IF(AND($F$6=Robocze!$B$4,MOD(A679,3)=1),$F$5/4,
IF(AND($F$6=Robocze!$B$5,MOD(A679,12)=1),$F$5,0))),
"")</f>
        <v/>
      </c>
      <c r="H679" s="50" t="str">
        <f t="shared" si="348"/>
        <v/>
      </c>
      <c r="I679" s="51" t="str">
        <f t="shared" si="349"/>
        <v/>
      </c>
      <c r="J679" s="50" t="str">
        <f t="shared" si="350"/>
        <v/>
      </c>
      <c r="K679" s="50" t="str">
        <f t="shared" si="351"/>
        <v/>
      </c>
      <c r="L679" s="52" t="str">
        <f t="shared" si="352"/>
        <v/>
      </c>
      <c r="M679" s="111" t="str">
        <f t="shared" si="353"/>
        <v/>
      </c>
      <c r="N679" s="114" t="str">
        <f t="shared" si="354"/>
        <v/>
      </c>
      <c r="O679" s="115"/>
      <c r="P679" s="114" t="str">
        <f t="shared" si="355"/>
        <v/>
      </c>
      <c r="Q679" s="115"/>
      <c r="R679" s="112" t="str">
        <f t="shared" si="356"/>
        <v/>
      </c>
      <c r="S679" s="50"/>
      <c r="T679" s="53" t="str">
        <f t="shared" si="357"/>
        <v/>
      </c>
      <c r="U679" s="50" t="str">
        <f t="shared" si="358"/>
        <v/>
      </c>
      <c r="V679" s="50" t="str">
        <f t="shared" si="359"/>
        <v/>
      </c>
      <c r="W679" s="53" t="str">
        <f t="shared" si="360"/>
        <v/>
      </c>
      <c r="X679" s="50" t="str">
        <f t="shared" si="361"/>
        <v/>
      </c>
      <c r="Y679" s="50" t="str">
        <f>IF(B679&lt;&gt;"",IF(MONTH(E679)=MONTH($F$14),SUMIF($C$22:C1147,"="&amp;(C679-1),$G$22:G1147),0)*T679,"")</f>
        <v/>
      </c>
      <c r="Z679" s="50" t="str">
        <f>IF(B679&lt;&gt;"",SUM($Y$22:Y679),"")</f>
        <v/>
      </c>
      <c r="AA679" s="51" t="str">
        <f t="shared" si="362"/>
        <v/>
      </c>
      <c r="AB679" s="50" t="str">
        <f t="shared" si="363"/>
        <v/>
      </c>
      <c r="AC679" s="50" t="str">
        <f t="shared" si="364"/>
        <v/>
      </c>
      <c r="AD679" s="50" t="str">
        <f t="shared" si="365"/>
        <v/>
      </c>
      <c r="AE679" s="50" t="str">
        <f t="shared" si="366"/>
        <v/>
      </c>
      <c r="AF679" s="50" t="str">
        <f>IFERROR($V679*(1-$W679)+SUM($X$22:$X679)+$AD679,"")</f>
        <v/>
      </c>
      <c r="AG679" s="50" t="str">
        <f t="shared" si="367"/>
        <v/>
      </c>
      <c r="AH679" s="50" t="str">
        <f>IF(B679&lt;&gt;"",
IF(AND(AG679=TRUE,D679&gt;=65),$V679*(1-10%)+SUM($X$22:$X679)+$AD679,AF679),
"")</f>
        <v/>
      </c>
      <c r="AI679" s="50" t="str">
        <f t="shared" si="368"/>
        <v/>
      </c>
      <c r="AJ679" s="50" t="str">
        <f t="shared" si="369"/>
        <v/>
      </c>
      <c r="AK679" s="50" t="str">
        <f t="shared" si="370"/>
        <v/>
      </c>
      <c r="AL679" s="50" t="str">
        <f t="shared" si="371"/>
        <v/>
      </c>
      <c r="AM679" s="50" t="str">
        <f t="shared" si="372"/>
        <v/>
      </c>
      <c r="AN679" s="50" t="str">
        <f t="shared" si="373"/>
        <v/>
      </c>
      <c r="AO679" s="50" t="str">
        <f t="shared" si="374"/>
        <v/>
      </c>
      <c r="AP679" s="50" t="str">
        <f t="shared" si="375"/>
        <v/>
      </c>
      <c r="AQ679" s="50" t="str">
        <f t="shared" si="376"/>
        <v/>
      </c>
    </row>
    <row r="680" spans="1:43" s="46" customFormat="1" x14ac:dyDescent="0.2">
      <c r="A680" s="47" t="str">
        <f t="shared" si="377"/>
        <v/>
      </c>
      <c r="B680" s="47" t="str">
        <f>IF(E680&lt;=$F$10,VLOOKUP('KALKULATOR 2021'!A680,Robocze!$B$23:$C$102,2),"")</f>
        <v/>
      </c>
      <c r="C680" s="47" t="str">
        <f t="shared" si="344"/>
        <v/>
      </c>
      <c r="D680" s="48" t="str">
        <f t="shared" si="345"/>
        <v/>
      </c>
      <c r="E680" s="54" t="str">
        <f t="shared" si="346"/>
        <v/>
      </c>
      <c r="F680" s="49" t="str">
        <f t="shared" si="347"/>
        <v/>
      </c>
      <c r="G680" s="50" t="str">
        <f>IF(F680&lt;&gt;"",
IF($F$6=Robocze!$B$3,$F$5/12,
IF(AND($F$6=Robocze!$B$4,MOD(A680,3)=1),$F$5/4,
IF(AND($F$6=Robocze!$B$5,MOD(A680,12)=1),$F$5,0))),
"")</f>
        <v/>
      </c>
      <c r="H680" s="50" t="str">
        <f t="shared" si="348"/>
        <v/>
      </c>
      <c r="I680" s="51" t="str">
        <f t="shared" si="349"/>
        <v/>
      </c>
      <c r="J680" s="50" t="str">
        <f t="shared" si="350"/>
        <v/>
      </c>
      <c r="K680" s="50" t="str">
        <f t="shared" si="351"/>
        <v/>
      </c>
      <c r="L680" s="52" t="str">
        <f t="shared" si="352"/>
        <v/>
      </c>
      <c r="M680" s="111" t="str">
        <f t="shared" si="353"/>
        <v/>
      </c>
      <c r="N680" s="114" t="str">
        <f t="shared" si="354"/>
        <v/>
      </c>
      <c r="O680" s="115"/>
      <c r="P680" s="114" t="str">
        <f t="shared" si="355"/>
        <v/>
      </c>
      <c r="Q680" s="115"/>
      <c r="R680" s="112" t="str">
        <f t="shared" si="356"/>
        <v/>
      </c>
      <c r="S680" s="50"/>
      <c r="T680" s="53" t="str">
        <f t="shared" si="357"/>
        <v/>
      </c>
      <c r="U680" s="50" t="str">
        <f t="shared" si="358"/>
        <v/>
      </c>
      <c r="V680" s="50" t="str">
        <f t="shared" si="359"/>
        <v/>
      </c>
      <c r="W680" s="53" t="str">
        <f t="shared" si="360"/>
        <v/>
      </c>
      <c r="X680" s="50" t="str">
        <f t="shared" si="361"/>
        <v/>
      </c>
      <c r="Y680" s="50" t="str">
        <f>IF(B680&lt;&gt;"",IF(MONTH(E680)=MONTH($F$14),SUMIF($C$22:C1148,"="&amp;(C680-1),$G$22:G1148),0)*T680,"")</f>
        <v/>
      </c>
      <c r="Z680" s="50" t="str">
        <f>IF(B680&lt;&gt;"",SUM($Y$22:Y680),"")</f>
        <v/>
      </c>
      <c r="AA680" s="51" t="str">
        <f t="shared" si="362"/>
        <v/>
      </c>
      <c r="AB680" s="50" t="str">
        <f t="shared" si="363"/>
        <v/>
      </c>
      <c r="AC680" s="50" t="str">
        <f t="shared" si="364"/>
        <v/>
      </c>
      <c r="AD680" s="50" t="str">
        <f t="shared" si="365"/>
        <v/>
      </c>
      <c r="AE680" s="50" t="str">
        <f t="shared" si="366"/>
        <v/>
      </c>
      <c r="AF680" s="50" t="str">
        <f>IFERROR($V680*(1-$W680)+SUM($X$22:$X680)+$AD680,"")</f>
        <v/>
      </c>
      <c r="AG680" s="50" t="str">
        <f t="shared" si="367"/>
        <v/>
      </c>
      <c r="AH680" s="50" t="str">
        <f>IF(B680&lt;&gt;"",
IF(AND(AG680=TRUE,D680&gt;=65),$V680*(1-10%)+SUM($X$22:$X680)+$AD680,AF680),
"")</f>
        <v/>
      </c>
      <c r="AI680" s="50" t="str">
        <f t="shared" si="368"/>
        <v/>
      </c>
      <c r="AJ680" s="50" t="str">
        <f t="shared" si="369"/>
        <v/>
      </c>
      <c r="AK680" s="50" t="str">
        <f t="shared" si="370"/>
        <v/>
      </c>
      <c r="AL680" s="50" t="str">
        <f t="shared" si="371"/>
        <v/>
      </c>
      <c r="AM680" s="50" t="str">
        <f t="shared" si="372"/>
        <v/>
      </c>
      <c r="AN680" s="50" t="str">
        <f t="shared" si="373"/>
        <v/>
      </c>
      <c r="AO680" s="50" t="str">
        <f t="shared" si="374"/>
        <v/>
      </c>
      <c r="AP680" s="50" t="str">
        <f t="shared" si="375"/>
        <v/>
      </c>
      <c r="AQ680" s="50" t="str">
        <f t="shared" si="376"/>
        <v/>
      </c>
    </row>
    <row r="681" spans="1:43" s="46" customFormat="1" x14ac:dyDescent="0.2">
      <c r="A681" s="55" t="str">
        <f t="shared" si="377"/>
        <v/>
      </c>
      <c r="B681" s="55" t="str">
        <f>IF(E681&lt;=$F$10,VLOOKUP('KALKULATOR 2021'!A681,Robocze!$B$23:$C$102,2),"")</f>
        <v/>
      </c>
      <c r="C681" s="55" t="str">
        <f t="shared" si="344"/>
        <v/>
      </c>
      <c r="D681" s="56" t="str">
        <f t="shared" si="345"/>
        <v/>
      </c>
      <c r="E681" s="57" t="str">
        <f t="shared" si="346"/>
        <v/>
      </c>
      <c r="F681" s="58" t="str">
        <f t="shared" si="347"/>
        <v/>
      </c>
      <c r="G681" s="59" t="str">
        <f>IF(F681&lt;&gt;"",
IF($F$6=Robocze!$B$3,$F$5/12,
IF(AND($F$6=Robocze!$B$4,MOD(A681,3)=1),$F$5/4,
IF(AND($F$6=Robocze!$B$5,MOD(A681,12)=1),$F$5,0))),
"")</f>
        <v/>
      </c>
      <c r="H681" s="59" t="str">
        <f t="shared" si="348"/>
        <v/>
      </c>
      <c r="I681" s="60" t="str">
        <f t="shared" si="349"/>
        <v/>
      </c>
      <c r="J681" s="59" t="str">
        <f t="shared" si="350"/>
        <v/>
      </c>
      <c r="K681" s="59" t="str">
        <f t="shared" si="351"/>
        <v/>
      </c>
      <c r="L681" s="61" t="str">
        <f t="shared" si="352"/>
        <v/>
      </c>
      <c r="M681" s="113" t="str">
        <f t="shared" si="353"/>
        <v/>
      </c>
      <c r="N681" s="114" t="str">
        <f t="shared" si="354"/>
        <v/>
      </c>
      <c r="O681" s="115"/>
      <c r="P681" s="114" t="str">
        <f t="shared" si="355"/>
        <v/>
      </c>
      <c r="Q681" s="115"/>
      <c r="R681" s="112" t="str">
        <f t="shared" si="356"/>
        <v/>
      </c>
      <c r="S681" s="59"/>
      <c r="T681" s="62" t="str">
        <f t="shared" si="357"/>
        <v/>
      </c>
      <c r="U681" s="59" t="str">
        <f t="shared" si="358"/>
        <v/>
      </c>
      <c r="V681" s="59" t="str">
        <f t="shared" si="359"/>
        <v/>
      </c>
      <c r="W681" s="62" t="str">
        <f t="shared" si="360"/>
        <v/>
      </c>
      <c r="X681" s="59" t="str">
        <f t="shared" si="361"/>
        <v/>
      </c>
      <c r="Y681" s="59" t="str">
        <f>IF(B681&lt;&gt;"",IF(MONTH(E681)=MONTH($F$14),SUMIF($C$22:C1149,"="&amp;(C681-1),$G$22:G1149),0)*T681,"")</f>
        <v/>
      </c>
      <c r="Z681" s="59" t="str">
        <f>IF(B681&lt;&gt;"",SUM($Y$22:Y681),"")</f>
        <v/>
      </c>
      <c r="AA681" s="60" t="str">
        <f t="shared" si="362"/>
        <v/>
      </c>
      <c r="AB681" s="59" t="str">
        <f t="shared" si="363"/>
        <v/>
      </c>
      <c r="AC681" s="59" t="str">
        <f t="shared" si="364"/>
        <v/>
      </c>
      <c r="AD681" s="59" t="str">
        <f t="shared" si="365"/>
        <v/>
      </c>
      <c r="AE681" s="59" t="str">
        <f t="shared" si="366"/>
        <v/>
      </c>
      <c r="AF681" s="59" t="str">
        <f>IFERROR($V681*(1-$W681)+SUM($X$22:$X681)+$AD681,"")</f>
        <v/>
      </c>
      <c r="AG681" s="59" t="str">
        <f t="shared" si="367"/>
        <v/>
      </c>
      <c r="AH681" s="59" t="str">
        <f>IF(B681&lt;&gt;"",
IF(AND(AG681=TRUE,D681&gt;=65),$V681*(1-10%)+SUM($X$22:$X681)+$AD681,AF681),
"")</f>
        <v/>
      </c>
      <c r="AI681" s="59" t="str">
        <f t="shared" si="368"/>
        <v/>
      </c>
      <c r="AJ681" s="59" t="str">
        <f t="shared" si="369"/>
        <v/>
      </c>
      <c r="AK681" s="59" t="str">
        <f t="shared" si="370"/>
        <v/>
      </c>
      <c r="AL681" s="59" t="str">
        <f t="shared" si="371"/>
        <v/>
      </c>
      <c r="AM681" s="59" t="str">
        <f t="shared" si="372"/>
        <v/>
      </c>
      <c r="AN681" s="59" t="str">
        <f t="shared" si="373"/>
        <v/>
      </c>
      <c r="AO681" s="59" t="str">
        <f t="shared" si="374"/>
        <v/>
      </c>
      <c r="AP681" s="59" t="str">
        <f t="shared" si="375"/>
        <v/>
      </c>
      <c r="AQ681" s="59" t="str">
        <f t="shared" si="376"/>
        <v/>
      </c>
    </row>
    <row r="682" spans="1:43" s="46" customFormat="1" x14ac:dyDescent="0.2">
      <c r="A682" s="47" t="str">
        <f t="shared" si="377"/>
        <v/>
      </c>
      <c r="B682" s="47" t="str">
        <f>IF(E682&lt;=$F$10,VLOOKUP('KALKULATOR 2021'!A682,Robocze!$B$23:$C$102,2),"")</f>
        <v/>
      </c>
      <c r="C682" s="47" t="str">
        <f t="shared" si="344"/>
        <v/>
      </c>
      <c r="D682" s="48" t="str">
        <f t="shared" si="345"/>
        <v/>
      </c>
      <c r="E682" s="49" t="str">
        <f t="shared" si="346"/>
        <v/>
      </c>
      <c r="F682" s="49" t="str">
        <f t="shared" si="347"/>
        <v/>
      </c>
      <c r="G682" s="50" t="str">
        <f>IF(F682&lt;&gt;"",
IF($F$6=Robocze!$B$3,$F$5/12,
IF(AND($F$6=Robocze!$B$4,MOD(A682,3)=1),$F$5/4,
IF(AND($F$6=Robocze!$B$5,MOD(A682,12)=1),$F$5,0))),
"")</f>
        <v/>
      </c>
      <c r="H682" s="50" t="str">
        <f t="shared" si="348"/>
        <v/>
      </c>
      <c r="I682" s="51" t="str">
        <f t="shared" si="349"/>
        <v/>
      </c>
      <c r="J682" s="50" t="str">
        <f t="shared" si="350"/>
        <v/>
      </c>
      <c r="K682" s="50" t="str">
        <f t="shared" si="351"/>
        <v/>
      </c>
      <c r="L682" s="52" t="str">
        <f t="shared" si="352"/>
        <v/>
      </c>
      <c r="M682" s="111" t="str">
        <f t="shared" si="353"/>
        <v/>
      </c>
      <c r="N682" s="114" t="str">
        <f t="shared" si="354"/>
        <v/>
      </c>
      <c r="O682" s="115"/>
      <c r="P682" s="114" t="str">
        <f t="shared" si="355"/>
        <v/>
      </c>
      <c r="Q682" s="115"/>
      <c r="R682" s="112" t="str">
        <f t="shared" si="356"/>
        <v/>
      </c>
      <c r="S682" s="50"/>
      <c r="T682" s="53" t="str">
        <f t="shared" si="357"/>
        <v/>
      </c>
      <c r="U682" s="50" t="str">
        <f t="shared" si="358"/>
        <v/>
      </c>
      <c r="V682" s="50" t="str">
        <f t="shared" si="359"/>
        <v/>
      </c>
      <c r="W682" s="53" t="str">
        <f t="shared" si="360"/>
        <v/>
      </c>
      <c r="X682" s="50" t="str">
        <f t="shared" si="361"/>
        <v/>
      </c>
      <c r="Y682" s="50" t="str">
        <f>IF(B682&lt;&gt;"",IF(MONTH(E682)=MONTH($F$14),SUMIF($C$22:C1150,"="&amp;(C682-1),$G$22:G1150),0)*T682,"")</f>
        <v/>
      </c>
      <c r="Z682" s="50" t="str">
        <f>IF(B682&lt;&gt;"",SUM($Y$22:Y682),"")</f>
        <v/>
      </c>
      <c r="AA682" s="51" t="str">
        <f t="shared" si="362"/>
        <v/>
      </c>
      <c r="AB682" s="50" t="str">
        <f t="shared" si="363"/>
        <v/>
      </c>
      <c r="AC682" s="50" t="str">
        <f t="shared" si="364"/>
        <v/>
      </c>
      <c r="AD682" s="50" t="str">
        <f t="shared" si="365"/>
        <v/>
      </c>
      <c r="AE682" s="50" t="str">
        <f t="shared" si="366"/>
        <v/>
      </c>
      <c r="AF682" s="50" t="str">
        <f>IFERROR($V682*(1-$W682)+SUM($X$22:$X682)+$AD682,"")</f>
        <v/>
      </c>
      <c r="AG682" s="50" t="str">
        <f t="shared" si="367"/>
        <v/>
      </c>
      <c r="AH682" s="50" t="str">
        <f>IF(B682&lt;&gt;"",
IF(AND(AG682=TRUE,D682&gt;=65),$V682*(1-10%)+SUM($X$22:$X682)+$AD682,AF682),
"")</f>
        <v/>
      </c>
      <c r="AI682" s="50" t="str">
        <f t="shared" si="368"/>
        <v/>
      </c>
      <c r="AJ682" s="50" t="str">
        <f t="shared" si="369"/>
        <v/>
      </c>
      <c r="AK682" s="50" t="str">
        <f t="shared" si="370"/>
        <v/>
      </c>
      <c r="AL682" s="50" t="str">
        <f t="shared" si="371"/>
        <v/>
      </c>
      <c r="AM682" s="50" t="str">
        <f t="shared" si="372"/>
        <v/>
      </c>
      <c r="AN682" s="50" t="str">
        <f t="shared" si="373"/>
        <v/>
      </c>
      <c r="AO682" s="50" t="str">
        <f t="shared" si="374"/>
        <v/>
      </c>
      <c r="AP682" s="50" t="str">
        <f t="shared" si="375"/>
        <v/>
      </c>
      <c r="AQ682" s="50" t="str">
        <f t="shared" si="376"/>
        <v/>
      </c>
    </row>
    <row r="683" spans="1:43" s="46" customFormat="1" x14ac:dyDescent="0.2">
      <c r="A683" s="47" t="str">
        <f t="shared" si="377"/>
        <v/>
      </c>
      <c r="B683" s="47" t="str">
        <f>IF(E683&lt;=$F$10,VLOOKUP('KALKULATOR 2021'!A683,Robocze!$B$23:$C$102,2),"")</f>
        <v/>
      </c>
      <c r="C683" s="47" t="str">
        <f t="shared" si="344"/>
        <v/>
      </c>
      <c r="D683" s="48" t="str">
        <f t="shared" si="345"/>
        <v/>
      </c>
      <c r="E683" s="54" t="str">
        <f t="shared" si="346"/>
        <v/>
      </c>
      <c r="F683" s="49" t="str">
        <f t="shared" si="347"/>
        <v/>
      </c>
      <c r="G683" s="50" t="str">
        <f>IF(F683&lt;&gt;"",
IF($F$6=Robocze!$B$3,$F$5/12,
IF(AND($F$6=Robocze!$B$4,MOD(A683,3)=1),$F$5/4,
IF(AND($F$6=Robocze!$B$5,MOD(A683,12)=1),$F$5,0))),
"")</f>
        <v/>
      </c>
      <c r="H683" s="50" t="str">
        <f t="shared" si="348"/>
        <v/>
      </c>
      <c r="I683" s="51" t="str">
        <f t="shared" si="349"/>
        <v/>
      </c>
      <c r="J683" s="50" t="str">
        <f t="shared" si="350"/>
        <v/>
      </c>
      <c r="K683" s="50" t="str">
        <f t="shared" si="351"/>
        <v/>
      </c>
      <c r="L683" s="52" t="str">
        <f t="shared" si="352"/>
        <v/>
      </c>
      <c r="M683" s="111" t="str">
        <f t="shared" si="353"/>
        <v/>
      </c>
      <c r="N683" s="114" t="str">
        <f t="shared" si="354"/>
        <v/>
      </c>
      <c r="O683" s="115"/>
      <c r="P683" s="114" t="str">
        <f t="shared" si="355"/>
        <v/>
      </c>
      <c r="Q683" s="115"/>
      <c r="R683" s="112" t="str">
        <f t="shared" si="356"/>
        <v/>
      </c>
      <c r="S683" s="50"/>
      <c r="T683" s="53" t="str">
        <f t="shared" si="357"/>
        <v/>
      </c>
      <c r="U683" s="50" t="str">
        <f t="shared" si="358"/>
        <v/>
      </c>
      <c r="V683" s="50" t="str">
        <f t="shared" si="359"/>
        <v/>
      </c>
      <c r="W683" s="53" t="str">
        <f t="shared" si="360"/>
        <v/>
      </c>
      <c r="X683" s="50" t="str">
        <f t="shared" si="361"/>
        <v/>
      </c>
      <c r="Y683" s="50" t="str">
        <f>IF(B683&lt;&gt;"",IF(MONTH(E683)=MONTH($F$14),SUMIF($C$22:C1151,"="&amp;(C683-1),$G$22:G1151),0)*T683,"")</f>
        <v/>
      </c>
      <c r="Z683" s="50" t="str">
        <f>IF(B683&lt;&gt;"",SUM($Y$22:Y683),"")</f>
        <v/>
      </c>
      <c r="AA683" s="51" t="str">
        <f t="shared" si="362"/>
        <v/>
      </c>
      <c r="AB683" s="50" t="str">
        <f t="shared" si="363"/>
        <v/>
      </c>
      <c r="AC683" s="50" t="str">
        <f t="shared" si="364"/>
        <v/>
      </c>
      <c r="AD683" s="50" t="str">
        <f t="shared" si="365"/>
        <v/>
      </c>
      <c r="AE683" s="50" t="str">
        <f t="shared" si="366"/>
        <v/>
      </c>
      <c r="AF683" s="50" t="str">
        <f>IFERROR($V683*(1-$W683)+SUM($X$22:$X683)+$AD683,"")</f>
        <v/>
      </c>
      <c r="AG683" s="50" t="str">
        <f t="shared" si="367"/>
        <v/>
      </c>
      <c r="AH683" s="50" t="str">
        <f>IF(B683&lt;&gt;"",
IF(AND(AG683=TRUE,D683&gt;=65),$V683*(1-10%)+SUM($X$22:$X683)+$AD683,AF683),
"")</f>
        <v/>
      </c>
      <c r="AI683" s="50" t="str">
        <f t="shared" si="368"/>
        <v/>
      </c>
      <c r="AJ683" s="50" t="str">
        <f t="shared" si="369"/>
        <v/>
      </c>
      <c r="AK683" s="50" t="str">
        <f t="shared" si="370"/>
        <v/>
      </c>
      <c r="AL683" s="50" t="str">
        <f t="shared" si="371"/>
        <v/>
      </c>
      <c r="AM683" s="50" t="str">
        <f t="shared" si="372"/>
        <v/>
      </c>
      <c r="AN683" s="50" t="str">
        <f t="shared" si="373"/>
        <v/>
      </c>
      <c r="AO683" s="50" t="str">
        <f t="shared" si="374"/>
        <v/>
      </c>
      <c r="AP683" s="50" t="str">
        <f t="shared" si="375"/>
        <v/>
      </c>
      <c r="AQ683" s="50" t="str">
        <f t="shared" si="376"/>
        <v/>
      </c>
    </row>
    <row r="684" spans="1:43" s="46" customFormat="1" x14ac:dyDescent="0.2">
      <c r="A684" s="47" t="str">
        <f t="shared" si="377"/>
        <v/>
      </c>
      <c r="B684" s="47" t="str">
        <f>IF(E684&lt;=$F$10,VLOOKUP('KALKULATOR 2021'!A684,Robocze!$B$23:$C$102,2),"")</f>
        <v/>
      </c>
      <c r="C684" s="47" t="str">
        <f t="shared" si="344"/>
        <v/>
      </c>
      <c r="D684" s="48" t="str">
        <f t="shared" si="345"/>
        <v/>
      </c>
      <c r="E684" s="54" t="str">
        <f t="shared" si="346"/>
        <v/>
      </c>
      <c r="F684" s="49" t="str">
        <f t="shared" si="347"/>
        <v/>
      </c>
      <c r="G684" s="50" t="str">
        <f>IF(F684&lt;&gt;"",
IF($F$6=Robocze!$B$3,$F$5/12,
IF(AND($F$6=Robocze!$B$4,MOD(A684,3)=1),$F$5/4,
IF(AND($F$6=Robocze!$B$5,MOD(A684,12)=1),$F$5,0))),
"")</f>
        <v/>
      </c>
      <c r="H684" s="50" t="str">
        <f t="shared" si="348"/>
        <v/>
      </c>
      <c r="I684" s="51" t="str">
        <f t="shared" si="349"/>
        <v/>
      </c>
      <c r="J684" s="50" t="str">
        <f t="shared" si="350"/>
        <v/>
      </c>
      <c r="K684" s="50" t="str">
        <f t="shared" si="351"/>
        <v/>
      </c>
      <c r="L684" s="52" t="str">
        <f t="shared" si="352"/>
        <v/>
      </c>
      <c r="M684" s="111" t="str">
        <f t="shared" si="353"/>
        <v/>
      </c>
      <c r="N684" s="114" t="str">
        <f t="shared" si="354"/>
        <v/>
      </c>
      <c r="O684" s="115"/>
      <c r="P684" s="114" t="str">
        <f t="shared" si="355"/>
        <v/>
      </c>
      <c r="Q684" s="115"/>
      <c r="R684" s="112" t="str">
        <f t="shared" si="356"/>
        <v/>
      </c>
      <c r="S684" s="50"/>
      <c r="T684" s="53" t="str">
        <f t="shared" si="357"/>
        <v/>
      </c>
      <c r="U684" s="50" t="str">
        <f t="shared" si="358"/>
        <v/>
      </c>
      <c r="V684" s="50" t="str">
        <f t="shared" si="359"/>
        <v/>
      </c>
      <c r="W684" s="53" t="str">
        <f t="shared" si="360"/>
        <v/>
      </c>
      <c r="X684" s="50" t="str">
        <f t="shared" si="361"/>
        <v/>
      </c>
      <c r="Y684" s="50" t="str">
        <f>IF(B684&lt;&gt;"",IF(MONTH(E684)=MONTH($F$14),SUMIF($C$22:C1152,"="&amp;(C684-1),$G$22:G1152),0)*T684,"")</f>
        <v/>
      </c>
      <c r="Z684" s="50" t="str">
        <f>IF(B684&lt;&gt;"",SUM($Y$22:Y684),"")</f>
        <v/>
      </c>
      <c r="AA684" s="51" t="str">
        <f t="shared" si="362"/>
        <v/>
      </c>
      <c r="AB684" s="50" t="str">
        <f t="shared" si="363"/>
        <v/>
      </c>
      <c r="AC684" s="50" t="str">
        <f t="shared" si="364"/>
        <v/>
      </c>
      <c r="AD684" s="50" t="str">
        <f t="shared" si="365"/>
        <v/>
      </c>
      <c r="AE684" s="50" t="str">
        <f t="shared" si="366"/>
        <v/>
      </c>
      <c r="AF684" s="50" t="str">
        <f>IFERROR($V684*(1-$W684)+SUM($X$22:$X684)+$AD684,"")</f>
        <v/>
      </c>
      <c r="AG684" s="50" t="str">
        <f t="shared" si="367"/>
        <v/>
      </c>
      <c r="AH684" s="50" t="str">
        <f>IF(B684&lt;&gt;"",
IF(AND(AG684=TRUE,D684&gt;=65),$V684*(1-10%)+SUM($X$22:$X684)+$AD684,AF684),
"")</f>
        <v/>
      </c>
      <c r="AI684" s="50" t="str">
        <f t="shared" si="368"/>
        <v/>
      </c>
      <c r="AJ684" s="50" t="str">
        <f t="shared" si="369"/>
        <v/>
      </c>
      <c r="AK684" s="50" t="str">
        <f t="shared" si="370"/>
        <v/>
      </c>
      <c r="AL684" s="50" t="str">
        <f t="shared" si="371"/>
        <v/>
      </c>
      <c r="AM684" s="50" t="str">
        <f t="shared" si="372"/>
        <v/>
      </c>
      <c r="AN684" s="50" t="str">
        <f t="shared" si="373"/>
        <v/>
      </c>
      <c r="AO684" s="50" t="str">
        <f t="shared" si="374"/>
        <v/>
      </c>
      <c r="AP684" s="50" t="str">
        <f t="shared" si="375"/>
        <v/>
      </c>
      <c r="AQ684" s="50" t="str">
        <f t="shared" si="376"/>
        <v/>
      </c>
    </row>
    <row r="685" spans="1:43" s="46" customFormat="1" x14ac:dyDescent="0.2">
      <c r="A685" s="47" t="str">
        <f t="shared" si="377"/>
        <v/>
      </c>
      <c r="B685" s="47" t="str">
        <f>IF(E685&lt;=$F$10,VLOOKUP('KALKULATOR 2021'!A685,Robocze!$B$23:$C$102,2),"")</f>
        <v/>
      </c>
      <c r="C685" s="47" t="str">
        <f t="shared" si="344"/>
        <v/>
      </c>
      <c r="D685" s="48" t="str">
        <f t="shared" si="345"/>
        <v/>
      </c>
      <c r="E685" s="54" t="str">
        <f t="shared" si="346"/>
        <v/>
      </c>
      <c r="F685" s="49" t="str">
        <f t="shared" si="347"/>
        <v/>
      </c>
      <c r="G685" s="50" t="str">
        <f>IF(F685&lt;&gt;"",
IF($F$6=Robocze!$B$3,$F$5/12,
IF(AND($F$6=Robocze!$B$4,MOD(A685,3)=1),$F$5/4,
IF(AND($F$6=Robocze!$B$5,MOD(A685,12)=1),$F$5,0))),
"")</f>
        <v/>
      </c>
      <c r="H685" s="50" t="str">
        <f t="shared" si="348"/>
        <v/>
      </c>
      <c r="I685" s="51" t="str">
        <f t="shared" si="349"/>
        <v/>
      </c>
      <c r="J685" s="50" t="str">
        <f t="shared" si="350"/>
        <v/>
      </c>
      <c r="K685" s="50" t="str">
        <f t="shared" si="351"/>
        <v/>
      </c>
      <c r="L685" s="52" t="str">
        <f t="shared" si="352"/>
        <v/>
      </c>
      <c r="M685" s="111" t="str">
        <f t="shared" si="353"/>
        <v/>
      </c>
      <c r="N685" s="114" t="str">
        <f t="shared" si="354"/>
        <v/>
      </c>
      <c r="O685" s="115"/>
      <c r="P685" s="114" t="str">
        <f t="shared" si="355"/>
        <v/>
      </c>
      <c r="Q685" s="115"/>
      <c r="R685" s="112" t="str">
        <f t="shared" si="356"/>
        <v/>
      </c>
      <c r="S685" s="50"/>
      <c r="T685" s="53" t="str">
        <f t="shared" si="357"/>
        <v/>
      </c>
      <c r="U685" s="50" t="str">
        <f t="shared" si="358"/>
        <v/>
      </c>
      <c r="V685" s="50" t="str">
        <f t="shared" si="359"/>
        <v/>
      </c>
      <c r="W685" s="53" t="str">
        <f t="shared" si="360"/>
        <v/>
      </c>
      <c r="X685" s="50" t="str">
        <f t="shared" si="361"/>
        <v/>
      </c>
      <c r="Y685" s="50" t="str">
        <f>IF(B685&lt;&gt;"",IF(MONTH(E685)=MONTH($F$14),SUMIF($C$22:C1153,"="&amp;(C685-1),$G$22:G1153),0)*T685,"")</f>
        <v/>
      </c>
      <c r="Z685" s="50" t="str">
        <f>IF(B685&lt;&gt;"",SUM($Y$22:Y685),"")</f>
        <v/>
      </c>
      <c r="AA685" s="51" t="str">
        <f t="shared" si="362"/>
        <v/>
      </c>
      <c r="AB685" s="50" t="str">
        <f t="shared" si="363"/>
        <v/>
      </c>
      <c r="AC685" s="50" t="str">
        <f t="shared" si="364"/>
        <v/>
      </c>
      <c r="AD685" s="50" t="str">
        <f t="shared" si="365"/>
        <v/>
      </c>
      <c r="AE685" s="50" t="str">
        <f t="shared" si="366"/>
        <v/>
      </c>
      <c r="AF685" s="50" t="str">
        <f>IFERROR($V685*(1-$W685)+SUM($X$22:$X685)+$AD685,"")</f>
        <v/>
      </c>
      <c r="AG685" s="50" t="str">
        <f t="shared" si="367"/>
        <v/>
      </c>
      <c r="AH685" s="50" t="str">
        <f>IF(B685&lt;&gt;"",
IF(AND(AG685=TRUE,D685&gt;=65),$V685*(1-10%)+SUM($X$22:$X685)+$AD685,AF685),
"")</f>
        <v/>
      </c>
      <c r="AI685" s="50" t="str">
        <f t="shared" si="368"/>
        <v/>
      </c>
      <c r="AJ685" s="50" t="str">
        <f t="shared" si="369"/>
        <v/>
      </c>
      <c r="AK685" s="50" t="str">
        <f t="shared" si="370"/>
        <v/>
      </c>
      <c r="AL685" s="50" t="str">
        <f t="shared" si="371"/>
        <v/>
      </c>
      <c r="AM685" s="50" t="str">
        <f t="shared" si="372"/>
        <v/>
      </c>
      <c r="AN685" s="50" t="str">
        <f t="shared" si="373"/>
        <v/>
      </c>
      <c r="AO685" s="50" t="str">
        <f t="shared" si="374"/>
        <v/>
      </c>
      <c r="AP685" s="50" t="str">
        <f t="shared" si="375"/>
        <v/>
      </c>
      <c r="AQ685" s="50" t="str">
        <f t="shared" si="376"/>
        <v/>
      </c>
    </row>
    <row r="686" spans="1:43" s="46" customFormat="1" x14ac:dyDescent="0.2">
      <c r="A686" s="47" t="str">
        <f t="shared" si="377"/>
        <v/>
      </c>
      <c r="B686" s="47" t="str">
        <f>IF(E686&lt;=$F$10,VLOOKUP('KALKULATOR 2021'!A686,Robocze!$B$23:$C$102,2),"")</f>
        <v/>
      </c>
      <c r="C686" s="47" t="str">
        <f t="shared" ref="C686:C741" si="378">IF(B686="","",YEAR(E686))</f>
        <v/>
      </c>
      <c r="D686" s="48" t="str">
        <f t="shared" ref="D686:D741" si="379">IF(B686="","",D685+1/12)</f>
        <v/>
      </c>
      <c r="E686" s="54" t="str">
        <f t="shared" ref="E686:E741" si="380">IF(OR(B685="",E685&gt;$F$10,A686=""),"",EDATE(E685,1))</f>
        <v/>
      </c>
      <c r="F686" s="49" t="str">
        <f t="shared" ref="F686:F741" si="381">IFERROR(EOMONTH(E686,0),"")</f>
        <v/>
      </c>
      <c r="G686" s="50" t="str">
        <f>IF(F686&lt;&gt;"",
IF($F$6=Robocze!$B$3,$F$5/12,
IF(AND($F$6=Robocze!$B$4,MOD(A686,3)=1),$F$5/4,
IF(AND($F$6=Robocze!$B$5,MOD(A686,12)=1),$F$5,0))),
"")</f>
        <v/>
      </c>
      <c r="H686" s="50" t="str">
        <f t="shared" ref="H686:H741" si="382">IFERROR(H685+G686,"")</f>
        <v/>
      </c>
      <c r="I686" s="51" t="str">
        <f t="shared" ref="I686:I741" si="383">IF(E686&lt;=$F$10,$F$2,"")</f>
        <v/>
      </c>
      <c r="J686" s="50" t="str">
        <f t="shared" ref="J686:J741" si="384">IF(I686&lt;&gt;"",
IFERROR(IF(MONTH($F$9)=MONTH(E686),$F$16,0),"")+ IF(A686=1,$F$17,0),
"")</f>
        <v/>
      </c>
      <c r="K686" s="50" t="str">
        <f t="shared" ref="K686:K741" si="385">IF(I686&lt;&gt;"",
G686-J686,
"")</f>
        <v/>
      </c>
      <c r="L686" s="52" t="str">
        <f t="shared" ref="L686:L741" si="386">IFERROR(IF(AND(MOD(A686,12)=0,A686&lt;&gt;""),A686/12,""),"")</f>
        <v/>
      </c>
      <c r="M686" s="111" t="str">
        <f t="shared" ref="M686:M741" si="387">H686</f>
        <v/>
      </c>
      <c r="N686" s="114" t="str">
        <f t="shared" ref="N686:N741" si="388">IF(AG686=FALSE,AF686,AH686)</f>
        <v/>
      </c>
      <c r="O686" s="115"/>
      <c r="P686" s="114" t="str">
        <f t="shared" ref="P686:P741" si="389">IF(AL686=FALSE,AK686,AM686)</f>
        <v/>
      </c>
      <c r="Q686" s="115"/>
      <c r="R686" s="112" t="str">
        <f t="shared" ref="R686:R741" si="390">AQ686</f>
        <v/>
      </c>
      <c r="S686" s="50"/>
      <c r="T686" s="53" t="str">
        <f t="shared" ref="T686:T741" si="391">IF(B686&lt;&gt;"",$F$12,"")</f>
        <v/>
      </c>
      <c r="U686" s="50" t="str">
        <f t="shared" ref="U686:U741" si="392">IF(B686&lt;&gt;"",(K686+V685)*(I686/12),"")</f>
        <v/>
      </c>
      <c r="V686" s="50" t="str">
        <f t="shared" ref="V686:V741" si="393">IF(B686&lt;&gt;"",V685+U686+K686,"")</f>
        <v/>
      </c>
      <c r="W686" s="53" t="str">
        <f t="shared" ref="W686:W741" si="394">IF(B686&lt;&gt;"",$F$13,"")</f>
        <v/>
      </c>
      <c r="X686" s="50" t="str">
        <f t="shared" ref="X686:X741" si="395">IF(B686&lt;&gt;"",G686*T686,"")</f>
        <v/>
      </c>
      <c r="Y686" s="50" t="str">
        <f>IF(B686&lt;&gt;"",IF(MONTH(E686)=MONTH($F$14),SUMIF($C$22:C1154,"="&amp;(C686-1),$G$22:G1154),0)*T686,"")</f>
        <v/>
      </c>
      <c r="Z686" s="50" t="str">
        <f>IF(B686&lt;&gt;"",SUM($Y$22:Y686),"")</f>
        <v/>
      </c>
      <c r="AA686" s="51" t="str">
        <f t="shared" ref="AA686:AA741" si="396">IF(W686&lt;=$F$10,$F$3,"")</f>
        <v/>
      </c>
      <c r="AB686" s="50" t="str">
        <f t="shared" ref="AB686:AB741" si="397">IF(AA686&lt;&gt;"",
(AE685+Y686)*AA686/12,
"")</f>
        <v/>
      </c>
      <c r="AC686" s="50" t="str">
        <f t="shared" ref="AC686:AC741" si="398">IF(B686&lt;&gt;"",MAX(0,AB686*$F$15),"")</f>
        <v/>
      </c>
      <c r="AD686" s="50" t="str">
        <f t="shared" ref="AD686:AD741" si="399">IF(B686&lt;&gt;"",AD685+AB686-AC686,"")</f>
        <v/>
      </c>
      <c r="AE686" s="50" t="str">
        <f t="shared" ref="AE686:AE741" si="400">IF(B686&lt;&gt;"",AE685+AB686-AC686+Y686,"")</f>
        <v/>
      </c>
      <c r="AF686" s="50" t="str">
        <f>IFERROR($V686*(1-$W686)+SUM($X$22:$X686)+$AD686,"")</f>
        <v/>
      </c>
      <c r="AG686" s="50" t="str">
        <f t="shared" ref="AG686:AG741" si="401">IF(B686&lt;&gt;"",
IFERROR(IF(AG685=TRUE,AG685,AND(YEAR(E686)-YEAR($F$9)&gt;=5,D686&gt;=65)),""),
"")</f>
        <v/>
      </c>
      <c r="AH686" s="50" t="str">
        <f>IF(B686&lt;&gt;"",
IF(AND(AG686=TRUE,D686&gt;=65),$V686*(1-10%)+SUM($X$22:$X686)+$AD686,AF686),
"")</f>
        <v/>
      </c>
      <c r="AI686" s="50" t="str">
        <f t="shared" ref="AI686:AI741" si="402">IF(B686&lt;&gt;"",(K686+AJ685)*(I686/12),"")</f>
        <v/>
      </c>
      <c r="AJ686" s="50" t="str">
        <f t="shared" ref="AJ686:AJ741" si="403">IF(B686&lt;&gt;"",AJ685+AI686+K686,"")</f>
        <v/>
      </c>
      <c r="AK686" s="50" t="str">
        <f t="shared" ref="AK686:AK741" si="404">IF(B686&lt;&gt;"",IF(AJ686&gt;H686,AJ686-(AJ686-H686)*$F$15,AJ686),"")</f>
        <v/>
      </c>
      <c r="AL686" s="50" t="str">
        <f t="shared" ref="AL686:AL741" si="405">IF(B686&lt;&gt;"",
IFERROR(IF(AL685=TRUE,AL685,AND(YEAR(E686)-YEAR($F$9)&gt;=5,D686&gt;=55,OR(D686&gt;=60,D686&gt;=$F$11))),""),
"")</f>
        <v/>
      </c>
      <c r="AM686" s="50" t="str">
        <f t="shared" ref="AM686:AM741" si="406">IF(AL686=TRUE,AJ686,AK686)</f>
        <v/>
      </c>
      <c r="AN686" s="50" t="str">
        <f t="shared" ref="AN686:AN741" si="407">IF(B686&lt;&gt;"",(AQ685+G686)*I686/12,"")</f>
        <v/>
      </c>
      <c r="AO686" s="50" t="str">
        <f t="shared" ref="AO686:AO741" si="408">IF(B686&lt;&gt;"",MAX(0,AN686*$F$15),"")</f>
        <v/>
      </c>
      <c r="AP686" s="50" t="str">
        <f t="shared" ref="AP686:AP741" si="409">IF(B686&lt;&gt;"",AQ686-H686,"")</f>
        <v/>
      </c>
      <c r="AQ686" s="50" t="str">
        <f t="shared" ref="AQ686:AQ741" si="410">IF(B686&lt;&gt;"",AQ685+G686+AN686-AO686,"")</f>
        <v/>
      </c>
    </row>
    <row r="687" spans="1:43" s="46" customFormat="1" x14ac:dyDescent="0.2">
      <c r="A687" s="47" t="str">
        <f t="shared" si="377"/>
        <v/>
      </c>
      <c r="B687" s="47" t="str">
        <f>IF(E687&lt;=$F$10,VLOOKUP('KALKULATOR 2021'!A687,Robocze!$B$23:$C$102,2),"")</f>
        <v/>
      </c>
      <c r="C687" s="47" t="str">
        <f t="shared" si="378"/>
        <v/>
      </c>
      <c r="D687" s="48" t="str">
        <f t="shared" si="379"/>
        <v/>
      </c>
      <c r="E687" s="54" t="str">
        <f t="shared" si="380"/>
        <v/>
      </c>
      <c r="F687" s="49" t="str">
        <f t="shared" si="381"/>
        <v/>
      </c>
      <c r="G687" s="50" t="str">
        <f>IF(F687&lt;&gt;"",
IF($F$6=Robocze!$B$3,$F$5/12,
IF(AND($F$6=Robocze!$B$4,MOD(A687,3)=1),$F$5/4,
IF(AND($F$6=Robocze!$B$5,MOD(A687,12)=1),$F$5,0))),
"")</f>
        <v/>
      </c>
      <c r="H687" s="50" t="str">
        <f t="shared" si="382"/>
        <v/>
      </c>
      <c r="I687" s="51" t="str">
        <f t="shared" si="383"/>
        <v/>
      </c>
      <c r="J687" s="50" t="str">
        <f t="shared" si="384"/>
        <v/>
      </c>
      <c r="K687" s="50" t="str">
        <f t="shared" si="385"/>
        <v/>
      </c>
      <c r="L687" s="52" t="str">
        <f t="shared" si="386"/>
        <v/>
      </c>
      <c r="M687" s="111" t="str">
        <f t="shared" si="387"/>
        <v/>
      </c>
      <c r="N687" s="114" t="str">
        <f t="shared" si="388"/>
        <v/>
      </c>
      <c r="O687" s="115"/>
      <c r="P687" s="114" t="str">
        <f t="shared" si="389"/>
        <v/>
      </c>
      <c r="Q687" s="115"/>
      <c r="R687" s="112" t="str">
        <f t="shared" si="390"/>
        <v/>
      </c>
      <c r="S687" s="50"/>
      <c r="T687" s="53" t="str">
        <f t="shared" si="391"/>
        <v/>
      </c>
      <c r="U687" s="50" t="str">
        <f t="shared" si="392"/>
        <v/>
      </c>
      <c r="V687" s="50" t="str">
        <f t="shared" si="393"/>
        <v/>
      </c>
      <c r="W687" s="53" t="str">
        <f t="shared" si="394"/>
        <v/>
      </c>
      <c r="X687" s="50" t="str">
        <f t="shared" si="395"/>
        <v/>
      </c>
      <c r="Y687" s="50" t="str">
        <f>IF(B687&lt;&gt;"",IF(MONTH(E687)=MONTH($F$14),SUMIF($C$22:C1155,"="&amp;(C687-1),$G$22:G1155),0)*T687,"")</f>
        <v/>
      </c>
      <c r="Z687" s="50" t="str">
        <f>IF(B687&lt;&gt;"",SUM($Y$22:Y687),"")</f>
        <v/>
      </c>
      <c r="AA687" s="51" t="str">
        <f t="shared" si="396"/>
        <v/>
      </c>
      <c r="AB687" s="50" t="str">
        <f t="shared" si="397"/>
        <v/>
      </c>
      <c r="AC687" s="50" t="str">
        <f t="shared" si="398"/>
        <v/>
      </c>
      <c r="AD687" s="50" t="str">
        <f t="shared" si="399"/>
        <v/>
      </c>
      <c r="AE687" s="50" t="str">
        <f t="shared" si="400"/>
        <v/>
      </c>
      <c r="AF687" s="50" t="str">
        <f>IFERROR($V687*(1-$W687)+SUM($X$22:$X687)+$AD687,"")</f>
        <v/>
      </c>
      <c r="AG687" s="50" t="str">
        <f t="shared" si="401"/>
        <v/>
      </c>
      <c r="AH687" s="50" t="str">
        <f>IF(B687&lt;&gt;"",
IF(AND(AG687=TRUE,D687&gt;=65),$V687*(1-10%)+SUM($X$22:$X687)+$AD687,AF687),
"")</f>
        <v/>
      </c>
      <c r="AI687" s="50" t="str">
        <f t="shared" si="402"/>
        <v/>
      </c>
      <c r="AJ687" s="50" t="str">
        <f t="shared" si="403"/>
        <v/>
      </c>
      <c r="AK687" s="50" t="str">
        <f t="shared" si="404"/>
        <v/>
      </c>
      <c r="AL687" s="50" t="str">
        <f t="shared" si="405"/>
        <v/>
      </c>
      <c r="AM687" s="50" t="str">
        <f t="shared" si="406"/>
        <v/>
      </c>
      <c r="AN687" s="50" t="str">
        <f t="shared" si="407"/>
        <v/>
      </c>
      <c r="AO687" s="50" t="str">
        <f t="shared" si="408"/>
        <v/>
      </c>
      <c r="AP687" s="50" t="str">
        <f t="shared" si="409"/>
        <v/>
      </c>
      <c r="AQ687" s="50" t="str">
        <f t="shared" si="410"/>
        <v/>
      </c>
    </row>
    <row r="688" spans="1:43" s="46" customFormat="1" x14ac:dyDescent="0.2">
      <c r="A688" s="47" t="str">
        <f t="shared" si="377"/>
        <v/>
      </c>
      <c r="B688" s="47" t="str">
        <f>IF(E688&lt;=$F$10,VLOOKUP('KALKULATOR 2021'!A688,Robocze!$B$23:$C$102,2),"")</f>
        <v/>
      </c>
      <c r="C688" s="47" t="str">
        <f t="shared" si="378"/>
        <v/>
      </c>
      <c r="D688" s="48" t="str">
        <f t="shared" si="379"/>
        <v/>
      </c>
      <c r="E688" s="54" t="str">
        <f t="shared" si="380"/>
        <v/>
      </c>
      <c r="F688" s="49" t="str">
        <f t="shared" si="381"/>
        <v/>
      </c>
      <c r="G688" s="50" t="str">
        <f>IF(F688&lt;&gt;"",
IF($F$6=Robocze!$B$3,$F$5/12,
IF(AND($F$6=Robocze!$B$4,MOD(A688,3)=1),$F$5/4,
IF(AND($F$6=Robocze!$B$5,MOD(A688,12)=1),$F$5,0))),
"")</f>
        <v/>
      </c>
      <c r="H688" s="50" t="str">
        <f t="shared" si="382"/>
        <v/>
      </c>
      <c r="I688" s="51" t="str">
        <f t="shared" si="383"/>
        <v/>
      </c>
      <c r="J688" s="50" t="str">
        <f t="shared" si="384"/>
        <v/>
      </c>
      <c r="K688" s="50" t="str">
        <f t="shared" si="385"/>
        <v/>
      </c>
      <c r="L688" s="52" t="str">
        <f t="shared" si="386"/>
        <v/>
      </c>
      <c r="M688" s="111" t="str">
        <f t="shared" si="387"/>
        <v/>
      </c>
      <c r="N688" s="114" t="str">
        <f t="shared" si="388"/>
        <v/>
      </c>
      <c r="O688" s="115"/>
      <c r="P688" s="114" t="str">
        <f t="shared" si="389"/>
        <v/>
      </c>
      <c r="Q688" s="115"/>
      <c r="R688" s="112" t="str">
        <f t="shared" si="390"/>
        <v/>
      </c>
      <c r="S688" s="50"/>
      <c r="T688" s="53" t="str">
        <f t="shared" si="391"/>
        <v/>
      </c>
      <c r="U688" s="50" t="str">
        <f t="shared" si="392"/>
        <v/>
      </c>
      <c r="V688" s="50" t="str">
        <f t="shared" si="393"/>
        <v/>
      </c>
      <c r="W688" s="53" t="str">
        <f t="shared" si="394"/>
        <v/>
      </c>
      <c r="X688" s="50" t="str">
        <f t="shared" si="395"/>
        <v/>
      </c>
      <c r="Y688" s="50" t="str">
        <f>IF(B688&lt;&gt;"",IF(MONTH(E688)=MONTH($F$14),SUMIF($C$22:C1156,"="&amp;(C688-1),$G$22:G1156),0)*T688,"")</f>
        <v/>
      </c>
      <c r="Z688" s="50" t="str">
        <f>IF(B688&lt;&gt;"",SUM($Y$22:Y688),"")</f>
        <v/>
      </c>
      <c r="AA688" s="51" t="str">
        <f t="shared" si="396"/>
        <v/>
      </c>
      <c r="AB688" s="50" t="str">
        <f t="shared" si="397"/>
        <v/>
      </c>
      <c r="AC688" s="50" t="str">
        <f t="shared" si="398"/>
        <v/>
      </c>
      <c r="AD688" s="50" t="str">
        <f t="shared" si="399"/>
        <v/>
      </c>
      <c r="AE688" s="50" t="str">
        <f t="shared" si="400"/>
        <v/>
      </c>
      <c r="AF688" s="50" t="str">
        <f>IFERROR($V688*(1-$W688)+SUM($X$22:$X688)+$AD688,"")</f>
        <v/>
      </c>
      <c r="AG688" s="50" t="str">
        <f t="shared" si="401"/>
        <v/>
      </c>
      <c r="AH688" s="50" t="str">
        <f>IF(B688&lt;&gt;"",
IF(AND(AG688=TRUE,D688&gt;=65),$V688*(1-10%)+SUM($X$22:$X688)+$AD688,AF688),
"")</f>
        <v/>
      </c>
      <c r="AI688" s="50" t="str">
        <f t="shared" si="402"/>
        <v/>
      </c>
      <c r="AJ688" s="50" t="str">
        <f t="shared" si="403"/>
        <v/>
      </c>
      <c r="AK688" s="50" t="str">
        <f t="shared" si="404"/>
        <v/>
      </c>
      <c r="AL688" s="50" t="str">
        <f t="shared" si="405"/>
        <v/>
      </c>
      <c r="AM688" s="50" t="str">
        <f t="shared" si="406"/>
        <v/>
      </c>
      <c r="AN688" s="50" t="str">
        <f t="shared" si="407"/>
        <v/>
      </c>
      <c r="AO688" s="50" t="str">
        <f t="shared" si="408"/>
        <v/>
      </c>
      <c r="AP688" s="50" t="str">
        <f t="shared" si="409"/>
        <v/>
      </c>
      <c r="AQ688" s="50" t="str">
        <f t="shared" si="410"/>
        <v/>
      </c>
    </row>
    <row r="689" spans="1:43" s="46" customFormat="1" x14ac:dyDescent="0.2">
      <c r="A689" s="47" t="str">
        <f t="shared" si="377"/>
        <v/>
      </c>
      <c r="B689" s="47" t="str">
        <f>IF(E689&lt;=$F$10,VLOOKUP('KALKULATOR 2021'!A689,Robocze!$B$23:$C$102,2),"")</f>
        <v/>
      </c>
      <c r="C689" s="47" t="str">
        <f t="shared" si="378"/>
        <v/>
      </c>
      <c r="D689" s="48" t="str">
        <f t="shared" si="379"/>
        <v/>
      </c>
      <c r="E689" s="54" t="str">
        <f t="shared" si="380"/>
        <v/>
      </c>
      <c r="F689" s="49" t="str">
        <f t="shared" si="381"/>
        <v/>
      </c>
      <c r="G689" s="50" t="str">
        <f>IF(F689&lt;&gt;"",
IF($F$6=Robocze!$B$3,$F$5/12,
IF(AND($F$6=Robocze!$B$4,MOD(A689,3)=1),$F$5/4,
IF(AND($F$6=Robocze!$B$5,MOD(A689,12)=1),$F$5,0))),
"")</f>
        <v/>
      </c>
      <c r="H689" s="50" t="str">
        <f t="shared" si="382"/>
        <v/>
      </c>
      <c r="I689" s="51" t="str">
        <f t="shared" si="383"/>
        <v/>
      </c>
      <c r="J689" s="50" t="str">
        <f t="shared" si="384"/>
        <v/>
      </c>
      <c r="K689" s="50" t="str">
        <f t="shared" si="385"/>
        <v/>
      </c>
      <c r="L689" s="52" t="str">
        <f t="shared" si="386"/>
        <v/>
      </c>
      <c r="M689" s="111" t="str">
        <f t="shared" si="387"/>
        <v/>
      </c>
      <c r="N689" s="114" t="str">
        <f t="shared" si="388"/>
        <v/>
      </c>
      <c r="O689" s="115"/>
      <c r="P689" s="114" t="str">
        <f t="shared" si="389"/>
        <v/>
      </c>
      <c r="Q689" s="115"/>
      <c r="R689" s="112" t="str">
        <f t="shared" si="390"/>
        <v/>
      </c>
      <c r="S689" s="50"/>
      <c r="T689" s="53" t="str">
        <f t="shared" si="391"/>
        <v/>
      </c>
      <c r="U689" s="50" t="str">
        <f t="shared" si="392"/>
        <v/>
      </c>
      <c r="V689" s="50" t="str">
        <f t="shared" si="393"/>
        <v/>
      </c>
      <c r="W689" s="53" t="str">
        <f t="shared" si="394"/>
        <v/>
      </c>
      <c r="X689" s="50" t="str">
        <f t="shared" si="395"/>
        <v/>
      </c>
      <c r="Y689" s="50" t="str">
        <f>IF(B689&lt;&gt;"",IF(MONTH(E689)=MONTH($F$14),SUMIF($C$22:C1157,"="&amp;(C689-1),$G$22:G1157),0)*T689,"")</f>
        <v/>
      </c>
      <c r="Z689" s="50" t="str">
        <f>IF(B689&lt;&gt;"",SUM($Y$22:Y689),"")</f>
        <v/>
      </c>
      <c r="AA689" s="51" t="str">
        <f t="shared" si="396"/>
        <v/>
      </c>
      <c r="AB689" s="50" t="str">
        <f t="shared" si="397"/>
        <v/>
      </c>
      <c r="AC689" s="50" t="str">
        <f t="shared" si="398"/>
        <v/>
      </c>
      <c r="AD689" s="50" t="str">
        <f t="shared" si="399"/>
        <v/>
      </c>
      <c r="AE689" s="50" t="str">
        <f t="shared" si="400"/>
        <v/>
      </c>
      <c r="AF689" s="50" t="str">
        <f>IFERROR($V689*(1-$W689)+SUM($X$22:$X689)+$AD689,"")</f>
        <v/>
      </c>
      <c r="AG689" s="50" t="str">
        <f t="shared" si="401"/>
        <v/>
      </c>
      <c r="AH689" s="50" t="str">
        <f>IF(B689&lt;&gt;"",
IF(AND(AG689=TRUE,D689&gt;=65),$V689*(1-10%)+SUM($X$22:$X689)+$AD689,AF689),
"")</f>
        <v/>
      </c>
      <c r="AI689" s="50" t="str">
        <f t="shared" si="402"/>
        <v/>
      </c>
      <c r="AJ689" s="50" t="str">
        <f t="shared" si="403"/>
        <v/>
      </c>
      <c r="AK689" s="50" t="str">
        <f t="shared" si="404"/>
        <v/>
      </c>
      <c r="AL689" s="50" t="str">
        <f t="shared" si="405"/>
        <v/>
      </c>
      <c r="AM689" s="50" t="str">
        <f t="shared" si="406"/>
        <v/>
      </c>
      <c r="AN689" s="50" t="str">
        <f t="shared" si="407"/>
        <v/>
      </c>
      <c r="AO689" s="50" t="str">
        <f t="shared" si="408"/>
        <v/>
      </c>
      <c r="AP689" s="50" t="str">
        <f t="shared" si="409"/>
        <v/>
      </c>
      <c r="AQ689" s="50" t="str">
        <f t="shared" si="410"/>
        <v/>
      </c>
    </row>
    <row r="690" spans="1:43" s="46" customFormat="1" x14ac:dyDescent="0.2">
      <c r="A690" s="47" t="str">
        <f t="shared" si="377"/>
        <v/>
      </c>
      <c r="B690" s="47" t="str">
        <f>IF(E690&lt;=$F$10,VLOOKUP('KALKULATOR 2021'!A690,Robocze!$B$23:$C$102,2),"")</f>
        <v/>
      </c>
      <c r="C690" s="47" t="str">
        <f t="shared" si="378"/>
        <v/>
      </c>
      <c r="D690" s="48" t="str">
        <f t="shared" si="379"/>
        <v/>
      </c>
      <c r="E690" s="54" t="str">
        <f t="shared" si="380"/>
        <v/>
      </c>
      <c r="F690" s="49" t="str">
        <f t="shared" si="381"/>
        <v/>
      </c>
      <c r="G690" s="50" t="str">
        <f>IF(F690&lt;&gt;"",
IF($F$6=Robocze!$B$3,$F$5/12,
IF(AND($F$6=Robocze!$B$4,MOD(A690,3)=1),$F$5/4,
IF(AND($F$6=Robocze!$B$5,MOD(A690,12)=1),$F$5,0))),
"")</f>
        <v/>
      </c>
      <c r="H690" s="50" t="str">
        <f t="shared" si="382"/>
        <v/>
      </c>
      <c r="I690" s="51" t="str">
        <f t="shared" si="383"/>
        <v/>
      </c>
      <c r="J690" s="50" t="str">
        <f t="shared" si="384"/>
        <v/>
      </c>
      <c r="K690" s="50" t="str">
        <f t="shared" si="385"/>
        <v/>
      </c>
      <c r="L690" s="52" t="str">
        <f t="shared" si="386"/>
        <v/>
      </c>
      <c r="M690" s="111" t="str">
        <f t="shared" si="387"/>
        <v/>
      </c>
      <c r="N690" s="114" t="str">
        <f t="shared" si="388"/>
        <v/>
      </c>
      <c r="O690" s="115"/>
      <c r="P690" s="114" t="str">
        <f t="shared" si="389"/>
        <v/>
      </c>
      <c r="Q690" s="115"/>
      <c r="R690" s="112" t="str">
        <f t="shared" si="390"/>
        <v/>
      </c>
      <c r="S690" s="50"/>
      <c r="T690" s="53" t="str">
        <f t="shared" si="391"/>
        <v/>
      </c>
      <c r="U690" s="50" t="str">
        <f t="shared" si="392"/>
        <v/>
      </c>
      <c r="V690" s="50" t="str">
        <f t="shared" si="393"/>
        <v/>
      </c>
      <c r="W690" s="53" t="str">
        <f t="shared" si="394"/>
        <v/>
      </c>
      <c r="X690" s="50" t="str">
        <f t="shared" si="395"/>
        <v/>
      </c>
      <c r="Y690" s="50" t="str">
        <f>IF(B690&lt;&gt;"",IF(MONTH(E690)=MONTH($F$14),SUMIF($C$22:C1158,"="&amp;(C690-1),$G$22:G1158),0)*T690,"")</f>
        <v/>
      </c>
      <c r="Z690" s="50" t="str">
        <f>IF(B690&lt;&gt;"",SUM($Y$22:Y690),"")</f>
        <v/>
      </c>
      <c r="AA690" s="51" t="str">
        <f t="shared" si="396"/>
        <v/>
      </c>
      <c r="AB690" s="50" t="str">
        <f t="shared" si="397"/>
        <v/>
      </c>
      <c r="AC690" s="50" t="str">
        <f t="shared" si="398"/>
        <v/>
      </c>
      <c r="AD690" s="50" t="str">
        <f t="shared" si="399"/>
        <v/>
      </c>
      <c r="AE690" s="50" t="str">
        <f t="shared" si="400"/>
        <v/>
      </c>
      <c r="AF690" s="50" t="str">
        <f>IFERROR($V690*(1-$W690)+SUM($X$22:$X690)+$AD690,"")</f>
        <v/>
      </c>
      <c r="AG690" s="50" t="str">
        <f t="shared" si="401"/>
        <v/>
      </c>
      <c r="AH690" s="50" t="str">
        <f>IF(B690&lt;&gt;"",
IF(AND(AG690=TRUE,D690&gt;=65),$V690*(1-10%)+SUM($X$22:$X690)+$AD690,AF690),
"")</f>
        <v/>
      </c>
      <c r="AI690" s="50" t="str">
        <f t="shared" si="402"/>
        <v/>
      </c>
      <c r="AJ690" s="50" t="str">
        <f t="shared" si="403"/>
        <v/>
      </c>
      <c r="AK690" s="50" t="str">
        <f t="shared" si="404"/>
        <v/>
      </c>
      <c r="AL690" s="50" t="str">
        <f t="shared" si="405"/>
        <v/>
      </c>
      <c r="AM690" s="50" t="str">
        <f t="shared" si="406"/>
        <v/>
      </c>
      <c r="AN690" s="50" t="str">
        <f t="shared" si="407"/>
        <v/>
      </c>
      <c r="AO690" s="50" t="str">
        <f t="shared" si="408"/>
        <v/>
      </c>
      <c r="AP690" s="50" t="str">
        <f t="shared" si="409"/>
        <v/>
      </c>
      <c r="AQ690" s="50" t="str">
        <f t="shared" si="410"/>
        <v/>
      </c>
    </row>
    <row r="691" spans="1:43" s="46" customFormat="1" x14ac:dyDescent="0.2">
      <c r="A691" s="47" t="str">
        <f t="shared" si="377"/>
        <v/>
      </c>
      <c r="B691" s="47" t="str">
        <f>IF(E691&lt;=$F$10,VLOOKUP('KALKULATOR 2021'!A691,Robocze!$B$23:$C$102,2),"")</f>
        <v/>
      </c>
      <c r="C691" s="47" t="str">
        <f t="shared" si="378"/>
        <v/>
      </c>
      <c r="D691" s="48" t="str">
        <f t="shared" si="379"/>
        <v/>
      </c>
      <c r="E691" s="54" t="str">
        <f t="shared" si="380"/>
        <v/>
      </c>
      <c r="F691" s="49" t="str">
        <f t="shared" si="381"/>
        <v/>
      </c>
      <c r="G691" s="50" t="str">
        <f>IF(F691&lt;&gt;"",
IF($F$6=Robocze!$B$3,$F$5/12,
IF(AND($F$6=Robocze!$B$4,MOD(A691,3)=1),$F$5/4,
IF(AND($F$6=Robocze!$B$5,MOD(A691,12)=1),$F$5,0))),
"")</f>
        <v/>
      </c>
      <c r="H691" s="50" t="str">
        <f t="shared" si="382"/>
        <v/>
      </c>
      <c r="I691" s="51" t="str">
        <f t="shared" si="383"/>
        <v/>
      </c>
      <c r="J691" s="50" t="str">
        <f t="shared" si="384"/>
        <v/>
      </c>
      <c r="K691" s="50" t="str">
        <f t="shared" si="385"/>
        <v/>
      </c>
      <c r="L691" s="52" t="str">
        <f t="shared" si="386"/>
        <v/>
      </c>
      <c r="M691" s="111" t="str">
        <f t="shared" si="387"/>
        <v/>
      </c>
      <c r="N691" s="114" t="str">
        <f t="shared" si="388"/>
        <v/>
      </c>
      <c r="O691" s="115"/>
      <c r="P691" s="114" t="str">
        <f t="shared" si="389"/>
        <v/>
      </c>
      <c r="Q691" s="115"/>
      <c r="R691" s="112" t="str">
        <f t="shared" si="390"/>
        <v/>
      </c>
      <c r="S691" s="50"/>
      <c r="T691" s="53" t="str">
        <f t="shared" si="391"/>
        <v/>
      </c>
      <c r="U691" s="50" t="str">
        <f t="shared" si="392"/>
        <v/>
      </c>
      <c r="V691" s="50" t="str">
        <f t="shared" si="393"/>
        <v/>
      </c>
      <c r="W691" s="53" t="str">
        <f t="shared" si="394"/>
        <v/>
      </c>
      <c r="X691" s="50" t="str">
        <f t="shared" si="395"/>
        <v/>
      </c>
      <c r="Y691" s="50" t="str">
        <f>IF(B691&lt;&gt;"",IF(MONTH(E691)=MONTH($F$14),SUMIF($C$22:C1159,"="&amp;(C691-1),$G$22:G1159),0)*T691,"")</f>
        <v/>
      </c>
      <c r="Z691" s="50" t="str">
        <f>IF(B691&lt;&gt;"",SUM($Y$22:Y691),"")</f>
        <v/>
      </c>
      <c r="AA691" s="51" t="str">
        <f t="shared" si="396"/>
        <v/>
      </c>
      <c r="AB691" s="50" t="str">
        <f t="shared" si="397"/>
        <v/>
      </c>
      <c r="AC691" s="50" t="str">
        <f t="shared" si="398"/>
        <v/>
      </c>
      <c r="AD691" s="50" t="str">
        <f t="shared" si="399"/>
        <v/>
      </c>
      <c r="AE691" s="50" t="str">
        <f t="shared" si="400"/>
        <v/>
      </c>
      <c r="AF691" s="50" t="str">
        <f>IFERROR($V691*(1-$W691)+SUM($X$22:$X691)+$AD691,"")</f>
        <v/>
      </c>
      <c r="AG691" s="50" t="str">
        <f t="shared" si="401"/>
        <v/>
      </c>
      <c r="AH691" s="50" t="str">
        <f>IF(B691&lt;&gt;"",
IF(AND(AG691=TRUE,D691&gt;=65),$V691*(1-10%)+SUM($X$22:$X691)+$AD691,AF691),
"")</f>
        <v/>
      </c>
      <c r="AI691" s="50" t="str">
        <f t="shared" si="402"/>
        <v/>
      </c>
      <c r="AJ691" s="50" t="str">
        <f t="shared" si="403"/>
        <v/>
      </c>
      <c r="AK691" s="50" t="str">
        <f t="shared" si="404"/>
        <v/>
      </c>
      <c r="AL691" s="50" t="str">
        <f t="shared" si="405"/>
        <v/>
      </c>
      <c r="AM691" s="50" t="str">
        <f t="shared" si="406"/>
        <v/>
      </c>
      <c r="AN691" s="50" t="str">
        <f t="shared" si="407"/>
        <v/>
      </c>
      <c r="AO691" s="50" t="str">
        <f t="shared" si="408"/>
        <v/>
      </c>
      <c r="AP691" s="50" t="str">
        <f t="shared" si="409"/>
        <v/>
      </c>
      <c r="AQ691" s="50" t="str">
        <f t="shared" si="410"/>
        <v/>
      </c>
    </row>
    <row r="692" spans="1:43" s="46" customFormat="1" x14ac:dyDescent="0.2">
      <c r="A692" s="47" t="str">
        <f t="shared" si="377"/>
        <v/>
      </c>
      <c r="B692" s="47" t="str">
        <f>IF(E692&lt;=$F$10,VLOOKUP('KALKULATOR 2021'!A692,Robocze!$B$23:$C$102,2),"")</f>
        <v/>
      </c>
      <c r="C692" s="47" t="str">
        <f t="shared" si="378"/>
        <v/>
      </c>
      <c r="D692" s="48" t="str">
        <f t="shared" si="379"/>
        <v/>
      </c>
      <c r="E692" s="54" t="str">
        <f t="shared" si="380"/>
        <v/>
      </c>
      <c r="F692" s="49" t="str">
        <f t="shared" si="381"/>
        <v/>
      </c>
      <c r="G692" s="50" t="str">
        <f>IF(F692&lt;&gt;"",
IF($F$6=Robocze!$B$3,$F$5/12,
IF(AND($F$6=Robocze!$B$4,MOD(A692,3)=1),$F$5/4,
IF(AND($F$6=Robocze!$B$5,MOD(A692,12)=1),$F$5,0))),
"")</f>
        <v/>
      </c>
      <c r="H692" s="50" t="str">
        <f t="shared" si="382"/>
        <v/>
      </c>
      <c r="I692" s="51" t="str">
        <f t="shared" si="383"/>
        <v/>
      </c>
      <c r="J692" s="50" t="str">
        <f t="shared" si="384"/>
        <v/>
      </c>
      <c r="K692" s="50" t="str">
        <f t="shared" si="385"/>
        <v/>
      </c>
      <c r="L692" s="52" t="str">
        <f t="shared" si="386"/>
        <v/>
      </c>
      <c r="M692" s="111" t="str">
        <f t="shared" si="387"/>
        <v/>
      </c>
      <c r="N692" s="114" t="str">
        <f t="shared" si="388"/>
        <v/>
      </c>
      <c r="O692" s="115"/>
      <c r="P692" s="114" t="str">
        <f t="shared" si="389"/>
        <v/>
      </c>
      <c r="Q692" s="115"/>
      <c r="R692" s="112" t="str">
        <f t="shared" si="390"/>
        <v/>
      </c>
      <c r="S692" s="50"/>
      <c r="T692" s="53" t="str">
        <f t="shared" si="391"/>
        <v/>
      </c>
      <c r="U692" s="50" t="str">
        <f t="shared" si="392"/>
        <v/>
      </c>
      <c r="V692" s="50" t="str">
        <f t="shared" si="393"/>
        <v/>
      </c>
      <c r="W692" s="53" t="str">
        <f t="shared" si="394"/>
        <v/>
      </c>
      <c r="X692" s="50" t="str">
        <f t="shared" si="395"/>
        <v/>
      </c>
      <c r="Y692" s="50" t="str">
        <f>IF(B692&lt;&gt;"",IF(MONTH(E692)=MONTH($F$14),SUMIF($C$22:C1160,"="&amp;(C692-1),$G$22:G1160),0)*T692,"")</f>
        <v/>
      </c>
      <c r="Z692" s="50" t="str">
        <f>IF(B692&lt;&gt;"",SUM($Y$22:Y692),"")</f>
        <v/>
      </c>
      <c r="AA692" s="51" t="str">
        <f t="shared" si="396"/>
        <v/>
      </c>
      <c r="AB692" s="50" t="str">
        <f t="shared" si="397"/>
        <v/>
      </c>
      <c r="AC692" s="50" t="str">
        <f t="shared" si="398"/>
        <v/>
      </c>
      <c r="AD692" s="50" t="str">
        <f t="shared" si="399"/>
        <v/>
      </c>
      <c r="AE692" s="50" t="str">
        <f t="shared" si="400"/>
        <v/>
      </c>
      <c r="AF692" s="50" t="str">
        <f>IFERROR($V692*(1-$W692)+SUM($X$22:$X692)+$AD692,"")</f>
        <v/>
      </c>
      <c r="AG692" s="50" t="str">
        <f t="shared" si="401"/>
        <v/>
      </c>
      <c r="AH692" s="50" t="str">
        <f>IF(B692&lt;&gt;"",
IF(AND(AG692=TRUE,D692&gt;=65),$V692*(1-10%)+SUM($X$22:$X692)+$AD692,AF692),
"")</f>
        <v/>
      </c>
      <c r="AI692" s="50" t="str">
        <f t="shared" si="402"/>
        <v/>
      </c>
      <c r="AJ692" s="50" t="str">
        <f t="shared" si="403"/>
        <v/>
      </c>
      <c r="AK692" s="50" t="str">
        <f t="shared" si="404"/>
        <v/>
      </c>
      <c r="AL692" s="50" t="str">
        <f t="shared" si="405"/>
        <v/>
      </c>
      <c r="AM692" s="50" t="str">
        <f t="shared" si="406"/>
        <v/>
      </c>
      <c r="AN692" s="50" t="str">
        <f t="shared" si="407"/>
        <v/>
      </c>
      <c r="AO692" s="50" t="str">
        <f t="shared" si="408"/>
        <v/>
      </c>
      <c r="AP692" s="50" t="str">
        <f t="shared" si="409"/>
        <v/>
      </c>
      <c r="AQ692" s="50" t="str">
        <f t="shared" si="410"/>
        <v/>
      </c>
    </row>
    <row r="693" spans="1:43" s="46" customFormat="1" x14ac:dyDescent="0.2">
      <c r="A693" s="55" t="str">
        <f t="shared" si="377"/>
        <v/>
      </c>
      <c r="B693" s="55" t="str">
        <f>IF(E693&lt;=$F$10,VLOOKUP('KALKULATOR 2021'!A693,Robocze!$B$23:$C$102,2),"")</f>
        <v/>
      </c>
      <c r="C693" s="55" t="str">
        <f t="shared" si="378"/>
        <v/>
      </c>
      <c r="D693" s="56" t="str">
        <f t="shared" si="379"/>
        <v/>
      </c>
      <c r="E693" s="57" t="str">
        <f t="shared" si="380"/>
        <v/>
      </c>
      <c r="F693" s="58" t="str">
        <f t="shared" si="381"/>
        <v/>
      </c>
      <c r="G693" s="59" t="str">
        <f>IF(F693&lt;&gt;"",
IF($F$6=Robocze!$B$3,$F$5/12,
IF(AND($F$6=Robocze!$B$4,MOD(A693,3)=1),$F$5/4,
IF(AND($F$6=Robocze!$B$5,MOD(A693,12)=1),$F$5,0))),
"")</f>
        <v/>
      </c>
      <c r="H693" s="59" t="str">
        <f t="shared" si="382"/>
        <v/>
      </c>
      <c r="I693" s="60" t="str">
        <f t="shared" si="383"/>
        <v/>
      </c>
      <c r="J693" s="59" t="str">
        <f t="shared" si="384"/>
        <v/>
      </c>
      <c r="K693" s="59" t="str">
        <f t="shared" si="385"/>
        <v/>
      </c>
      <c r="L693" s="61" t="str">
        <f t="shared" si="386"/>
        <v/>
      </c>
      <c r="M693" s="113" t="str">
        <f t="shared" si="387"/>
        <v/>
      </c>
      <c r="N693" s="114" t="str">
        <f t="shared" si="388"/>
        <v/>
      </c>
      <c r="O693" s="115"/>
      <c r="P693" s="114" t="str">
        <f t="shared" si="389"/>
        <v/>
      </c>
      <c r="Q693" s="115"/>
      <c r="R693" s="112" t="str">
        <f t="shared" si="390"/>
        <v/>
      </c>
      <c r="S693" s="59"/>
      <c r="T693" s="62" t="str">
        <f t="shared" si="391"/>
        <v/>
      </c>
      <c r="U693" s="59" t="str">
        <f t="shared" si="392"/>
        <v/>
      </c>
      <c r="V693" s="59" t="str">
        <f t="shared" si="393"/>
        <v/>
      </c>
      <c r="W693" s="62" t="str">
        <f t="shared" si="394"/>
        <v/>
      </c>
      <c r="X693" s="59" t="str">
        <f t="shared" si="395"/>
        <v/>
      </c>
      <c r="Y693" s="59" t="str">
        <f>IF(B693&lt;&gt;"",IF(MONTH(E693)=MONTH($F$14),SUMIF($C$22:C1161,"="&amp;(C693-1),$G$22:G1161),0)*T693,"")</f>
        <v/>
      </c>
      <c r="Z693" s="59" t="str">
        <f>IF(B693&lt;&gt;"",SUM($Y$22:Y693),"")</f>
        <v/>
      </c>
      <c r="AA693" s="60" t="str">
        <f t="shared" si="396"/>
        <v/>
      </c>
      <c r="AB693" s="59" t="str">
        <f t="shared" si="397"/>
        <v/>
      </c>
      <c r="AC693" s="59" t="str">
        <f t="shared" si="398"/>
        <v/>
      </c>
      <c r="AD693" s="59" t="str">
        <f t="shared" si="399"/>
        <v/>
      </c>
      <c r="AE693" s="59" t="str">
        <f t="shared" si="400"/>
        <v/>
      </c>
      <c r="AF693" s="59" t="str">
        <f>IFERROR($V693*(1-$W693)+SUM($X$22:$X693)+$AD693,"")</f>
        <v/>
      </c>
      <c r="AG693" s="59" t="str">
        <f t="shared" si="401"/>
        <v/>
      </c>
      <c r="AH693" s="59" t="str">
        <f>IF(B693&lt;&gt;"",
IF(AND(AG693=TRUE,D693&gt;=65),$V693*(1-10%)+SUM($X$22:$X693)+$AD693,AF693),
"")</f>
        <v/>
      </c>
      <c r="AI693" s="59" t="str">
        <f t="shared" si="402"/>
        <v/>
      </c>
      <c r="AJ693" s="59" t="str">
        <f t="shared" si="403"/>
        <v/>
      </c>
      <c r="AK693" s="59" t="str">
        <f t="shared" si="404"/>
        <v/>
      </c>
      <c r="AL693" s="59" t="str">
        <f t="shared" si="405"/>
        <v/>
      </c>
      <c r="AM693" s="59" t="str">
        <f t="shared" si="406"/>
        <v/>
      </c>
      <c r="AN693" s="59" t="str">
        <f t="shared" si="407"/>
        <v/>
      </c>
      <c r="AO693" s="59" t="str">
        <f t="shared" si="408"/>
        <v/>
      </c>
      <c r="AP693" s="59" t="str">
        <f t="shared" si="409"/>
        <v/>
      </c>
      <c r="AQ693" s="59" t="str">
        <f t="shared" si="410"/>
        <v/>
      </c>
    </row>
    <row r="694" spans="1:43" s="46" customFormat="1" x14ac:dyDescent="0.2">
      <c r="A694" s="47" t="str">
        <f t="shared" si="377"/>
        <v/>
      </c>
      <c r="B694" s="47" t="str">
        <f>IF(E694&lt;=$F$10,VLOOKUP('KALKULATOR 2021'!A694,Robocze!$B$23:$C$102,2),"")</f>
        <v/>
      </c>
      <c r="C694" s="47" t="str">
        <f t="shared" si="378"/>
        <v/>
      </c>
      <c r="D694" s="48" t="str">
        <f t="shared" si="379"/>
        <v/>
      </c>
      <c r="E694" s="49" t="str">
        <f t="shared" si="380"/>
        <v/>
      </c>
      <c r="F694" s="49" t="str">
        <f t="shared" si="381"/>
        <v/>
      </c>
      <c r="G694" s="50" t="str">
        <f>IF(F694&lt;&gt;"",
IF($F$6=Robocze!$B$3,$F$5/12,
IF(AND($F$6=Robocze!$B$4,MOD(A694,3)=1),$F$5/4,
IF(AND($F$6=Robocze!$B$5,MOD(A694,12)=1),$F$5,0))),
"")</f>
        <v/>
      </c>
      <c r="H694" s="50" t="str">
        <f t="shared" si="382"/>
        <v/>
      </c>
      <c r="I694" s="51" t="str">
        <f t="shared" si="383"/>
        <v/>
      </c>
      <c r="J694" s="50" t="str">
        <f t="shared" si="384"/>
        <v/>
      </c>
      <c r="K694" s="50" t="str">
        <f t="shared" si="385"/>
        <v/>
      </c>
      <c r="L694" s="52" t="str">
        <f t="shared" si="386"/>
        <v/>
      </c>
      <c r="M694" s="111" t="str">
        <f t="shared" si="387"/>
        <v/>
      </c>
      <c r="N694" s="114" t="str">
        <f t="shared" si="388"/>
        <v/>
      </c>
      <c r="O694" s="115"/>
      <c r="P694" s="114" t="str">
        <f t="shared" si="389"/>
        <v/>
      </c>
      <c r="Q694" s="115"/>
      <c r="R694" s="112" t="str">
        <f t="shared" si="390"/>
        <v/>
      </c>
      <c r="S694" s="50"/>
      <c r="T694" s="53" t="str">
        <f t="shared" si="391"/>
        <v/>
      </c>
      <c r="U694" s="50" t="str">
        <f t="shared" si="392"/>
        <v/>
      </c>
      <c r="V694" s="50" t="str">
        <f t="shared" si="393"/>
        <v/>
      </c>
      <c r="W694" s="53" t="str">
        <f t="shared" si="394"/>
        <v/>
      </c>
      <c r="X694" s="50" t="str">
        <f t="shared" si="395"/>
        <v/>
      </c>
      <c r="Y694" s="50" t="str">
        <f>IF(B694&lt;&gt;"",IF(MONTH(E694)=MONTH($F$14),SUMIF($C$22:C1162,"="&amp;(C694-1),$G$22:G1162),0)*T694,"")</f>
        <v/>
      </c>
      <c r="Z694" s="50" t="str">
        <f>IF(B694&lt;&gt;"",SUM($Y$22:Y694),"")</f>
        <v/>
      </c>
      <c r="AA694" s="51" t="str">
        <f t="shared" si="396"/>
        <v/>
      </c>
      <c r="AB694" s="50" t="str">
        <f t="shared" si="397"/>
        <v/>
      </c>
      <c r="AC694" s="50" t="str">
        <f t="shared" si="398"/>
        <v/>
      </c>
      <c r="AD694" s="50" t="str">
        <f t="shared" si="399"/>
        <v/>
      </c>
      <c r="AE694" s="50" t="str">
        <f t="shared" si="400"/>
        <v/>
      </c>
      <c r="AF694" s="50" t="str">
        <f>IFERROR($V694*(1-$W694)+SUM($X$22:$X694)+$AD694,"")</f>
        <v/>
      </c>
      <c r="AG694" s="50" t="str">
        <f t="shared" si="401"/>
        <v/>
      </c>
      <c r="AH694" s="50" t="str">
        <f>IF(B694&lt;&gt;"",
IF(AND(AG694=TRUE,D694&gt;=65),$V694*(1-10%)+SUM($X$22:$X694)+$AD694,AF694),
"")</f>
        <v/>
      </c>
      <c r="AI694" s="50" t="str">
        <f t="shared" si="402"/>
        <v/>
      </c>
      <c r="AJ694" s="50" t="str">
        <f t="shared" si="403"/>
        <v/>
      </c>
      <c r="AK694" s="50" t="str">
        <f t="shared" si="404"/>
        <v/>
      </c>
      <c r="AL694" s="50" t="str">
        <f t="shared" si="405"/>
        <v/>
      </c>
      <c r="AM694" s="50" t="str">
        <f t="shared" si="406"/>
        <v/>
      </c>
      <c r="AN694" s="50" t="str">
        <f t="shared" si="407"/>
        <v/>
      </c>
      <c r="AO694" s="50" t="str">
        <f t="shared" si="408"/>
        <v/>
      </c>
      <c r="AP694" s="50" t="str">
        <f t="shared" si="409"/>
        <v/>
      </c>
      <c r="AQ694" s="50" t="str">
        <f t="shared" si="410"/>
        <v/>
      </c>
    </row>
    <row r="695" spans="1:43" s="46" customFormat="1" x14ac:dyDescent="0.2">
      <c r="A695" s="47" t="str">
        <f t="shared" si="377"/>
        <v/>
      </c>
      <c r="B695" s="47" t="str">
        <f>IF(E695&lt;=$F$10,VLOOKUP('KALKULATOR 2021'!A695,Robocze!$B$23:$C$102,2),"")</f>
        <v/>
      </c>
      <c r="C695" s="47" t="str">
        <f t="shared" si="378"/>
        <v/>
      </c>
      <c r="D695" s="48" t="str">
        <f t="shared" si="379"/>
        <v/>
      </c>
      <c r="E695" s="54" t="str">
        <f t="shared" si="380"/>
        <v/>
      </c>
      <c r="F695" s="49" t="str">
        <f t="shared" si="381"/>
        <v/>
      </c>
      <c r="G695" s="50" t="str">
        <f>IF(F695&lt;&gt;"",
IF($F$6=Robocze!$B$3,$F$5/12,
IF(AND($F$6=Robocze!$B$4,MOD(A695,3)=1),$F$5/4,
IF(AND($F$6=Robocze!$B$5,MOD(A695,12)=1),$F$5,0))),
"")</f>
        <v/>
      </c>
      <c r="H695" s="50" t="str">
        <f t="shared" si="382"/>
        <v/>
      </c>
      <c r="I695" s="51" t="str">
        <f t="shared" si="383"/>
        <v/>
      </c>
      <c r="J695" s="50" t="str">
        <f t="shared" si="384"/>
        <v/>
      </c>
      <c r="K695" s="50" t="str">
        <f t="shared" si="385"/>
        <v/>
      </c>
      <c r="L695" s="52" t="str">
        <f t="shared" si="386"/>
        <v/>
      </c>
      <c r="M695" s="111" t="str">
        <f t="shared" si="387"/>
        <v/>
      </c>
      <c r="N695" s="114" t="str">
        <f t="shared" si="388"/>
        <v/>
      </c>
      <c r="O695" s="115"/>
      <c r="P695" s="114" t="str">
        <f t="shared" si="389"/>
        <v/>
      </c>
      <c r="Q695" s="115"/>
      <c r="R695" s="112" t="str">
        <f t="shared" si="390"/>
        <v/>
      </c>
      <c r="S695" s="50"/>
      <c r="T695" s="53" t="str">
        <f t="shared" si="391"/>
        <v/>
      </c>
      <c r="U695" s="50" t="str">
        <f t="shared" si="392"/>
        <v/>
      </c>
      <c r="V695" s="50" t="str">
        <f t="shared" si="393"/>
        <v/>
      </c>
      <c r="W695" s="53" t="str">
        <f t="shared" si="394"/>
        <v/>
      </c>
      <c r="X695" s="50" t="str">
        <f t="shared" si="395"/>
        <v/>
      </c>
      <c r="Y695" s="50" t="str">
        <f>IF(B695&lt;&gt;"",IF(MONTH(E695)=MONTH($F$14),SUMIF($C$22:C1163,"="&amp;(C695-1),$G$22:G1163),0)*T695,"")</f>
        <v/>
      </c>
      <c r="Z695" s="50" t="str">
        <f>IF(B695&lt;&gt;"",SUM($Y$22:Y695),"")</f>
        <v/>
      </c>
      <c r="AA695" s="51" t="str">
        <f t="shared" si="396"/>
        <v/>
      </c>
      <c r="AB695" s="50" t="str">
        <f t="shared" si="397"/>
        <v/>
      </c>
      <c r="AC695" s="50" t="str">
        <f t="shared" si="398"/>
        <v/>
      </c>
      <c r="AD695" s="50" t="str">
        <f t="shared" si="399"/>
        <v/>
      </c>
      <c r="AE695" s="50" t="str">
        <f t="shared" si="400"/>
        <v/>
      </c>
      <c r="AF695" s="50" t="str">
        <f>IFERROR($V695*(1-$W695)+SUM($X$22:$X695)+$AD695,"")</f>
        <v/>
      </c>
      <c r="AG695" s="50" t="str">
        <f t="shared" si="401"/>
        <v/>
      </c>
      <c r="AH695" s="50" t="str">
        <f>IF(B695&lt;&gt;"",
IF(AND(AG695=TRUE,D695&gt;=65),$V695*(1-10%)+SUM($X$22:$X695)+$AD695,AF695),
"")</f>
        <v/>
      </c>
      <c r="AI695" s="50" t="str">
        <f t="shared" si="402"/>
        <v/>
      </c>
      <c r="AJ695" s="50" t="str">
        <f t="shared" si="403"/>
        <v/>
      </c>
      <c r="AK695" s="50" t="str">
        <f t="shared" si="404"/>
        <v/>
      </c>
      <c r="AL695" s="50" t="str">
        <f t="shared" si="405"/>
        <v/>
      </c>
      <c r="AM695" s="50" t="str">
        <f t="shared" si="406"/>
        <v/>
      </c>
      <c r="AN695" s="50" t="str">
        <f t="shared" si="407"/>
        <v/>
      </c>
      <c r="AO695" s="50" t="str">
        <f t="shared" si="408"/>
        <v/>
      </c>
      <c r="AP695" s="50" t="str">
        <f t="shared" si="409"/>
        <v/>
      </c>
      <c r="AQ695" s="50" t="str">
        <f t="shared" si="410"/>
        <v/>
      </c>
    </row>
    <row r="696" spans="1:43" s="46" customFormat="1" x14ac:dyDescent="0.2">
      <c r="A696" s="47" t="str">
        <f t="shared" si="377"/>
        <v/>
      </c>
      <c r="B696" s="47" t="str">
        <f>IF(E696&lt;=$F$10,VLOOKUP('KALKULATOR 2021'!A696,Robocze!$B$23:$C$102,2),"")</f>
        <v/>
      </c>
      <c r="C696" s="47" t="str">
        <f t="shared" si="378"/>
        <v/>
      </c>
      <c r="D696" s="48" t="str">
        <f t="shared" si="379"/>
        <v/>
      </c>
      <c r="E696" s="54" t="str">
        <f t="shared" si="380"/>
        <v/>
      </c>
      <c r="F696" s="49" t="str">
        <f t="shared" si="381"/>
        <v/>
      </c>
      <c r="G696" s="50" t="str">
        <f>IF(F696&lt;&gt;"",
IF($F$6=Robocze!$B$3,$F$5/12,
IF(AND($F$6=Robocze!$B$4,MOD(A696,3)=1),$F$5/4,
IF(AND($F$6=Robocze!$B$5,MOD(A696,12)=1),$F$5,0))),
"")</f>
        <v/>
      </c>
      <c r="H696" s="50" t="str">
        <f t="shared" si="382"/>
        <v/>
      </c>
      <c r="I696" s="51" t="str">
        <f t="shared" si="383"/>
        <v/>
      </c>
      <c r="J696" s="50" t="str">
        <f t="shared" si="384"/>
        <v/>
      </c>
      <c r="K696" s="50" t="str">
        <f t="shared" si="385"/>
        <v/>
      </c>
      <c r="L696" s="52" t="str">
        <f t="shared" si="386"/>
        <v/>
      </c>
      <c r="M696" s="111" t="str">
        <f t="shared" si="387"/>
        <v/>
      </c>
      <c r="N696" s="114" t="str">
        <f t="shared" si="388"/>
        <v/>
      </c>
      <c r="O696" s="115"/>
      <c r="P696" s="114" t="str">
        <f t="shared" si="389"/>
        <v/>
      </c>
      <c r="Q696" s="115"/>
      <c r="R696" s="112" t="str">
        <f t="shared" si="390"/>
        <v/>
      </c>
      <c r="S696" s="50"/>
      <c r="T696" s="53" t="str">
        <f t="shared" si="391"/>
        <v/>
      </c>
      <c r="U696" s="50" t="str">
        <f t="shared" si="392"/>
        <v/>
      </c>
      <c r="V696" s="50" t="str">
        <f t="shared" si="393"/>
        <v/>
      </c>
      <c r="W696" s="53" t="str">
        <f t="shared" si="394"/>
        <v/>
      </c>
      <c r="X696" s="50" t="str">
        <f t="shared" si="395"/>
        <v/>
      </c>
      <c r="Y696" s="50" t="str">
        <f>IF(B696&lt;&gt;"",IF(MONTH(E696)=MONTH($F$14),SUMIF($C$22:C1164,"="&amp;(C696-1),$G$22:G1164),0)*T696,"")</f>
        <v/>
      </c>
      <c r="Z696" s="50" t="str">
        <f>IF(B696&lt;&gt;"",SUM($Y$22:Y696),"")</f>
        <v/>
      </c>
      <c r="AA696" s="51" t="str">
        <f t="shared" si="396"/>
        <v/>
      </c>
      <c r="AB696" s="50" t="str">
        <f t="shared" si="397"/>
        <v/>
      </c>
      <c r="AC696" s="50" t="str">
        <f t="shared" si="398"/>
        <v/>
      </c>
      <c r="AD696" s="50" t="str">
        <f t="shared" si="399"/>
        <v/>
      </c>
      <c r="AE696" s="50" t="str">
        <f t="shared" si="400"/>
        <v/>
      </c>
      <c r="AF696" s="50" t="str">
        <f>IFERROR($V696*(1-$W696)+SUM($X$22:$X696)+$AD696,"")</f>
        <v/>
      </c>
      <c r="AG696" s="50" t="str">
        <f t="shared" si="401"/>
        <v/>
      </c>
      <c r="AH696" s="50" t="str">
        <f>IF(B696&lt;&gt;"",
IF(AND(AG696=TRUE,D696&gt;=65),$V696*(1-10%)+SUM($X$22:$X696)+$AD696,AF696),
"")</f>
        <v/>
      </c>
      <c r="AI696" s="50" t="str">
        <f t="shared" si="402"/>
        <v/>
      </c>
      <c r="AJ696" s="50" t="str">
        <f t="shared" si="403"/>
        <v/>
      </c>
      <c r="AK696" s="50" t="str">
        <f t="shared" si="404"/>
        <v/>
      </c>
      <c r="AL696" s="50" t="str">
        <f t="shared" si="405"/>
        <v/>
      </c>
      <c r="AM696" s="50" t="str">
        <f t="shared" si="406"/>
        <v/>
      </c>
      <c r="AN696" s="50" t="str">
        <f t="shared" si="407"/>
        <v/>
      </c>
      <c r="AO696" s="50" t="str">
        <f t="shared" si="408"/>
        <v/>
      </c>
      <c r="AP696" s="50" t="str">
        <f t="shared" si="409"/>
        <v/>
      </c>
      <c r="AQ696" s="50" t="str">
        <f t="shared" si="410"/>
        <v/>
      </c>
    </row>
    <row r="697" spans="1:43" s="46" customFormat="1" x14ac:dyDescent="0.2">
      <c r="A697" s="47" t="str">
        <f t="shared" si="377"/>
        <v/>
      </c>
      <c r="B697" s="47" t="str">
        <f>IF(E697&lt;=$F$10,VLOOKUP('KALKULATOR 2021'!A697,Robocze!$B$23:$C$102,2),"")</f>
        <v/>
      </c>
      <c r="C697" s="47" t="str">
        <f t="shared" si="378"/>
        <v/>
      </c>
      <c r="D697" s="48" t="str">
        <f t="shared" si="379"/>
        <v/>
      </c>
      <c r="E697" s="54" t="str">
        <f t="shared" si="380"/>
        <v/>
      </c>
      <c r="F697" s="49" t="str">
        <f t="shared" si="381"/>
        <v/>
      </c>
      <c r="G697" s="50" t="str">
        <f>IF(F697&lt;&gt;"",
IF($F$6=Robocze!$B$3,$F$5/12,
IF(AND($F$6=Robocze!$B$4,MOD(A697,3)=1),$F$5/4,
IF(AND($F$6=Robocze!$B$5,MOD(A697,12)=1),$F$5,0))),
"")</f>
        <v/>
      </c>
      <c r="H697" s="50" t="str">
        <f t="shared" si="382"/>
        <v/>
      </c>
      <c r="I697" s="51" t="str">
        <f t="shared" si="383"/>
        <v/>
      </c>
      <c r="J697" s="50" t="str">
        <f t="shared" si="384"/>
        <v/>
      </c>
      <c r="K697" s="50" t="str">
        <f t="shared" si="385"/>
        <v/>
      </c>
      <c r="L697" s="52" t="str">
        <f t="shared" si="386"/>
        <v/>
      </c>
      <c r="M697" s="111" t="str">
        <f t="shared" si="387"/>
        <v/>
      </c>
      <c r="N697" s="114" t="str">
        <f t="shared" si="388"/>
        <v/>
      </c>
      <c r="O697" s="115"/>
      <c r="P697" s="114" t="str">
        <f t="shared" si="389"/>
        <v/>
      </c>
      <c r="Q697" s="115"/>
      <c r="R697" s="112" t="str">
        <f t="shared" si="390"/>
        <v/>
      </c>
      <c r="S697" s="50"/>
      <c r="T697" s="53" t="str">
        <f t="shared" si="391"/>
        <v/>
      </c>
      <c r="U697" s="50" t="str">
        <f t="shared" si="392"/>
        <v/>
      </c>
      <c r="V697" s="50" t="str">
        <f t="shared" si="393"/>
        <v/>
      </c>
      <c r="W697" s="53" t="str">
        <f t="shared" si="394"/>
        <v/>
      </c>
      <c r="X697" s="50" t="str">
        <f t="shared" si="395"/>
        <v/>
      </c>
      <c r="Y697" s="50" t="str">
        <f>IF(B697&lt;&gt;"",IF(MONTH(E697)=MONTH($F$14),SUMIF($C$22:C1165,"="&amp;(C697-1),$G$22:G1165),0)*T697,"")</f>
        <v/>
      </c>
      <c r="Z697" s="50" t="str">
        <f>IF(B697&lt;&gt;"",SUM($Y$22:Y697),"")</f>
        <v/>
      </c>
      <c r="AA697" s="51" t="str">
        <f t="shared" si="396"/>
        <v/>
      </c>
      <c r="AB697" s="50" t="str">
        <f t="shared" si="397"/>
        <v/>
      </c>
      <c r="AC697" s="50" t="str">
        <f t="shared" si="398"/>
        <v/>
      </c>
      <c r="AD697" s="50" t="str">
        <f t="shared" si="399"/>
        <v/>
      </c>
      <c r="AE697" s="50" t="str">
        <f t="shared" si="400"/>
        <v/>
      </c>
      <c r="AF697" s="50" t="str">
        <f>IFERROR($V697*(1-$W697)+SUM($X$22:$X697)+$AD697,"")</f>
        <v/>
      </c>
      <c r="AG697" s="50" t="str">
        <f t="shared" si="401"/>
        <v/>
      </c>
      <c r="AH697" s="50" t="str">
        <f>IF(B697&lt;&gt;"",
IF(AND(AG697=TRUE,D697&gt;=65),$V697*(1-10%)+SUM($X$22:$X697)+$AD697,AF697),
"")</f>
        <v/>
      </c>
      <c r="AI697" s="50" t="str">
        <f t="shared" si="402"/>
        <v/>
      </c>
      <c r="AJ697" s="50" t="str">
        <f t="shared" si="403"/>
        <v/>
      </c>
      <c r="AK697" s="50" t="str">
        <f t="shared" si="404"/>
        <v/>
      </c>
      <c r="AL697" s="50" t="str">
        <f t="shared" si="405"/>
        <v/>
      </c>
      <c r="AM697" s="50" t="str">
        <f t="shared" si="406"/>
        <v/>
      </c>
      <c r="AN697" s="50" t="str">
        <f t="shared" si="407"/>
        <v/>
      </c>
      <c r="AO697" s="50" t="str">
        <f t="shared" si="408"/>
        <v/>
      </c>
      <c r="AP697" s="50" t="str">
        <f t="shared" si="409"/>
        <v/>
      </c>
      <c r="AQ697" s="50" t="str">
        <f t="shared" si="410"/>
        <v/>
      </c>
    </row>
    <row r="698" spans="1:43" s="46" customFormat="1" x14ac:dyDescent="0.2">
      <c r="A698" s="47" t="str">
        <f t="shared" si="377"/>
        <v/>
      </c>
      <c r="B698" s="47" t="str">
        <f>IF(E698&lt;=$F$10,VLOOKUP('KALKULATOR 2021'!A698,Robocze!$B$23:$C$102,2),"")</f>
        <v/>
      </c>
      <c r="C698" s="47" t="str">
        <f t="shared" si="378"/>
        <v/>
      </c>
      <c r="D698" s="48" t="str">
        <f t="shared" si="379"/>
        <v/>
      </c>
      <c r="E698" s="54" t="str">
        <f t="shared" si="380"/>
        <v/>
      </c>
      <c r="F698" s="49" t="str">
        <f t="shared" si="381"/>
        <v/>
      </c>
      <c r="G698" s="50" t="str">
        <f>IF(F698&lt;&gt;"",
IF($F$6=Robocze!$B$3,$F$5/12,
IF(AND($F$6=Robocze!$B$4,MOD(A698,3)=1),$F$5/4,
IF(AND($F$6=Robocze!$B$5,MOD(A698,12)=1),$F$5,0))),
"")</f>
        <v/>
      </c>
      <c r="H698" s="50" t="str">
        <f t="shared" si="382"/>
        <v/>
      </c>
      <c r="I698" s="51" t="str">
        <f t="shared" si="383"/>
        <v/>
      </c>
      <c r="J698" s="50" t="str">
        <f t="shared" si="384"/>
        <v/>
      </c>
      <c r="K698" s="50" t="str">
        <f t="shared" si="385"/>
        <v/>
      </c>
      <c r="L698" s="52" t="str">
        <f t="shared" si="386"/>
        <v/>
      </c>
      <c r="M698" s="111" t="str">
        <f t="shared" si="387"/>
        <v/>
      </c>
      <c r="N698" s="114" t="str">
        <f t="shared" si="388"/>
        <v/>
      </c>
      <c r="O698" s="115"/>
      <c r="P698" s="114" t="str">
        <f t="shared" si="389"/>
        <v/>
      </c>
      <c r="Q698" s="115"/>
      <c r="R698" s="112" t="str">
        <f t="shared" si="390"/>
        <v/>
      </c>
      <c r="S698" s="50"/>
      <c r="T698" s="53" t="str">
        <f t="shared" si="391"/>
        <v/>
      </c>
      <c r="U698" s="50" t="str">
        <f t="shared" si="392"/>
        <v/>
      </c>
      <c r="V698" s="50" t="str">
        <f t="shared" si="393"/>
        <v/>
      </c>
      <c r="W698" s="53" t="str">
        <f t="shared" si="394"/>
        <v/>
      </c>
      <c r="X698" s="50" t="str">
        <f t="shared" si="395"/>
        <v/>
      </c>
      <c r="Y698" s="50" t="str">
        <f>IF(B698&lt;&gt;"",IF(MONTH(E698)=MONTH($F$14),SUMIF($C$22:C1166,"="&amp;(C698-1),$G$22:G1166),0)*T698,"")</f>
        <v/>
      </c>
      <c r="Z698" s="50" t="str">
        <f>IF(B698&lt;&gt;"",SUM($Y$22:Y698),"")</f>
        <v/>
      </c>
      <c r="AA698" s="51" t="str">
        <f t="shared" si="396"/>
        <v/>
      </c>
      <c r="AB698" s="50" t="str">
        <f t="shared" si="397"/>
        <v/>
      </c>
      <c r="AC698" s="50" t="str">
        <f t="shared" si="398"/>
        <v/>
      </c>
      <c r="AD698" s="50" t="str">
        <f t="shared" si="399"/>
        <v/>
      </c>
      <c r="AE698" s="50" t="str">
        <f t="shared" si="400"/>
        <v/>
      </c>
      <c r="AF698" s="50" t="str">
        <f>IFERROR($V698*(1-$W698)+SUM($X$22:$X698)+$AD698,"")</f>
        <v/>
      </c>
      <c r="AG698" s="50" t="str">
        <f t="shared" si="401"/>
        <v/>
      </c>
      <c r="AH698" s="50" t="str">
        <f>IF(B698&lt;&gt;"",
IF(AND(AG698=TRUE,D698&gt;=65),$V698*(1-10%)+SUM($X$22:$X698)+$AD698,AF698),
"")</f>
        <v/>
      </c>
      <c r="AI698" s="50" t="str">
        <f t="shared" si="402"/>
        <v/>
      </c>
      <c r="AJ698" s="50" t="str">
        <f t="shared" si="403"/>
        <v/>
      </c>
      <c r="AK698" s="50" t="str">
        <f t="shared" si="404"/>
        <v/>
      </c>
      <c r="AL698" s="50" t="str">
        <f t="shared" si="405"/>
        <v/>
      </c>
      <c r="AM698" s="50" t="str">
        <f t="shared" si="406"/>
        <v/>
      </c>
      <c r="AN698" s="50" t="str">
        <f t="shared" si="407"/>
        <v/>
      </c>
      <c r="AO698" s="50" t="str">
        <f t="shared" si="408"/>
        <v/>
      </c>
      <c r="AP698" s="50" t="str">
        <f t="shared" si="409"/>
        <v/>
      </c>
      <c r="AQ698" s="50" t="str">
        <f t="shared" si="410"/>
        <v/>
      </c>
    </row>
    <row r="699" spans="1:43" s="46" customFormat="1" x14ac:dyDescent="0.2">
      <c r="A699" s="47" t="str">
        <f t="shared" si="377"/>
        <v/>
      </c>
      <c r="B699" s="47" t="str">
        <f>IF(E699&lt;=$F$10,VLOOKUP('KALKULATOR 2021'!A699,Robocze!$B$23:$C$102,2),"")</f>
        <v/>
      </c>
      <c r="C699" s="47" t="str">
        <f t="shared" si="378"/>
        <v/>
      </c>
      <c r="D699" s="48" t="str">
        <f t="shared" si="379"/>
        <v/>
      </c>
      <c r="E699" s="54" t="str">
        <f t="shared" si="380"/>
        <v/>
      </c>
      <c r="F699" s="49" t="str">
        <f t="shared" si="381"/>
        <v/>
      </c>
      <c r="G699" s="50" t="str">
        <f>IF(F699&lt;&gt;"",
IF($F$6=Robocze!$B$3,$F$5/12,
IF(AND($F$6=Robocze!$B$4,MOD(A699,3)=1),$F$5/4,
IF(AND($F$6=Robocze!$B$5,MOD(A699,12)=1),$F$5,0))),
"")</f>
        <v/>
      </c>
      <c r="H699" s="50" t="str">
        <f t="shared" si="382"/>
        <v/>
      </c>
      <c r="I699" s="51" t="str">
        <f t="shared" si="383"/>
        <v/>
      </c>
      <c r="J699" s="50" t="str">
        <f t="shared" si="384"/>
        <v/>
      </c>
      <c r="K699" s="50" t="str">
        <f t="shared" si="385"/>
        <v/>
      </c>
      <c r="L699" s="52" t="str">
        <f t="shared" si="386"/>
        <v/>
      </c>
      <c r="M699" s="111" t="str">
        <f t="shared" si="387"/>
        <v/>
      </c>
      <c r="N699" s="114" t="str">
        <f t="shared" si="388"/>
        <v/>
      </c>
      <c r="O699" s="115"/>
      <c r="P699" s="114" t="str">
        <f t="shared" si="389"/>
        <v/>
      </c>
      <c r="Q699" s="115"/>
      <c r="R699" s="112" t="str">
        <f t="shared" si="390"/>
        <v/>
      </c>
      <c r="S699" s="50"/>
      <c r="T699" s="53" t="str">
        <f t="shared" si="391"/>
        <v/>
      </c>
      <c r="U699" s="50" t="str">
        <f t="shared" si="392"/>
        <v/>
      </c>
      <c r="V699" s="50" t="str">
        <f t="shared" si="393"/>
        <v/>
      </c>
      <c r="W699" s="53" t="str">
        <f t="shared" si="394"/>
        <v/>
      </c>
      <c r="X699" s="50" t="str">
        <f t="shared" si="395"/>
        <v/>
      </c>
      <c r="Y699" s="50" t="str">
        <f>IF(B699&lt;&gt;"",IF(MONTH(E699)=MONTH($F$14),SUMIF($C$22:C1167,"="&amp;(C699-1),$G$22:G1167),0)*T699,"")</f>
        <v/>
      </c>
      <c r="Z699" s="50" t="str">
        <f>IF(B699&lt;&gt;"",SUM($Y$22:Y699),"")</f>
        <v/>
      </c>
      <c r="AA699" s="51" t="str">
        <f t="shared" si="396"/>
        <v/>
      </c>
      <c r="AB699" s="50" t="str">
        <f t="shared" si="397"/>
        <v/>
      </c>
      <c r="AC699" s="50" t="str">
        <f t="shared" si="398"/>
        <v/>
      </c>
      <c r="AD699" s="50" t="str">
        <f t="shared" si="399"/>
        <v/>
      </c>
      <c r="AE699" s="50" t="str">
        <f t="shared" si="400"/>
        <v/>
      </c>
      <c r="AF699" s="50" t="str">
        <f>IFERROR($V699*(1-$W699)+SUM($X$22:$X699)+$AD699,"")</f>
        <v/>
      </c>
      <c r="AG699" s="50" t="str">
        <f t="shared" si="401"/>
        <v/>
      </c>
      <c r="AH699" s="50" t="str">
        <f>IF(B699&lt;&gt;"",
IF(AND(AG699=TRUE,D699&gt;=65),$V699*(1-10%)+SUM($X$22:$X699)+$AD699,AF699),
"")</f>
        <v/>
      </c>
      <c r="AI699" s="50" t="str">
        <f t="shared" si="402"/>
        <v/>
      </c>
      <c r="AJ699" s="50" t="str">
        <f t="shared" si="403"/>
        <v/>
      </c>
      <c r="AK699" s="50" t="str">
        <f t="shared" si="404"/>
        <v/>
      </c>
      <c r="AL699" s="50" t="str">
        <f t="shared" si="405"/>
        <v/>
      </c>
      <c r="AM699" s="50" t="str">
        <f t="shared" si="406"/>
        <v/>
      </c>
      <c r="AN699" s="50" t="str">
        <f t="shared" si="407"/>
        <v/>
      </c>
      <c r="AO699" s="50" t="str">
        <f t="shared" si="408"/>
        <v/>
      </c>
      <c r="AP699" s="50" t="str">
        <f t="shared" si="409"/>
        <v/>
      </c>
      <c r="AQ699" s="50" t="str">
        <f t="shared" si="410"/>
        <v/>
      </c>
    </row>
    <row r="700" spans="1:43" s="46" customFormat="1" x14ac:dyDescent="0.2">
      <c r="A700" s="47" t="str">
        <f t="shared" si="377"/>
        <v/>
      </c>
      <c r="B700" s="47" t="str">
        <f>IF(E700&lt;=$F$10,VLOOKUP('KALKULATOR 2021'!A700,Robocze!$B$23:$C$102,2),"")</f>
        <v/>
      </c>
      <c r="C700" s="47" t="str">
        <f t="shared" si="378"/>
        <v/>
      </c>
      <c r="D700" s="48" t="str">
        <f t="shared" si="379"/>
        <v/>
      </c>
      <c r="E700" s="54" t="str">
        <f t="shared" si="380"/>
        <v/>
      </c>
      <c r="F700" s="49" t="str">
        <f t="shared" si="381"/>
        <v/>
      </c>
      <c r="G700" s="50" t="str">
        <f>IF(F700&lt;&gt;"",
IF($F$6=Robocze!$B$3,$F$5/12,
IF(AND($F$6=Robocze!$B$4,MOD(A700,3)=1),$F$5/4,
IF(AND($F$6=Robocze!$B$5,MOD(A700,12)=1),$F$5,0))),
"")</f>
        <v/>
      </c>
      <c r="H700" s="50" t="str">
        <f t="shared" si="382"/>
        <v/>
      </c>
      <c r="I700" s="51" t="str">
        <f t="shared" si="383"/>
        <v/>
      </c>
      <c r="J700" s="50" t="str">
        <f t="shared" si="384"/>
        <v/>
      </c>
      <c r="K700" s="50" t="str">
        <f t="shared" si="385"/>
        <v/>
      </c>
      <c r="L700" s="52" t="str">
        <f t="shared" si="386"/>
        <v/>
      </c>
      <c r="M700" s="111" t="str">
        <f t="shared" si="387"/>
        <v/>
      </c>
      <c r="N700" s="114" t="str">
        <f t="shared" si="388"/>
        <v/>
      </c>
      <c r="O700" s="115"/>
      <c r="P700" s="114" t="str">
        <f t="shared" si="389"/>
        <v/>
      </c>
      <c r="Q700" s="115"/>
      <c r="R700" s="112" t="str">
        <f t="shared" si="390"/>
        <v/>
      </c>
      <c r="S700" s="50"/>
      <c r="T700" s="53" t="str">
        <f t="shared" si="391"/>
        <v/>
      </c>
      <c r="U700" s="50" t="str">
        <f t="shared" si="392"/>
        <v/>
      </c>
      <c r="V700" s="50" t="str">
        <f t="shared" si="393"/>
        <v/>
      </c>
      <c r="W700" s="53" t="str">
        <f t="shared" si="394"/>
        <v/>
      </c>
      <c r="X700" s="50" t="str">
        <f t="shared" si="395"/>
        <v/>
      </c>
      <c r="Y700" s="50" t="str">
        <f>IF(B700&lt;&gt;"",IF(MONTH(E700)=MONTH($F$14),SUMIF($C$22:C1168,"="&amp;(C700-1),$G$22:G1168),0)*T700,"")</f>
        <v/>
      </c>
      <c r="Z700" s="50" t="str">
        <f>IF(B700&lt;&gt;"",SUM($Y$22:Y700),"")</f>
        <v/>
      </c>
      <c r="AA700" s="51" t="str">
        <f t="shared" si="396"/>
        <v/>
      </c>
      <c r="AB700" s="50" t="str">
        <f t="shared" si="397"/>
        <v/>
      </c>
      <c r="AC700" s="50" t="str">
        <f t="shared" si="398"/>
        <v/>
      </c>
      <c r="AD700" s="50" t="str">
        <f t="shared" si="399"/>
        <v/>
      </c>
      <c r="AE700" s="50" t="str">
        <f t="shared" si="400"/>
        <v/>
      </c>
      <c r="AF700" s="50" t="str">
        <f>IFERROR($V700*(1-$W700)+SUM($X$22:$X700)+$AD700,"")</f>
        <v/>
      </c>
      <c r="AG700" s="50" t="str">
        <f t="shared" si="401"/>
        <v/>
      </c>
      <c r="AH700" s="50" t="str">
        <f>IF(B700&lt;&gt;"",
IF(AND(AG700=TRUE,D700&gt;=65),$V700*(1-10%)+SUM($X$22:$X700)+$AD700,AF700),
"")</f>
        <v/>
      </c>
      <c r="AI700" s="50" t="str">
        <f t="shared" si="402"/>
        <v/>
      </c>
      <c r="AJ700" s="50" t="str">
        <f t="shared" si="403"/>
        <v/>
      </c>
      <c r="AK700" s="50" t="str">
        <f t="shared" si="404"/>
        <v/>
      </c>
      <c r="AL700" s="50" t="str">
        <f t="shared" si="405"/>
        <v/>
      </c>
      <c r="AM700" s="50" t="str">
        <f t="shared" si="406"/>
        <v/>
      </c>
      <c r="AN700" s="50" t="str">
        <f t="shared" si="407"/>
        <v/>
      </c>
      <c r="AO700" s="50" t="str">
        <f t="shared" si="408"/>
        <v/>
      </c>
      <c r="AP700" s="50" t="str">
        <f t="shared" si="409"/>
        <v/>
      </c>
      <c r="AQ700" s="50" t="str">
        <f t="shared" si="410"/>
        <v/>
      </c>
    </row>
    <row r="701" spans="1:43" s="46" customFormat="1" x14ac:dyDescent="0.2">
      <c r="A701" s="47" t="str">
        <f t="shared" si="377"/>
        <v/>
      </c>
      <c r="B701" s="47" t="str">
        <f>IF(E701&lt;=$F$10,VLOOKUP('KALKULATOR 2021'!A701,Robocze!$B$23:$C$102,2),"")</f>
        <v/>
      </c>
      <c r="C701" s="47" t="str">
        <f t="shared" si="378"/>
        <v/>
      </c>
      <c r="D701" s="48" t="str">
        <f t="shared" si="379"/>
        <v/>
      </c>
      <c r="E701" s="54" t="str">
        <f t="shared" si="380"/>
        <v/>
      </c>
      <c r="F701" s="49" t="str">
        <f t="shared" si="381"/>
        <v/>
      </c>
      <c r="G701" s="50" t="str">
        <f>IF(F701&lt;&gt;"",
IF($F$6=Robocze!$B$3,$F$5/12,
IF(AND($F$6=Robocze!$B$4,MOD(A701,3)=1),$F$5/4,
IF(AND($F$6=Robocze!$B$5,MOD(A701,12)=1),$F$5,0))),
"")</f>
        <v/>
      </c>
      <c r="H701" s="50" t="str">
        <f t="shared" si="382"/>
        <v/>
      </c>
      <c r="I701" s="51" t="str">
        <f t="shared" si="383"/>
        <v/>
      </c>
      <c r="J701" s="50" t="str">
        <f t="shared" si="384"/>
        <v/>
      </c>
      <c r="K701" s="50" t="str">
        <f t="shared" si="385"/>
        <v/>
      </c>
      <c r="L701" s="52" t="str">
        <f t="shared" si="386"/>
        <v/>
      </c>
      <c r="M701" s="111" t="str">
        <f t="shared" si="387"/>
        <v/>
      </c>
      <c r="N701" s="114" t="str">
        <f t="shared" si="388"/>
        <v/>
      </c>
      <c r="O701" s="115"/>
      <c r="P701" s="114" t="str">
        <f t="shared" si="389"/>
        <v/>
      </c>
      <c r="Q701" s="115"/>
      <c r="R701" s="112" t="str">
        <f t="shared" si="390"/>
        <v/>
      </c>
      <c r="S701" s="50"/>
      <c r="T701" s="53" t="str">
        <f t="shared" si="391"/>
        <v/>
      </c>
      <c r="U701" s="50" t="str">
        <f t="shared" si="392"/>
        <v/>
      </c>
      <c r="V701" s="50" t="str">
        <f t="shared" si="393"/>
        <v/>
      </c>
      <c r="W701" s="53" t="str">
        <f t="shared" si="394"/>
        <v/>
      </c>
      <c r="X701" s="50" t="str">
        <f t="shared" si="395"/>
        <v/>
      </c>
      <c r="Y701" s="50" t="str">
        <f>IF(B701&lt;&gt;"",IF(MONTH(E701)=MONTH($F$14),SUMIF($C$22:C1169,"="&amp;(C701-1),$G$22:G1169),0)*T701,"")</f>
        <v/>
      </c>
      <c r="Z701" s="50" t="str">
        <f>IF(B701&lt;&gt;"",SUM($Y$22:Y701),"")</f>
        <v/>
      </c>
      <c r="AA701" s="51" t="str">
        <f t="shared" si="396"/>
        <v/>
      </c>
      <c r="AB701" s="50" t="str">
        <f t="shared" si="397"/>
        <v/>
      </c>
      <c r="AC701" s="50" t="str">
        <f t="shared" si="398"/>
        <v/>
      </c>
      <c r="AD701" s="50" t="str">
        <f t="shared" si="399"/>
        <v/>
      </c>
      <c r="AE701" s="50" t="str">
        <f t="shared" si="400"/>
        <v/>
      </c>
      <c r="AF701" s="50" t="str">
        <f>IFERROR($V701*(1-$W701)+SUM($X$22:$X701)+$AD701,"")</f>
        <v/>
      </c>
      <c r="AG701" s="50" t="str">
        <f t="shared" si="401"/>
        <v/>
      </c>
      <c r="AH701" s="50" t="str">
        <f>IF(B701&lt;&gt;"",
IF(AND(AG701=TRUE,D701&gt;=65),$V701*(1-10%)+SUM($X$22:$X701)+$AD701,AF701),
"")</f>
        <v/>
      </c>
      <c r="AI701" s="50" t="str">
        <f t="shared" si="402"/>
        <v/>
      </c>
      <c r="AJ701" s="50" t="str">
        <f t="shared" si="403"/>
        <v/>
      </c>
      <c r="AK701" s="50" t="str">
        <f t="shared" si="404"/>
        <v/>
      </c>
      <c r="AL701" s="50" t="str">
        <f t="shared" si="405"/>
        <v/>
      </c>
      <c r="AM701" s="50" t="str">
        <f t="shared" si="406"/>
        <v/>
      </c>
      <c r="AN701" s="50" t="str">
        <f t="shared" si="407"/>
        <v/>
      </c>
      <c r="AO701" s="50" t="str">
        <f t="shared" si="408"/>
        <v/>
      </c>
      <c r="AP701" s="50" t="str">
        <f t="shared" si="409"/>
        <v/>
      </c>
      <c r="AQ701" s="50" t="str">
        <f t="shared" si="410"/>
        <v/>
      </c>
    </row>
    <row r="702" spans="1:43" s="46" customFormat="1" x14ac:dyDescent="0.2">
      <c r="A702" s="47" t="str">
        <f t="shared" si="377"/>
        <v/>
      </c>
      <c r="B702" s="47" t="str">
        <f>IF(E702&lt;=$F$10,VLOOKUP('KALKULATOR 2021'!A702,Robocze!$B$23:$C$102,2),"")</f>
        <v/>
      </c>
      <c r="C702" s="47" t="str">
        <f t="shared" si="378"/>
        <v/>
      </c>
      <c r="D702" s="48" t="str">
        <f t="shared" si="379"/>
        <v/>
      </c>
      <c r="E702" s="54" t="str">
        <f t="shared" si="380"/>
        <v/>
      </c>
      <c r="F702" s="49" t="str">
        <f t="shared" si="381"/>
        <v/>
      </c>
      <c r="G702" s="50" t="str">
        <f>IF(F702&lt;&gt;"",
IF($F$6=Robocze!$B$3,$F$5/12,
IF(AND($F$6=Robocze!$B$4,MOD(A702,3)=1),$F$5/4,
IF(AND($F$6=Robocze!$B$5,MOD(A702,12)=1),$F$5,0))),
"")</f>
        <v/>
      </c>
      <c r="H702" s="50" t="str">
        <f t="shared" si="382"/>
        <v/>
      </c>
      <c r="I702" s="51" t="str">
        <f t="shared" si="383"/>
        <v/>
      </c>
      <c r="J702" s="50" t="str">
        <f t="shared" si="384"/>
        <v/>
      </c>
      <c r="K702" s="50" t="str">
        <f t="shared" si="385"/>
        <v/>
      </c>
      <c r="L702" s="52" t="str">
        <f t="shared" si="386"/>
        <v/>
      </c>
      <c r="M702" s="111" t="str">
        <f t="shared" si="387"/>
        <v/>
      </c>
      <c r="N702" s="114" t="str">
        <f t="shared" si="388"/>
        <v/>
      </c>
      <c r="O702" s="115"/>
      <c r="P702" s="114" t="str">
        <f t="shared" si="389"/>
        <v/>
      </c>
      <c r="Q702" s="115"/>
      <c r="R702" s="112" t="str">
        <f t="shared" si="390"/>
        <v/>
      </c>
      <c r="S702" s="50"/>
      <c r="T702" s="53" t="str">
        <f t="shared" si="391"/>
        <v/>
      </c>
      <c r="U702" s="50" t="str">
        <f t="shared" si="392"/>
        <v/>
      </c>
      <c r="V702" s="50" t="str">
        <f t="shared" si="393"/>
        <v/>
      </c>
      <c r="W702" s="53" t="str">
        <f t="shared" si="394"/>
        <v/>
      </c>
      <c r="X702" s="50" t="str">
        <f t="shared" si="395"/>
        <v/>
      </c>
      <c r="Y702" s="50" t="str">
        <f>IF(B702&lt;&gt;"",IF(MONTH(E702)=MONTH($F$14),SUMIF($C$22:C1170,"="&amp;(C702-1),$G$22:G1170),0)*T702,"")</f>
        <v/>
      </c>
      <c r="Z702" s="50" t="str">
        <f>IF(B702&lt;&gt;"",SUM($Y$22:Y702),"")</f>
        <v/>
      </c>
      <c r="AA702" s="51" t="str">
        <f t="shared" si="396"/>
        <v/>
      </c>
      <c r="AB702" s="50" t="str">
        <f t="shared" si="397"/>
        <v/>
      </c>
      <c r="AC702" s="50" t="str">
        <f t="shared" si="398"/>
        <v/>
      </c>
      <c r="AD702" s="50" t="str">
        <f t="shared" si="399"/>
        <v/>
      </c>
      <c r="AE702" s="50" t="str">
        <f t="shared" si="400"/>
        <v/>
      </c>
      <c r="AF702" s="50" t="str">
        <f>IFERROR($V702*(1-$W702)+SUM($X$22:$X702)+$AD702,"")</f>
        <v/>
      </c>
      <c r="AG702" s="50" t="str">
        <f t="shared" si="401"/>
        <v/>
      </c>
      <c r="AH702" s="50" t="str">
        <f>IF(B702&lt;&gt;"",
IF(AND(AG702=TRUE,D702&gt;=65),$V702*(1-10%)+SUM($X$22:$X702)+$AD702,AF702),
"")</f>
        <v/>
      </c>
      <c r="AI702" s="50" t="str">
        <f t="shared" si="402"/>
        <v/>
      </c>
      <c r="AJ702" s="50" t="str">
        <f t="shared" si="403"/>
        <v/>
      </c>
      <c r="AK702" s="50" t="str">
        <f t="shared" si="404"/>
        <v/>
      </c>
      <c r="AL702" s="50" t="str">
        <f t="shared" si="405"/>
        <v/>
      </c>
      <c r="AM702" s="50" t="str">
        <f t="shared" si="406"/>
        <v/>
      </c>
      <c r="AN702" s="50" t="str">
        <f t="shared" si="407"/>
        <v/>
      </c>
      <c r="AO702" s="50" t="str">
        <f t="shared" si="408"/>
        <v/>
      </c>
      <c r="AP702" s="50" t="str">
        <f t="shared" si="409"/>
        <v/>
      </c>
      <c r="AQ702" s="50" t="str">
        <f t="shared" si="410"/>
        <v/>
      </c>
    </row>
    <row r="703" spans="1:43" s="46" customFormat="1" x14ac:dyDescent="0.2">
      <c r="A703" s="47" t="str">
        <f t="shared" si="377"/>
        <v/>
      </c>
      <c r="B703" s="47" t="str">
        <f>IF(E703&lt;=$F$10,VLOOKUP('KALKULATOR 2021'!A703,Robocze!$B$23:$C$102,2),"")</f>
        <v/>
      </c>
      <c r="C703" s="47" t="str">
        <f t="shared" si="378"/>
        <v/>
      </c>
      <c r="D703" s="48" t="str">
        <f t="shared" si="379"/>
        <v/>
      </c>
      <c r="E703" s="54" t="str">
        <f t="shared" si="380"/>
        <v/>
      </c>
      <c r="F703" s="49" t="str">
        <f t="shared" si="381"/>
        <v/>
      </c>
      <c r="G703" s="50" t="str">
        <f>IF(F703&lt;&gt;"",
IF($F$6=Robocze!$B$3,$F$5/12,
IF(AND($F$6=Robocze!$B$4,MOD(A703,3)=1),$F$5/4,
IF(AND($F$6=Robocze!$B$5,MOD(A703,12)=1),$F$5,0))),
"")</f>
        <v/>
      </c>
      <c r="H703" s="50" t="str">
        <f t="shared" si="382"/>
        <v/>
      </c>
      <c r="I703" s="51" t="str">
        <f t="shared" si="383"/>
        <v/>
      </c>
      <c r="J703" s="50" t="str">
        <f t="shared" si="384"/>
        <v/>
      </c>
      <c r="K703" s="50" t="str">
        <f t="shared" si="385"/>
        <v/>
      </c>
      <c r="L703" s="52" t="str">
        <f t="shared" si="386"/>
        <v/>
      </c>
      <c r="M703" s="111" t="str">
        <f t="shared" si="387"/>
        <v/>
      </c>
      <c r="N703" s="114" t="str">
        <f t="shared" si="388"/>
        <v/>
      </c>
      <c r="O703" s="115"/>
      <c r="P703" s="114" t="str">
        <f t="shared" si="389"/>
        <v/>
      </c>
      <c r="Q703" s="115"/>
      <c r="R703" s="112" t="str">
        <f t="shared" si="390"/>
        <v/>
      </c>
      <c r="S703" s="50"/>
      <c r="T703" s="53" t="str">
        <f t="shared" si="391"/>
        <v/>
      </c>
      <c r="U703" s="50" t="str">
        <f t="shared" si="392"/>
        <v/>
      </c>
      <c r="V703" s="50" t="str">
        <f t="shared" si="393"/>
        <v/>
      </c>
      <c r="W703" s="53" t="str">
        <f t="shared" si="394"/>
        <v/>
      </c>
      <c r="X703" s="50" t="str">
        <f t="shared" si="395"/>
        <v/>
      </c>
      <c r="Y703" s="50" t="str">
        <f>IF(B703&lt;&gt;"",IF(MONTH(E703)=MONTH($F$14),SUMIF($C$22:C1171,"="&amp;(C703-1),$G$22:G1171),0)*T703,"")</f>
        <v/>
      </c>
      <c r="Z703" s="50" t="str">
        <f>IF(B703&lt;&gt;"",SUM($Y$22:Y703),"")</f>
        <v/>
      </c>
      <c r="AA703" s="51" t="str">
        <f t="shared" si="396"/>
        <v/>
      </c>
      <c r="AB703" s="50" t="str">
        <f t="shared" si="397"/>
        <v/>
      </c>
      <c r="AC703" s="50" t="str">
        <f t="shared" si="398"/>
        <v/>
      </c>
      <c r="AD703" s="50" t="str">
        <f t="shared" si="399"/>
        <v/>
      </c>
      <c r="AE703" s="50" t="str">
        <f t="shared" si="400"/>
        <v/>
      </c>
      <c r="AF703" s="50" t="str">
        <f>IFERROR($V703*(1-$W703)+SUM($X$22:$X703)+$AD703,"")</f>
        <v/>
      </c>
      <c r="AG703" s="50" t="str">
        <f t="shared" si="401"/>
        <v/>
      </c>
      <c r="AH703" s="50" t="str">
        <f>IF(B703&lt;&gt;"",
IF(AND(AG703=TRUE,D703&gt;=65),$V703*(1-10%)+SUM($X$22:$X703)+$AD703,AF703),
"")</f>
        <v/>
      </c>
      <c r="AI703" s="50" t="str">
        <f t="shared" si="402"/>
        <v/>
      </c>
      <c r="AJ703" s="50" t="str">
        <f t="shared" si="403"/>
        <v/>
      </c>
      <c r="AK703" s="50" t="str">
        <f t="shared" si="404"/>
        <v/>
      </c>
      <c r="AL703" s="50" t="str">
        <f t="shared" si="405"/>
        <v/>
      </c>
      <c r="AM703" s="50" t="str">
        <f t="shared" si="406"/>
        <v/>
      </c>
      <c r="AN703" s="50" t="str">
        <f t="shared" si="407"/>
        <v/>
      </c>
      <c r="AO703" s="50" t="str">
        <f t="shared" si="408"/>
        <v/>
      </c>
      <c r="AP703" s="50" t="str">
        <f t="shared" si="409"/>
        <v/>
      </c>
      <c r="AQ703" s="50" t="str">
        <f t="shared" si="410"/>
        <v/>
      </c>
    </row>
    <row r="704" spans="1:43" s="46" customFormat="1" x14ac:dyDescent="0.2">
      <c r="A704" s="47" t="str">
        <f t="shared" si="377"/>
        <v/>
      </c>
      <c r="B704" s="47" t="str">
        <f>IF(E704&lt;=$F$10,VLOOKUP('KALKULATOR 2021'!A704,Robocze!$B$23:$C$102,2),"")</f>
        <v/>
      </c>
      <c r="C704" s="47" t="str">
        <f t="shared" si="378"/>
        <v/>
      </c>
      <c r="D704" s="48" t="str">
        <f t="shared" si="379"/>
        <v/>
      </c>
      <c r="E704" s="54" t="str">
        <f t="shared" si="380"/>
        <v/>
      </c>
      <c r="F704" s="49" t="str">
        <f t="shared" si="381"/>
        <v/>
      </c>
      <c r="G704" s="50" t="str">
        <f>IF(F704&lt;&gt;"",
IF($F$6=Robocze!$B$3,$F$5/12,
IF(AND($F$6=Robocze!$B$4,MOD(A704,3)=1),$F$5/4,
IF(AND($F$6=Robocze!$B$5,MOD(A704,12)=1),$F$5,0))),
"")</f>
        <v/>
      </c>
      <c r="H704" s="50" t="str">
        <f t="shared" si="382"/>
        <v/>
      </c>
      <c r="I704" s="51" t="str">
        <f t="shared" si="383"/>
        <v/>
      </c>
      <c r="J704" s="50" t="str">
        <f t="shared" si="384"/>
        <v/>
      </c>
      <c r="K704" s="50" t="str">
        <f t="shared" si="385"/>
        <v/>
      </c>
      <c r="L704" s="52" t="str">
        <f t="shared" si="386"/>
        <v/>
      </c>
      <c r="M704" s="111" t="str">
        <f t="shared" si="387"/>
        <v/>
      </c>
      <c r="N704" s="114" t="str">
        <f t="shared" si="388"/>
        <v/>
      </c>
      <c r="O704" s="115"/>
      <c r="P704" s="114" t="str">
        <f t="shared" si="389"/>
        <v/>
      </c>
      <c r="Q704" s="115"/>
      <c r="R704" s="112" t="str">
        <f t="shared" si="390"/>
        <v/>
      </c>
      <c r="S704" s="50"/>
      <c r="T704" s="53" t="str">
        <f t="shared" si="391"/>
        <v/>
      </c>
      <c r="U704" s="50" t="str">
        <f t="shared" si="392"/>
        <v/>
      </c>
      <c r="V704" s="50" t="str">
        <f t="shared" si="393"/>
        <v/>
      </c>
      <c r="W704" s="53" t="str">
        <f t="shared" si="394"/>
        <v/>
      </c>
      <c r="X704" s="50" t="str">
        <f t="shared" si="395"/>
        <v/>
      </c>
      <c r="Y704" s="50" t="str">
        <f>IF(B704&lt;&gt;"",IF(MONTH(E704)=MONTH($F$14),SUMIF($C$22:C1172,"="&amp;(C704-1),$G$22:G1172),0)*T704,"")</f>
        <v/>
      </c>
      <c r="Z704" s="50" t="str">
        <f>IF(B704&lt;&gt;"",SUM($Y$22:Y704),"")</f>
        <v/>
      </c>
      <c r="AA704" s="51" t="str">
        <f t="shared" si="396"/>
        <v/>
      </c>
      <c r="AB704" s="50" t="str">
        <f t="shared" si="397"/>
        <v/>
      </c>
      <c r="AC704" s="50" t="str">
        <f t="shared" si="398"/>
        <v/>
      </c>
      <c r="AD704" s="50" t="str">
        <f t="shared" si="399"/>
        <v/>
      </c>
      <c r="AE704" s="50" t="str">
        <f t="shared" si="400"/>
        <v/>
      </c>
      <c r="AF704" s="50" t="str">
        <f>IFERROR($V704*(1-$W704)+SUM($X$22:$X704)+$AD704,"")</f>
        <v/>
      </c>
      <c r="AG704" s="50" t="str">
        <f t="shared" si="401"/>
        <v/>
      </c>
      <c r="AH704" s="50" t="str">
        <f>IF(B704&lt;&gt;"",
IF(AND(AG704=TRUE,D704&gt;=65),$V704*(1-10%)+SUM($X$22:$X704)+$AD704,AF704),
"")</f>
        <v/>
      </c>
      <c r="AI704" s="50" t="str">
        <f t="shared" si="402"/>
        <v/>
      </c>
      <c r="AJ704" s="50" t="str">
        <f t="shared" si="403"/>
        <v/>
      </c>
      <c r="AK704" s="50" t="str">
        <f t="shared" si="404"/>
        <v/>
      </c>
      <c r="AL704" s="50" t="str">
        <f t="shared" si="405"/>
        <v/>
      </c>
      <c r="AM704" s="50" t="str">
        <f t="shared" si="406"/>
        <v/>
      </c>
      <c r="AN704" s="50" t="str">
        <f t="shared" si="407"/>
        <v/>
      </c>
      <c r="AO704" s="50" t="str">
        <f t="shared" si="408"/>
        <v/>
      </c>
      <c r="AP704" s="50" t="str">
        <f t="shared" si="409"/>
        <v/>
      </c>
      <c r="AQ704" s="50" t="str">
        <f t="shared" si="410"/>
        <v/>
      </c>
    </row>
    <row r="705" spans="1:43" s="46" customFormat="1" x14ac:dyDescent="0.2">
      <c r="A705" s="55" t="str">
        <f t="shared" si="377"/>
        <v/>
      </c>
      <c r="B705" s="55" t="str">
        <f>IF(E705&lt;=$F$10,VLOOKUP('KALKULATOR 2021'!A705,Robocze!$B$23:$C$102,2),"")</f>
        <v/>
      </c>
      <c r="C705" s="55" t="str">
        <f t="shared" si="378"/>
        <v/>
      </c>
      <c r="D705" s="56" t="str">
        <f t="shared" si="379"/>
        <v/>
      </c>
      <c r="E705" s="57" t="str">
        <f t="shared" si="380"/>
        <v/>
      </c>
      <c r="F705" s="58" t="str">
        <f t="shared" si="381"/>
        <v/>
      </c>
      <c r="G705" s="59" t="str">
        <f>IF(F705&lt;&gt;"",
IF($F$6=Robocze!$B$3,$F$5/12,
IF(AND($F$6=Robocze!$B$4,MOD(A705,3)=1),$F$5/4,
IF(AND($F$6=Robocze!$B$5,MOD(A705,12)=1),$F$5,0))),
"")</f>
        <v/>
      </c>
      <c r="H705" s="59" t="str">
        <f t="shared" si="382"/>
        <v/>
      </c>
      <c r="I705" s="60" t="str">
        <f t="shared" si="383"/>
        <v/>
      </c>
      <c r="J705" s="59" t="str">
        <f t="shared" si="384"/>
        <v/>
      </c>
      <c r="K705" s="59" t="str">
        <f t="shared" si="385"/>
        <v/>
      </c>
      <c r="L705" s="61" t="str">
        <f t="shared" si="386"/>
        <v/>
      </c>
      <c r="M705" s="113" t="str">
        <f t="shared" si="387"/>
        <v/>
      </c>
      <c r="N705" s="114" t="str">
        <f t="shared" si="388"/>
        <v/>
      </c>
      <c r="O705" s="115"/>
      <c r="P705" s="114" t="str">
        <f t="shared" si="389"/>
        <v/>
      </c>
      <c r="Q705" s="115"/>
      <c r="R705" s="112" t="str">
        <f t="shared" si="390"/>
        <v/>
      </c>
      <c r="S705" s="59"/>
      <c r="T705" s="62" t="str">
        <f t="shared" si="391"/>
        <v/>
      </c>
      <c r="U705" s="59" t="str">
        <f t="shared" si="392"/>
        <v/>
      </c>
      <c r="V705" s="59" t="str">
        <f t="shared" si="393"/>
        <v/>
      </c>
      <c r="W705" s="62" t="str">
        <f t="shared" si="394"/>
        <v/>
      </c>
      <c r="X705" s="59" t="str">
        <f t="shared" si="395"/>
        <v/>
      </c>
      <c r="Y705" s="59" t="str">
        <f>IF(B705&lt;&gt;"",IF(MONTH(E705)=MONTH($F$14),SUMIF($C$22:C1173,"="&amp;(C705-1),$G$22:G1173),0)*T705,"")</f>
        <v/>
      </c>
      <c r="Z705" s="59" t="str">
        <f>IF(B705&lt;&gt;"",SUM($Y$22:Y705),"")</f>
        <v/>
      </c>
      <c r="AA705" s="60" t="str">
        <f t="shared" si="396"/>
        <v/>
      </c>
      <c r="AB705" s="59" t="str">
        <f t="shared" si="397"/>
        <v/>
      </c>
      <c r="AC705" s="59" t="str">
        <f t="shared" si="398"/>
        <v/>
      </c>
      <c r="AD705" s="59" t="str">
        <f t="shared" si="399"/>
        <v/>
      </c>
      <c r="AE705" s="59" t="str">
        <f t="shared" si="400"/>
        <v/>
      </c>
      <c r="AF705" s="59" t="str">
        <f>IFERROR($V705*(1-$W705)+SUM($X$22:$X705)+$AD705,"")</f>
        <v/>
      </c>
      <c r="AG705" s="59" t="str">
        <f t="shared" si="401"/>
        <v/>
      </c>
      <c r="AH705" s="59" t="str">
        <f>IF(B705&lt;&gt;"",
IF(AND(AG705=TRUE,D705&gt;=65),$V705*(1-10%)+SUM($X$22:$X705)+$AD705,AF705),
"")</f>
        <v/>
      </c>
      <c r="AI705" s="59" t="str">
        <f t="shared" si="402"/>
        <v/>
      </c>
      <c r="AJ705" s="59" t="str">
        <f t="shared" si="403"/>
        <v/>
      </c>
      <c r="AK705" s="59" t="str">
        <f t="shared" si="404"/>
        <v/>
      </c>
      <c r="AL705" s="59" t="str">
        <f t="shared" si="405"/>
        <v/>
      </c>
      <c r="AM705" s="59" t="str">
        <f t="shared" si="406"/>
        <v/>
      </c>
      <c r="AN705" s="59" t="str">
        <f t="shared" si="407"/>
        <v/>
      </c>
      <c r="AO705" s="59" t="str">
        <f t="shared" si="408"/>
        <v/>
      </c>
      <c r="AP705" s="59" t="str">
        <f t="shared" si="409"/>
        <v/>
      </c>
      <c r="AQ705" s="59" t="str">
        <f t="shared" si="410"/>
        <v/>
      </c>
    </row>
    <row r="706" spans="1:43" s="46" customFormat="1" x14ac:dyDescent="0.2">
      <c r="A706" s="47" t="str">
        <f t="shared" si="377"/>
        <v/>
      </c>
      <c r="B706" s="47" t="str">
        <f>IF(E706&lt;=$F$10,VLOOKUP('KALKULATOR 2021'!A706,Robocze!$B$23:$C$102,2),"")</f>
        <v/>
      </c>
      <c r="C706" s="47" t="str">
        <f t="shared" si="378"/>
        <v/>
      </c>
      <c r="D706" s="48" t="str">
        <f t="shared" si="379"/>
        <v/>
      </c>
      <c r="E706" s="49" t="str">
        <f t="shared" si="380"/>
        <v/>
      </c>
      <c r="F706" s="49" t="str">
        <f t="shared" si="381"/>
        <v/>
      </c>
      <c r="G706" s="50" t="str">
        <f>IF(F706&lt;&gt;"",
IF($F$6=Robocze!$B$3,$F$5/12,
IF(AND($F$6=Robocze!$B$4,MOD(A706,3)=1),$F$5/4,
IF(AND($F$6=Robocze!$B$5,MOD(A706,12)=1),$F$5,0))),
"")</f>
        <v/>
      </c>
      <c r="H706" s="50" t="str">
        <f t="shared" si="382"/>
        <v/>
      </c>
      <c r="I706" s="51" t="str">
        <f t="shared" si="383"/>
        <v/>
      </c>
      <c r="J706" s="50" t="str">
        <f t="shared" si="384"/>
        <v/>
      </c>
      <c r="K706" s="50" t="str">
        <f t="shared" si="385"/>
        <v/>
      </c>
      <c r="L706" s="52" t="str">
        <f t="shared" si="386"/>
        <v/>
      </c>
      <c r="M706" s="111" t="str">
        <f t="shared" si="387"/>
        <v/>
      </c>
      <c r="N706" s="114" t="str">
        <f t="shared" si="388"/>
        <v/>
      </c>
      <c r="O706" s="115"/>
      <c r="P706" s="114" t="str">
        <f t="shared" si="389"/>
        <v/>
      </c>
      <c r="Q706" s="115"/>
      <c r="R706" s="112" t="str">
        <f t="shared" si="390"/>
        <v/>
      </c>
      <c r="S706" s="50"/>
      <c r="T706" s="53" t="str">
        <f t="shared" si="391"/>
        <v/>
      </c>
      <c r="U706" s="50" t="str">
        <f t="shared" si="392"/>
        <v/>
      </c>
      <c r="V706" s="50" t="str">
        <f t="shared" si="393"/>
        <v/>
      </c>
      <c r="W706" s="53" t="str">
        <f t="shared" si="394"/>
        <v/>
      </c>
      <c r="X706" s="50" t="str">
        <f t="shared" si="395"/>
        <v/>
      </c>
      <c r="Y706" s="50" t="str">
        <f>IF(B706&lt;&gt;"",IF(MONTH(E706)=MONTH($F$14),SUMIF($C$22:C1174,"="&amp;(C706-1),$G$22:G1174),0)*T706,"")</f>
        <v/>
      </c>
      <c r="Z706" s="50" t="str">
        <f>IF(B706&lt;&gt;"",SUM($Y$22:Y706),"")</f>
        <v/>
      </c>
      <c r="AA706" s="51" t="str">
        <f t="shared" si="396"/>
        <v/>
      </c>
      <c r="AB706" s="50" t="str">
        <f t="shared" si="397"/>
        <v/>
      </c>
      <c r="AC706" s="50" t="str">
        <f t="shared" si="398"/>
        <v/>
      </c>
      <c r="AD706" s="50" t="str">
        <f t="shared" si="399"/>
        <v/>
      </c>
      <c r="AE706" s="50" t="str">
        <f t="shared" si="400"/>
        <v/>
      </c>
      <c r="AF706" s="50" t="str">
        <f>IFERROR($V706*(1-$W706)+SUM($X$22:$X706)+$AD706,"")</f>
        <v/>
      </c>
      <c r="AG706" s="50" t="str">
        <f t="shared" si="401"/>
        <v/>
      </c>
      <c r="AH706" s="50" t="str">
        <f>IF(B706&lt;&gt;"",
IF(AND(AG706=TRUE,D706&gt;=65),$V706*(1-10%)+SUM($X$22:$X706)+$AD706,AF706),
"")</f>
        <v/>
      </c>
      <c r="AI706" s="50" t="str">
        <f t="shared" si="402"/>
        <v/>
      </c>
      <c r="AJ706" s="50" t="str">
        <f t="shared" si="403"/>
        <v/>
      </c>
      <c r="AK706" s="50" t="str">
        <f t="shared" si="404"/>
        <v/>
      </c>
      <c r="AL706" s="50" t="str">
        <f t="shared" si="405"/>
        <v/>
      </c>
      <c r="AM706" s="50" t="str">
        <f t="shared" si="406"/>
        <v/>
      </c>
      <c r="AN706" s="50" t="str">
        <f t="shared" si="407"/>
        <v/>
      </c>
      <c r="AO706" s="50" t="str">
        <f t="shared" si="408"/>
        <v/>
      </c>
      <c r="AP706" s="50" t="str">
        <f t="shared" si="409"/>
        <v/>
      </c>
      <c r="AQ706" s="50" t="str">
        <f t="shared" si="410"/>
        <v/>
      </c>
    </row>
    <row r="707" spans="1:43" s="46" customFormat="1" x14ac:dyDescent="0.2">
      <c r="A707" s="47" t="str">
        <f t="shared" si="377"/>
        <v/>
      </c>
      <c r="B707" s="47" t="str">
        <f>IF(E707&lt;=$F$10,VLOOKUP('KALKULATOR 2021'!A707,Robocze!$B$23:$C$102,2),"")</f>
        <v/>
      </c>
      <c r="C707" s="47" t="str">
        <f t="shared" si="378"/>
        <v/>
      </c>
      <c r="D707" s="48" t="str">
        <f t="shared" si="379"/>
        <v/>
      </c>
      <c r="E707" s="54" t="str">
        <f t="shared" si="380"/>
        <v/>
      </c>
      <c r="F707" s="49" t="str">
        <f t="shared" si="381"/>
        <v/>
      </c>
      <c r="G707" s="50" t="str">
        <f>IF(F707&lt;&gt;"",
IF($F$6=Robocze!$B$3,$F$5/12,
IF(AND($F$6=Robocze!$B$4,MOD(A707,3)=1),$F$5/4,
IF(AND($F$6=Robocze!$B$5,MOD(A707,12)=1),$F$5,0))),
"")</f>
        <v/>
      </c>
      <c r="H707" s="50" t="str">
        <f t="shared" si="382"/>
        <v/>
      </c>
      <c r="I707" s="51" t="str">
        <f t="shared" si="383"/>
        <v/>
      </c>
      <c r="J707" s="50" t="str">
        <f t="shared" si="384"/>
        <v/>
      </c>
      <c r="K707" s="50" t="str">
        <f t="shared" si="385"/>
        <v/>
      </c>
      <c r="L707" s="52" t="str">
        <f t="shared" si="386"/>
        <v/>
      </c>
      <c r="M707" s="111" t="str">
        <f t="shared" si="387"/>
        <v/>
      </c>
      <c r="N707" s="114" t="str">
        <f t="shared" si="388"/>
        <v/>
      </c>
      <c r="O707" s="115"/>
      <c r="P707" s="114" t="str">
        <f t="shared" si="389"/>
        <v/>
      </c>
      <c r="Q707" s="115"/>
      <c r="R707" s="112" t="str">
        <f t="shared" si="390"/>
        <v/>
      </c>
      <c r="S707" s="50"/>
      <c r="T707" s="53" t="str">
        <f t="shared" si="391"/>
        <v/>
      </c>
      <c r="U707" s="50" t="str">
        <f t="shared" si="392"/>
        <v/>
      </c>
      <c r="V707" s="50" t="str">
        <f t="shared" si="393"/>
        <v/>
      </c>
      <c r="W707" s="53" t="str">
        <f t="shared" si="394"/>
        <v/>
      </c>
      <c r="X707" s="50" t="str">
        <f t="shared" si="395"/>
        <v/>
      </c>
      <c r="Y707" s="50" t="str">
        <f>IF(B707&lt;&gt;"",IF(MONTH(E707)=MONTH($F$14),SUMIF($C$22:C1175,"="&amp;(C707-1),$G$22:G1175),0)*T707,"")</f>
        <v/>
      </c>
      <c r="Z707" s="50" t="str">
        <f>IF(B707&lt;&gt;"",SUM($Y$22:Y707),"")</f>
        <v/>
      </c>
      <c r="AA707" s="51" t="str">
        <f t="shared" si="396"/>
        <v/>
      </c>
      <c r="AB707" s="50" t="str">
        <f t="shared" si="397"/>
        <v/>
      </c>
      <c r="AC707" s="50" t="str">
        <f t="shared" si="398"/>
        <v/>
      </c>
      <c r="AD707" s="50" t="str">
        <f t="shared" si="399"/>
        <v/>
      </c>
      <c r="AE707" s="50" t="str">
        <f t="shared" si="400"/>
        <v/>
      </c>
      <c r="AF707" s="50" t="str">
        <f>IFERROR($V707*(1-$W707)+SUM($X$22:$X707)+$AD707,"")</f>
        <v/>
      </c>
      <c r="AG707" s="50" t="str">
        <f t="shared" si="401"/>
        <v/>
      </c>
      <c r="AH707" s="50" t="str">
        <f>IF(B707&lt;&gt;"",
IF(AND(AG707=TRUE,D707&gt;=65),$V707*(1-10%)+SUM($X$22:$X707)+$AD707,AF707),
"")</f>
        <v/>
      </c>
      <c r="AI707" s="50" t="str">
        <f t="shared" si="402"/>
        <v/>
      </c>
      <c r="AJ707" s="50" t="str">
        <f t="shared" si="403"/>
        <v/>
      </c>
      <c r="AK707" s="50" t="str">
        <f t="shared" si="404"/>
        <v/>
      </c>
      <c r="AL707" s="50" t="str">
        <f t="shared" si="405"/>
        <v/>
      </c>
      <c r="AM707" s="50" t="str">
        <f t="shared" si="406"/>
        <v/>
      </c>
      <c r="AN707" s="50" t="str">
        <f t="shared" si="407"/>
        <v/>
      </c>
      <c r="AO707" s="50" t="str">
        <f t="shared" si="408"/>
        <v/>
      </c>
      <c r="AP707" s="50" t="str">
        <f t="shared" si="409"/>
        <v/>
      </c>
      <c r="AQ707" s="50" t="str">
        <f t="shared" si="410"/>
        <v/>
      </c>
    </row>
    <row r="708" spans="1:43" s="46" customFormat="1" x14ac:dyDescent="0.2">
      <c r="A708" s="47" t="str">
        <f t="shared" si="377"/>
        <v/>
      </c>
      <c r="B708" s="47" t="str">
        <f>IF(E708&lt;=$F$10,VLOOKUP('KALKULATOR 2021'!A708,Robocze!$B$23:$C$102,2),"")</f>
        <v/>
      </c>
      <c r="C708" s="47" t="str">
        <f t="shared" si="378"/>
        <v/>
      </c>
      <c r="D708" s="48" t="str">
        <f t="shared" si="379"/>
        <v/>
      </c>
      <c r="E708" s="54" t="str">
        <f t="shared" si="380"/>
        <v/>
      </c>
      <c r="F708" s="49" t="str">
        <f t="shared" si="381"/>
        <v/>
      </c>
      <c r="G708" s="50" t="str">
        <f>IF(F708&lt;&gt;"",
IF($F$6=Robocze!$B$3,$F$5/12,
IF(AND($F$6=Robocze!$B$4,MOD(A708,3)=1),$F$5/4,
IF(AND($F$6=Robocze!$B$5,MOD(A708,12)=1),$F$5,0))),
"")</f>
        <v/>
      </c>
      <c r="H708" s="50" t="str">
        <f t="shared" si="382"/>
        <v/>
      </c>
      <c r="I708" s="51" t="str">
        <f t="shared" si="383"/>
        <v/>
      </c>
      <c r="J708" s="50" t="str">
        <f t="shared" si="384"/>
        <v/>
      </c>
      <c r="K708" s="50" t="str">
        <f t="shared" si="385"/>
        <v/>
      </c>
      <c r="L708" s="52" t="str">
        <f t="shared" si="386"/>
        <v/>
      </c>
      <c r="M708" s="111" t="str">
        <f t="shared" si="387"/>
        <v/>
      </c>
      <c r="N708" s="114" t="str">
        <f t="shared" si="388"/>
        <v/>
      </c>
      <c r="O708" s="115"/>
      <c r="P708" s="114" t="str">
        <f t="shared" si="389"/>
        <v/>
      </c>
      <c r="Q708" s="115"/>
      <c r="R708" s="112" t="str">
        <f t="shared" si="390"/>
        <v/>
      </c>
      <c r="S708" s="50"/>
      <c r="T708" s="53" t="str">
        <f t="shared" si="391"/>
        <v/>
      </c>
      <c r="U708" s="50" t="str">
        <f t="shared" si="392"/>
        <v/>
      </c>
      <c r="V708" s="50" t="str">
        <f t="shared" si="393"/>
        <v/>
      </c>
      <c r="W708" s="53" t="str">
        <f t="shared" si="394"/>
        <v/>
      </c>
      <c r="X708" s="50" t="str">
        <f t="shared" si="395"/>
        <v/>
      </c>
      <c r="Y708" s="50" t="str">
        <f>IF(B708&lt;&gt;"",IF(MONTH(E708)=MONTH($F$14),SUMIF($C$22:C1176,"="&amp;(C708-1),$G$22:G1176),0)*T708,"")</f>
        <v/>
      </c>
      <c r="Z708" s="50" t="str">
        <f>IF(B708&lt;&gt;"",SUM($Y$22:Y708),"")</f>
        <v/>
      </c>
      <c r="AA708" s="51" t="str">
        <f t="shared" si="396"/>
        <v/>
      </c>
      <c r="AB708" s="50" t="str">
        <f t="shared" si="397"/>
        <v/>
      </c>
      <c r="AC708" s="50" t="str">
        <f t="shared" si="398"/>
        <v/>
      </c>
      <c r="AD708" s="50" t="str">
        <f t="shared" si="399"/>
        <v/>
      </c>
      <c r="AE708" s="50" t="str">
        <f t="shared" si="400"/>
        <v/>
      </c>
      <c r="AF708" s="50" t="str">
        <f>IFERROR($V708*(1-$W708)+SUM($X$22:$X708)+$AD708,"")</f>
        <v/>
      </c>
      <c r="AG708" s="50" t="str">
        <f t="shared" si="401"/>
        <v/>
      </c>
      <c r="AH708" s="50" t="str">
        <f>IF(B708&lt;&gt;"",
IF(AND(AG708=TRUE,D708&gt;=65),$V708*(1-10%)+SUM($X$22:$X708)+$AD708,AF708),
"")</f>
        <v/>
      </c>
      <c r="AI708" s="50" t="str">
        <f t="shared" si="402"/>
        <v/>
      </c>
      <c r="AJ708" s="50" t="str">
        <f t="shared" si="403"/>
        <v/>
      </c>
      <c r="AK708" s="50" t="str">
        <f t="shared" si="404"/>
        <v/>
      </c>
      <c r="AL708" s="50" t="str">
        <f t="shared" si="405"/>
        <v/>
      </c>
      <c r="AM708" s="50" t="str">
        <f t="shared" si="406"/>
        <v/>
      </c>
      <c r="AN708" s="50" t="str">
        <f t="shared" si="407"/>
        <v/>
      </c>
      <c r="AO708" s="50" t="str">
        <f t="shared" si="408"/>
        <v/>
      </c>
      <c r="AP708" s="50" t="str">
        <f t="shared" si="409"/>
        <v/>
      </c>
      <c r="AQ708" s="50" t="str">
        <f t="shared" si="410"/>
        <v/>
      </c>
    </row>
    <row r="709" spans="1:43" s="46" customFormat="1" x14ac:dyDescent="0.2">
      <c r="A709" s="47" t="str">
        <f t="shared" si="377"/>
        <v/>
      </c>
      <c r="B709" s="47" t="str">
        <f>IF(E709&lt;=$F$10,VLOOKUP('KALKULATOR 2021'!A709,Robocze!$B$23:$C$102,2),"")</f>
        <v/>
      </c>
      <c r="C709" s="47" t="str">
        <f t="shared" si="378"/>
        <v/>
      </c>
      <c r="D709" s="48" t="str">
        <f t="shared" si="379"/>
        <v/>
      </c>
      <c r="E709" s="54" t="str">
        <f t="shared" si="380"/>
        <v/>
      </c>
      <c r="F709" s="49" t="str">
        <f t="shared" si="381"/>
        <v/>
      </c>
      <c r="G709" s="50" t="str">
        <f>IF(F709&lt;&gt;"",
IF($F$6=Robocze!$B$3,$F$5/12,
IF(AND($F$6=Robocze!$B$4,MOD(A709,3)=1),$F$5/4,
IF(AND($F$6=Robocze!$B$5,MOD(A709,12)=1),$F$5,0))),
"")</f>
        <v/>
      </c>
      <c r="H709" s="50" t="str">
        <f t="shared" si="382"/>
        <v/>
      </c>
      <c r="I709" s="51" t="str">
        <f t="shared" si="383"/>
        <v/>
      </c>
      <c r="J709" s="50" t="str">
        <f t="shared" si="384"/>
        <v/>
      </c>
      <c r="K709" s="50" t="str">
        <f t="shared" si="385"/>
        <v/>
      </c>
      <c r="L709" s="52" t="str">
        <f t="shared" si="386"/>
        <v/>
      </c>
      <c r="M709" s="111" t="str">
        <f t="shared" si="387"/>
        <v/>
      </c>
      <c r="N709" s="114" t="str">
        <f t="shared" si="388"/>
        <v/>
      </c>
      <c r="O709" s="115"/>
      <c r="P709" s="114" t="str">
        <f t="shared" si="389"/>
        <v/>
      </c>
      <c r="Q709" s="115"/>
      <c r="R709" s="112" t="str">
        <f t="shared" si="390"/>
        <v/>
      </c>
      <c r="S709" s="50"/>
      <c r="T709" s="53" t="str">
        <f t="shared" si="391"/>
        <v/>
      </c>
      <c r="U709" s="50" t="str">
        <f t="shared" si="392"/>
        <v/>
      </c>
      <c r="V709" s="50" t="str">
        <f t="shared" si="393"/>
        <v/>
      </c>
      <c r="W709" s="53" t="str">
        <f t="shared" si="394"/>
        <v/>
      </c>
      <c r="X709" s="50" t="str">
        <f t="shared" si="395"/>
        <v/>
      </c>
      <c r="Y709" s="50" t="str">
        <f>IF(B709&lt;&gt;"",IF(MONTH(E709)=MONTH($F$14),SUMIF($C$22:C1177,"="&amp;(C709-1),$G$22:G1177),0)*T709,"")</f>
        <v/>
      </c>
      <c r="Z709" s="50" t="str">
        <f>IF(B709&lt;&gt;"",SUM($Y$22:Y709),"")</f>
        <v/>
      </c>
      <c r="AA709" s="51" t="str">
        <f t="shared" si="396"/>
        <v/>
      </c>
      <c r="AB709" s="50" t="str">
        <f t="shared" si="397"/>
        <v/>
      </c>
      <c r="AC709" s="50" t="str">
        <f t="shared" si="398"/>
        <v/>
      </c>
      <c r="AD709" s="50" t="str">
        <f t="shared" si="399"/>
        <v/>
      </c>
      <c r="AE709" s="50" t="str">
        <f t="shared" si="400"/>
        <v/>
      </c>
      <c r="AF709" s="50" t="str">
        <f>IFERROR($V709*(1-$W709)+SUM($X$22:$X709)+$AD709,"")</f>
        <v/>
      </c>
      <c r="AG709" s="50" t="str">
        <f t="shared" si="401"/>
        <v/>
      </c>
      <c r="AH709" s="50" t="str">
        <f>IF(B709&lt;&gt;"",
IF(AND(AG709=TRUE,D709&gt;=65),$V709*(1-10%)+SUM($X$22:$X709)+$AD709,AF709),
"")</f>
        <v/>
      </c>
      <c r="AI709" s="50" t="str">
        <f t="shared" si="402"/>
        <v/>
      </c>
      <c r="AJ709" s="50" t="str">
        <f t="shared" si="403"/>
        <v/>
      </c>
      <c r="AK709" s="50" t="str">
        <f t="shared" si="404"/>
        <v/>
      </c>
      <c r="AL709" s="50" t="str">
        <f t="shared" si="405"/>
        <v/>
      </c>
      <c r="AM709" s="50" t="str">
        <f t="shared" si="406"/>
        <v/>
      </c>
      <c r="AN709" s="50" t="str">
        <f t="shared" si="407"/>
        <v/>
      </c>
      <c r="AO709" s="50" t="str">
        <f t="shared" si="408"/>
        <v/>
      </c>
      <c r="AP709" s="50" t="str">
        <f t="shared" si="409"/>
        <v/>
      </c>
      <c r="AQ709" s="50" t="str">
        <f t="shared" si="410"/>
        <v/>
      </c>
    </row>
    <row r="710" spans="1:43" s="46" customFormat="1" x14ac:dyDescent="0.2">
      <c r="A710" s="47" t="str">
        <f t="shared" si="377"/>
        <v/>
      </c>
      <c r="B710" s="47" t="str">
        <f>IF(E710&lt;=$F$10,VLOOKUP('KALKULATOR 2021'!A710,Robocze!$B$23:$C$102,2),"")</f>
        <v/>
      </c>
      <c r="C710" s="47" t="str">
        <f t="shared" si="378"/>
        <v/>
      </c>
      <c r="D710" s="48" t="str">
        <f t="shared" si="379"/>
        <v/>
      </c>
      <c r="E710" s="54" t="str">
        <f t="shared" si="380"/>
        <v/>
      </c>
      <c r="F710" s="49" t="str">
        <f t="shared" si="381"/>
        <v/>
      </c>
      <c r="G710" s="50" t="str">
        <f>IF(F710&lt;&gt;"",
IF($F$6=Robocze!$B$3,$F$5/12,
IF(AND($F$6=Robocze!$B$4,MOD(A710,3)=1),$F$5/4,
IF(AND($F$6=Robocze!$B$5,MOD(A710,12)=1),$F$5,0))),
"")</f>
        <v/>
      </c>
      <c r="H710" s="50" t="str">
        <f t="shared" si="382"/>
        <v/>
      </c>
      <c r="I710" s="51" t="str">
        <f t="shared" si="383"/>
        <v/>
      </c>
      <c r="J710" s="50" t="str">
        <f t="shared" si="384"/>
        <v/>
      </c>
      <c r="K710" s="50" t="str">
        <f t="shared" si="385"/>
        <v/>
      </c>
      <c r="L710" s="52" t="str">
        <f t="shared" si="386"/>
        <v/>
      </c>
      <c r="M710" s="111" t="str">
        <f t="shared" si="387"/>
        <v/>
      </c>
      <c r="N710" s="114" t="str">
        <f t="shared" si="388"/>
        <v/>
      </c>
      <c r="O710" s="115"/>
      <c r="P710" s="114" t="str">
        <f t="shared" si="389"/>
        <v/>
      </c>
      <c r="Q710" s="115"/>
      <c r="R710" s="112" t="str">
        <f t="shared" si="390"/>
        <v/>
      </c>
      <c r="S710" s="50"/>
      <c r="T710" s="53" t="str">
        <f t="shared" si="391"/>
        <v/>
      </c>
      <c r="U710" s="50" t="str">
        <f t="shared" si="392"/>
        <v/>
      </c>
      <c r="V710" s="50" t="str">
        <f t="shared" si="393"/>
        <v/>
      </c>
      <c r="W710" s="53" t="str">
        <f t="shared" si="394"/>
        <v/>
      </c>
      <c r="X710" s="50" t="str">
        <f t="shared" si="395"/>
        <v/>
      </c>
      <c r="Y710" s="50" t="str">
        <f>IF(B710&lt;&gt;"",IF(MONTH(E710)=MONTH($F$14),SUMIF($C$22:C1178,"="&amp;(C710-1),$G$22:G1178),0)*T710,"")</f>
        <v/>
      </c>
      <c r="Z710" s="50" t="str">
        <f>IF(B710&lt;&gt;"",SUM($Y$22:Y710),"")</f>
        <v/>
      </c>
      <c r="AA710" s="51" t="str">
        <f t="shared" si="396"/>
        <v/>
      </c>
      <c r="AB710" s="50" t="str">
        <f t="shared" si="397"/>
        <v/>
      </c>
      <c r="AC710" s="50" t="str">
        <f t="shared" si="398"/>
        <v/>
      </c>
      <c r="AD710" s="50" t="str">
        <f t="shared" si="399"/>
        <v/>
      </c>
      <c r="AE710" s="50" t="str">
        <f t="shared" si="400"/>
        <v/>
      </c>
      <c r="AF710" s="50" t="str">
        <f>IFERROR($V710*(1-$W710)+SUM($X$22:$X710)+$AD710,"")</f>
        <v/>
      </c>
      <c r="AG710" s="50" t="str">
        <f t="shared" si="401"/>
        <v/>
      </c>
      <c r="AH710" s="50" t="str">
        <f>IF(B710&lt;&gt;"",
IF(AND(AG710=TRUE,D710&gt;=65),$V710*(1-10%)+SUM($X$22:$X710)+$AD710,AF710),
"")</f>
        <v/>
      </c>
      <c r="AI710" s="50" t="str">
        <f t="shared" si="402"/>
        <v/>
      </c>
      <c r="AJ710" s="50" t="str">
        <f t="shared" si="403"/>
        <v/>
      </c>
      <c r="AK710" s="50" t="str">
        <f t="shared" si="404"/>
        <v/>
      </c>
      <c r="AL710" s="50" t="str">
        <f t="shared" si="405"/>
        <v/>
      </c>
      <c r="AM710" s="50" t="str">
        <f t="shared" si="406"/>
        <v/>
      </c>
      <c r="AN710" s="50" t="str">
        <f t="shared" si="407"/>
        <v/>
      </c>
      <c r="AO710" s="50" t="str">
        <f t="shared" si="408"/>
        <v/>
      </c>
      <c r="AP710" s="50" t="str">
        <f t="shared" si="409"/>
        <v/>
      </c>
      <c r="AQ710" s="50" t="str">
        <f t="shared" si="410"/>
        <v/>
      </c>
    </row>
    <row r="711" spans="1:43" s="46" customFormat="1" x14ac:dyDescent="0.2">
      <c r="A711" s="47" t="str">
        <f t="shared" si="377"/>
        <v/>
      </c>
      <c r="B711" s="47" t="str">
        <f>IF(E711&lt;=$F$10,VLOOKUP('KALKULATOR 2021'!A711,Robocze!$B$23:$C$102,2),"")</f>
        <v/>
      </c>
      <c r="C711" s="47" t="str">
        <f t="shared" si="378"/>
        <v/>
      </c>
      <c r="D711" s="48" t="str">
        <f t="shared" si="379"/>
        <v/>
      </c>
      <c r="E711" s="54" t="str">
        <f t="shared" si="380"/>
        <v/>
      </c>
      <c r="F711" s="49" t="str">
        <f t="shared" si="381"/>
        <v/>
      </c>
      <c r="G711" s="50" t="str">
        <f>IF(F711&lt;&gt;"",
IF($F$6=Robocze!$B$3,$F$5/12,
IF(AND($F$6=Robocze!$B$4,MOD(A711,3)=1),$F$5/4,
IF(AND($F$6=Robocze!$B$5,MOD(A711,12)=1),$F$5,0))),
"")</f>
        <v/>
      </c>
      <c r="H711" s="50" t="str">
        <f t="shared" si="382"/>
        <v/>
      </c>
      <c r="I711" s="51" t="str">
        <f t="shared" si="383"/>
        <v/>
      </c>
      <c r="J711" s="50" t="str">
        <f t="shared" si="384"/>
        <v/>
      </c>
      <c r="K711" s="50" t="str">
        <f t="shared" si="385"/>
        <v/>
      </c>
      <c r="L711" s="52" t="str">
        <f t="shared" si="386"/>
        <v/>
      </c>
      <c r="M711" s="111" t="str">
        <f t="shared" si="387"/>
        <v/>
      </c>
      <c r="N711" s="114" t="str">
        <f t="shared" si="388"/>
        <v/>
      </c>
      <c r="O711" s="115"/>
      <c r="P711" s="114" t="str">
        <f t="shared" si="389"/>
        <v/>
      </c>
      <c r="Q711" s="115"/>
      <c r="R711" s="112" t="str">
        <f t="shared" si="390"/>
        <v/>
      </c>
      <c r="S711" s="50"/>
      <c r="T711" s="53" t="str">
        <f t="shared" si="391"/>
        <v/>
      </c>
      <c r="U711" s="50" t="str">
        <f t="shared" si="392"/>
        <v/>
      </c>
      <c r="V711" s="50" t="str">
        <f t="shared" si="393"/>
        <v/>
      </c>
      <c r="W711" s="53" t="str">
        <f t="shared" si="394"/>
        <v/>
      </c>
      <c r="X711" s="50" t="str">
        <f t="shared" si="395"/>
        <v/>
      </c>
      <c r="Y711" s="50" t="str">
        <f>IF(B711&lt;&gt;"",IF(MONTH(E711)=MONTH($F$14),SUMIF($C$22:C1179,"="&amp;(C711-1),$G$22:G1179),0)*T711,"")</f>
        <v/>
      </c>
      <c r="Z711" s="50" t="str">
        <f>IF(B711&lt;&gt;"",SUM($Y$22:Y711),"")</f>
        <v/>
      </c>
      <c r="AA711" s="51" t="str">
        <f t="shared" si="396"/>
        <v/>
      </c>
      <c r="AB711" s="50" t="str">
        <f t="shared" si="397"/>
        <v/>
      </c>
      <c r="AC711" s="50" t="str">
        <f t="shared" si="398"/>
        <v/>
      </c>
      <c r="AD711" s="50" t="str">
        <f t="shared" si="399"/>
        <v/>
      </c>
      <c r="AE711" s="50" t="str">
        <f t="shared" si="400"/>
        <v/>
      </c>
      <c r="AF711" s="50" t="str">
        <f>IFERROR($V711*(1-$W711)+SUM($X$22:$X711)+$AD711,"")</f>
        <v/>
      </c>
      <c r="AG711" s="50" t="str">
        <f t="shared" si="401"/>
        <v/>
      </c>
      <c r="AH711" s="50" t="str">
        <f>IF(B711&lt;&gt;"",
IF(AND(AG711=TRUE,D711&gt;=65),$V711*(1-10%)+SUM($X$22:$X711)+$AD711,AF711),
"")</f>
        <v/>
      </c>
      <c r="AI711" s="50" t="str">
        <f t="shared" si="402"/>
        <v/>
      </c>
      <c r="AJ711" s="50" t="str">
        <f t="shared" si="403"/>
        <v/>
      </c>
      <c r="AK711" s="50" t="str">
        <f t="shared" si="404"/>
        <v/>
      </c>
      <c r="AL711" s="50" t="str">
        <f t="shared" si="405"/>
        <v/>
      </c>
      <c r="AM711" s="50" t="str">
        <f t="shared" si="406"/>
        <v/>
      </c>
      <c r="AN711" s="50" t="str">
        <f t="shared" si="407"/>
        <v/>
      </c>
      <c r="AO711" s="50" t="str">
        <f t="shared" si="408"/>
        <v/>
      </c>
      <c r="AP711" s="50" t="str">
        <f t="shared" si="409"/>
        <v/>
      </c>
      <c r="AQ711" s="50" t="str">
        <f t="shared" si="410"/>
        <v/>
      </c>
    </row>
    <row r="712" spans="1:43" s="46" customFormat="1" x14ac:dyDescent="0.2">
      <c r="A712" s="47" t="str">
        <f t="shared" si="377"/>
        <v/>
      </c>
      <c r="B712" s="47" t="str">
        <f>IF(E712&lt;=$F$10,VLOOKUP('KALKULATOR 2021'!A712,Robocze!$B$23:$C$102,2),"")</f>
        <v/>
      </c>
      <c r="C712" s="47" t="str">
        <f t="shared" si="378"/>
        <v/>
      </c>
      <c r="D712" s="48" t="str">
        <f t="shared" si="379"/>
        <v/>
      </c>
      <c r="E712" s="54" t="str">
        <f t="shared" si="380"/>
        <v/>
      </c>
      <c r="F712" s="49" t="str">
        <f t="shared" si="381"/>
        <v/>
      </c>
      <c r="G712" s="50" t="str">
        <f>IF(F712&lt;&gt;"",
IF($F$6=Robocze!$B$3,$F$5/12,
IF(AND($F$6=Robocze!$B$4,MOD(A712,3)=1),$F$5/4,
IF(AND($F$6=Robocze!$B$5,MOD(A712,12)=1),$F$5,0))),
"")</f>
        <v/>
      </c>
      <c r="H712" s="50" t="str">
        <f t="shared" si="382"/>
        <v/>
      </c>
      <c r="I712" s="51" t="str">
        <f t="shared" si="383"/>
        <v/>
      </c>
      <c r="J712" s="50" t="str">
        <f t="shared" si="384"/>
        <v/>
      </c>
      <c r="K712" s="50" t="str">
        <f t="shared" si="385"/>
        <v/>
      </c>
      <c r="L712" s="52" t="str">
        <f t="shared" si="386"/>
        <v/>
      </c>
      <c r="M712" s="111" t="str">
        <f t="shared" si="387"/>
        <v/>
      </c>
      <c r="N712" s="114" t="str">
        <f t="shared" si="388"/>
        <v/>
      </c>
      <c r="O712" s="115"/>
      <c r="P712" s="114" t="str">
        <f t="shared" si="389"/>
        <v/>
      </c>
      <c r="Q712" s="115"/>
      <c r="R712" s="112" t="str">
        <f t="shared" si="390"/>
        <v/>
      </c>
      <c r="S712" s="50"/>
      <c r="T712" s="53" t="str">
        <f t="shared" si="391"/>
        <v/>
      </c>
      <c r="U712" s="50" t="str">
        <f t="shared" si="392"/>
        <v/>
      </c>
      <c r="V712" s="50" t="str">
        <f t="shared" si="393"/>
        <v/>
      </c>
      <c r="W712" s="53" t="str">
        <f t="shared" si="394"/>
        <v/>
      </c>
      <c r="X712" s="50" t="str">
        <f t="shared" si="395"/>
        <v/>
      </c>
      <c r="Y712" s="50" t="str">
        <f>IF(B712&lt;&gt;"",IF(MONTH(E712)=MONTH($F$14),SUMIF($C$22:C1180,"="&amp;(C712-1),$G$22:G1180),0)*T712,"")</f>
        <v/>
      </c>
      <c r="Z712" s="50" t="str">
        <f>IF(B712&lt;&gt;"",SUM($Y$22:Y712),"")</f>
        <v/>
      </c>
      <c r="AA712" s="51" t="str">
        <f t="shared" si="396"/>
        <v/>
      </c>
      <c r="AB712" s="50" t="str">
        <f t="shared" si="397"/>
        <v/>
      </c>
      <c r="AC712" s="50" t="str">
        <f t="shared" si="398"/>
        <v/>
      </c>
      <c r="AD712" s="50" t="str">
        <f t="shared" si="399"/>
        <v/>
      </c>
      <c r="AE712" s="50" t="str">
        <f t="shared" si="400"/>
        <v/>
      </c>
      <c r="AF712" s="50" t="str">
        <f>IFERROR($V712*(1-$W712)+SUM($X$22:$X712)+$AD712,"")</f>
        <v/>
      </c>
      <c r="AG712" s="50" t="str">
        <f t="shared" si="401"/>
        <v/>
      </c>
      <c r="AH712" s="50" t="str">
        <f>IF(B712&lt;&gt;"",
IF(AND(AG712=TRUE,D712&gt;=65),$V712*(1-10%)+SUM($X$22:$X712)+$AD712,AF712),
"")</f>
        <v/>
      </c>
      <c r="AI712" s="50" t="str">
        <f t="shared" si="402"/>
        <v/>
      </c>
      <c r="AJ712" s="50" t="str">
        <f t="shared" si="403"/>
        <v/>
      </c>
      <c r="AK712" s="50" t="str">
        <f t="shared" si="404"/>
        <v/>
      </c>
      <c r="AL712" s="50" t="str">
        <f t="shared" si="405"/>
        <v/>
      </c>
      <c r="AM712" s="50" t="str">
        <f t="shared" si="406"/>
        <v/>
      </c>
      <c r="AN712" s="50" t="str">
        <f t="shared" si="407"/>
        <v/>
      </c>
      <c r="AO712" s="50" t="str">
        <f t="shared" si="408"/>
        <v/>
      </c>
      <c r="AP712" s="50" t="str">
        <f t="shared" si="409"/>
        <v/>
      </c>
      <c r="AQ712" s="50" t="str">
        <f t="shared" si="410"/>
        <v/>
      </c>
    </row>
    <row r="713" spans="1:43" s="46" customFormat="1" x14ac:dyDescent="0.2">
      <c r="A713" s="47" t="str">
        <f t="shared" si="377"/>
        <v/>
      </c>
      <c r="B713" s="47" t="str">
        <f>IF(E713&lt;=$F$10,VLOOKUP('KALKULATOR 2021'!A713,Robocze!$B$23:$C$102,2),"")</f>
        <v/>
      </c>
      <c r="C713" s="47" t="str">
        <f t="shared" si="378"/>
        <v/>
      </c>
      <c r="D713" s="48" t="str">
        <f t="shared" si="379"/>
        <v/>
      </c>
      <c r="E713" s="54" t="str">
        <f t="shared" si="380"/>
        <v/>
      </c>
      <c r="F713" s="49" t="str">
        <f t="shared" si="381"/>
        <v/>
      </c>
      <c r="G713" s="50" t="str">
        <f>IF(F713&lt;&gt;"",
IF($F$6=Robocze!$B$3,$F$5/12,
IF(AND($F$6=Robocze!$B$4,MOD(A713,3)=1),$F$5/4,
IF(AND($F$6=Robocze!$B$5,MOD(A713,12)=1),$F$5,0))),
"")</f>
        <v/>
      </c>
      <c r="H713" s="50" t="str">
        <f t="shared" si="382"/>
        <v/>
      </c>
      <c r="I713" s="51" t="str">
        <f t="shared" si="383"/>
        <v/>
      </c>
      <c r="J713" s="50" t="str">
        <f t="shared" si="384"/>
        <v/>
      </c>
      <c r="K713" s="50" t="str">
        <f t="shared" si="385"/>
        <v/>
      </c>
      <c r="L713" s="52" t="str">
        <f t="shared" si="386"/>
        <v/>
      </c>
      <c r="M713" s="111" t="str">
        <f t="shared" si="387"/>
        <v/>
      </c>
      <c r="N713" s="114" t="str">
        <f t="shared" si="388"/>
        <v/>
      </c>
      <c r="O713" s="115"/>
      <c r="P713" s="114" t="str">
        <f t="shared" si="389"/>
        <v/>
      </c>
      <c r="Q713" s="115"/>
      <c r="R713" s="112" t="str">
        <f t="shared" si="390"/>
        <v/>
      </c>
      <c r="S713" s="50"/>
      <c r="T713" s="53" t="str">
        <f t="shared" si="391"/>
        <v/>
      </c>
      <c r="U713" s="50" t="str">
        <f t="shared" si="392"/>
        <v/>
      </c>
      <c r="V713" s="50" t="str">
        <f t="shared" si="393"/>
        <v/>
      </c>
      <c r="W713" s="53" t="str">
        <f t="shared" si="394"/>
        <v/>
      </c>
      <c r="X713" s="50" t="str">
        <f t="shared" si="395"/>
        <v/>
      </c>
      <c r="Y713" s="50" t="str">
        <f>IF(B713&lt;&gt;"",IF(MONTH(E713)=MONTH($F$14),SUMIF($C$22:C1181,"="&amp;(C713-1),$G$22:G1181),0)*T713,"")</f>
        <v/>
      </c>
      <c r="Z713" s="50" t="str">
        <f>IF(B713&lt;&gt;"",SUM($Y$22:Y713),"")</f>
        <v/>
      </c>
      <c r="AA713" s="51" t="str">
        <f t="shared" si="396"/>
        <v/>
      </c>
      <c r="AB713" s="50" t="str">
        <f t="shared" si="397"/>
        <v/>
      </c>
      <c r="AC713" s="50" t="str">
        <f t="shared" si="398"/>
        <v/>
      </c>
      <c r="AD713" s="50" t="str">
        <f t="shared" si="399"/>
        <v/>
      </c>
      <c r="AE713" s="50" t="str">
        <f t="shared" si="400"/>
        <v/>
      </c>
      <c r="AF713" s="50" t="str">
        <f>IFERROR($V713*(1-$W713)+SUM($X$22:$X713)+$AD713,"")</f>
        <v/>
      </c>
      <c r="AG713" s="50" t="str">
        <f t="shared" si="401"/>
        <v/>
      </c>
      <c r="AH713" s="50" t="str">
        <f>IF(B713&lt;&gt;"",
IF(AND(AG713=TRUE,D713&gt;=65),$V713*(1-10%)+SUM($X$22:$X713)+$AD713,AF713),
"")</f>
        <v/>
      </c>
      <c r="AI713" s="50" t="str">
        <f t="shared" si="402"/>
        <v/>
      </c>
      <c r="AJ713" s="50" t="str">
        <f t="shared" si="403"/>
        <v/>
      </c>
      <c r="AK713" s="50" t="str">
        <f t="shared" si="404"/>
        <v/>
      </c>
      <c r="AL713" s="50" t="str">
        <f t="shared" si="405"/>
        <v/>
      </c>
      <c r="AM713" s="50" t="str">
        <f t="shared" si="406"/>
        <v/>
      </c>
      <c r="AN713" s="50" t="str">
        <f t="shared" si="407"/>
        <v/>
      </c>
      <c r="AO713" s="50" t="str">
        <f t="shared" si="408"/>
        <v/>
      </c>
      <c r="AP713" s="50" t="str">
        <f t="shared" si="409"/>
        <v/>
      </c>
      <c r="AQ713" s="50" t="str">
        <f t="shared" si="410"/>
        <v/>
      </c>
    </row>
    <row r="714" spans="1:43" s="46" customFormat="1" x14ac:dyDescent="0.2">
      <c r="A714" s="47" t="str">
        <f t="shared" si="377"/>
        <v/>
      </c>
      <c r="B714" s="47" t="str">
        <f>IF(E714&lt;=$F$10,VLOOKUP('KALKULATOR 2021'!A714,Robocze!$B$23:$C$102,2),"")</f>
        <v/>
      </c>
      <c r="C714" s="47" t="str">
        <f t="shared" si="378"/>
        <v/>
      </c>
      <c r="D714" s="48" t="str">
        <f t="shared" si="379"/>
        <v/>
      </c>
      <c r="E714" s="54" t="str">
        <f t="shared" si="380"/>
        <v/>
      </c>
      <c r="F714" s="49" t="str">
        <f t="shared" si="381"/>
        <v/>
      </c>
      <c r="G714" s="50" t="str">
        <f>IF(F714&lt;&gt;"",
IF($F$6=Robocze!$B$3,$F$5/12,
IF(AND($F$6=Robocze!$B$4,MOD(A714,3)=1),$F$5/4,
IF(AND($F$6=Robocze!$B$5,MOD(A714,12)=1),$F$5,0))),
"")</f>
        <v/>
      </c>
      <c r="H714" s="50" t="str">
        <f t="shared" si="382"/>
        <v/>
      </c>
      <c r="I714" s="51" t="str">
        <f t="shared" si="383"/>
        <v/>
      </c>
      <c r="J714" s="50" t="str">
        <f t="shared" si="384"/>
        <v/>
      </c>
      <c r="K714" s="50" t="str">
        <f t="shared" si="385"/>
        <v/>
      </c>
      <c r="L714" s="52" t="str">
        <f t="shared" si="386"/>
        <v/>
      </c>
      <c r="M714" s="111" t="str">
        <f t="shared" si="387"/>
        <v/>
      </c>
      <c r="N714" s="114" t="str">
        <f t="shared" si="388"/>
        <v/>
      </c>
      <c r="O714" s="115"/>
      <c r="P714" s="114" t="str">
        <f t="shared" si="389"/>
        <v/>
      </c>
      <c r="Q714" s="115"/>
      <c r="R714" s="112" t="str">
        <f t="shared" si="390"/>
        <v/>
      </c>
      <c r="S714" s="50"/>
      <c r="T714" s="53" t="str">
        <f t="shared" si="391"/>
        <v/>
      </c>
      <c r="U714" s="50" t="str">
        <f t="shared" si="392"/>
        <v/>
      </c>
      <c r="V714" s="50" t="str">
        <f t="shared" si="393"/>
        <v/>
      </c>
      <c r="W714" s="53" t="str">
        <f t="shared" si="394"/>
        <v/>
      </c>
      <c r="X714" s="50" t="str">
        <f t="shared" si="395"/>
        <v/>
      </c>
      <c r="Y714" s="50" t="str">
        <f>IF(B714&lt;&gt;"",IF(MONTH(E714)=MONTH($F$14),SUMIF($C$22:C1182,"="&amp;(C714-1),$G$22:G1182),0)*T714,"")</f>
        <v/>
      </c>
      <c r="Z714" s="50" t="str">
        <f>IF(B714&lt;&gt;"",SUM($Y$22:Y714),"")</f>
        <v/>
      </c>
      <c r="AA714" s="51" t="str">
        <f t="shared" si="396"/>
        <v/>
      </c>
      <c r="AB714" s="50" t="str">
        <f t="shared" si="397"/>
        <v/>
      </c>
      <c r="AC714" s="50" t="str">
        <f t="shared" si="398"/>
        <v/>
      </c>
      <c r="AD714" s="50" t="str">
        <f t="shared" si="399"/>
        <v/>
      </c>
      <c r="AE714" s="50" t="str">
        <f t="shared" si="400"/>
        <v/>
      </c>
      <c r="AF714" s="50" t="str">
        <f>IFERROR($V714*(1-$W714)+SUM($X$22:$X714)+$AD714,"")</f>
        <v/>
      </c>
      <c r="AG714" s="50" t="str">
        <f t="shared" si="401"/>
        <v/>
      </c>
      <c r="AH714" s="50" t="str">
        <f>IF(B714&lt;&gt;"",
IF(AND(AG714=TRUE,D714&gt;=65),$V714*(1-10%)+SUM($X$22:$X714)+$AD714,AF714),
"")</f>
        <v/>
      </c>
      <c r="AI714" s="50" t="str">
        <f t="shared" si="402"/>
        <v/>
      </c>
      <c r="AJ714" s="50" t="str">
        <f t="shared" si="403"/>
        <v/>
      </c>
      <c r="AK714" s="50" t="str">
        <f t="shared" si="404"/>
        <v/>
      </c>
      <c r="AL714" s="50" t="str">
        <f t="shared" si="405"/>
        <v/>
      </c>
      <c r="AM714" s="50" t="str">
        <f t="shared" si="406"/>
        <v/>
      </c>
      <c r="AN714" s="50" t="str">
        <f t="shared" si="407"/>
        <v/>
      </c>
      <c r="AO714" s="50" t="str">
        <f t="shared" si="408"/>
        <v/>
      </c>
      <c r="AP714" s="50" t="str">
        <f t="shared" si="409"/>
        <v/>
      </c>
      <c r="AQ714" s="50" t="str">
        <f t="shared" si="410"/>
        <v/>
      </c>
    </row>
    <row r="715" spans="1:43" s="46" customFormat="1" x14ac:dyDescent="0.2">
      <c r="A715" s="47" t="str">
        <f t="shared" si="377"/>
        <v/>
      </c>
      <c r="B715" s="47" t="str">
        <f>IF(E715&lt;=$F$10,VLOOKUP('KALKULATOR 2021'!A715,Robocze!$B$23:$C$102,2),"")</f>
        <v/>
      </c>
      <c r="C715" s="47" t="str">
        <f t="shared" si="378"/>
        <v/>
      </c>
      <c r="D715" s="48" t="str">
        <f t="shared" si="379"/>
        <v/>
      </c>
      <c r="E715" s="54" t="str">
        <f t="shared" si="380"/>
        <v/>
      </c>
      <c r="F715" s="49" t="str">
        <f t="shared" si="381"/>
        <v/>
      </c>
      <c r="G715" s="50" t="str">
        <f>IF(F715&lt;&gt;"",
IF($F$6=Robocze!$B$3,$F$5/12,
IF(AND($F$6=Robocze!$B$4,MOD(A715,3)=1),$F$5/4,
IF(AND($F$6=Robocze!$B$5,MOD(A715,12)=1),$F$5,0))),
"")</f>
        <v/>
      </c>
      <c r="H715" s="50" t="str">
        <f t="shared" si="382"/>
        <v/>
      </c>
      <c r="I715" s="51" t="str">
        <f t="shared" si="383"/>
        <v/>
      </c>
      <c r="J715" s="50" t="str">
        <f t="shared" si="384"/>
        <v/>
      </c>
      <c r="K715" s="50" t="str">
        <f t="shared" si="385"/>
        <v/>
      </c>
      <c r="L715" s="52" t="str">
        <f t="shared" si="386"/>
        <v/>
      </c>
      <c r="M715" s="111" t="str">
        <f t="shared" si="387"/>
        <v/>
      </c>
      <c r="N715" s="114" t="str">
        <f t="shared" si="388"/>
        <v/>
      </c>
      <c r="O715" s="115"/>
      <c r="P715" s="114" t="str">
        <f t="shared" si="389"/>
        <v/>
      </c>
      <c r="Q715" s="115"/>
      <c r="R715" s="112" t="str">
        <f t="shared" si="390"/>
        <v/>
      </c>
      <c r="S715" s="50"/>
      <c r="T715" s="53" t="str">
        <f t="shared" si="391"/>
        <v/>
      </c>
      <c r="U715" s="50" t="str">
        <f t="shared" si="392"/>
        <v/>
      </c>
      <c r="V715" s="50" t="str">
        <f t="shared" si="393"/>
        <v/>
      </c>
      <c r="W715" s="53" t="str">
        <f t="shared" si="394"/>
        <v/>
      </c>
      <c r="X715" s="50" t="str">
        <f t="shared" si="395"/>
        <v/>
      </c>
      <c r="Y715" s="50" t="str">
        <f>IF(B715&lt;&gt;"",IF(MONTH(E715)=MONTH($F$14),SUMIF($C$22:C1183,"="&amp;(C715-1),$G$22:G1183),0)*T715,"")</f>
        <v/>
      </c>
      <c r="Z715" s="50" t="str">
        <f>IF(B715&lt;&gt;"",SUM($Y$22:Y715),"")</f>
        <v/>
      </c>
      <c r="AA715" s="51" t="str">
        <f t="shared" si="396"/>
        <v/>
      </c>
      <c r="AB715" s="50" t="str">
        <f t="shared" si="397"/>
        <v/>
      </c>
      <c r="AC715" s="50" t="str">
        <f t="shared" si="398"/>
        <v/>
      </c>
      <c r="AD715" s="50" t="str">
        <f t="shared" si="399"/>
        <v/>
      </c>
      <c r="AE715" s="50" t="str">
        <f t="shared" si="400"/>
        <v/>
      </c>
      <c r="AF715" s="50" t="str">
        <f>IFERROR($V715*(1-$W715)+SUM($X$22:$X715)+$AD715,"")</f>
        <v/>
      </c>
      <c r="AG715" s="50" t="str">
        <f t="shared" si="401"/>
        <v/>
      </c>
      <c r="AH715" s="50" t="str">
        <f>IF(B715&lt;&gt;"",
IF(AND(AG715=TRUE,D715&gt;=65),$V715*(1-10%)+SUM($X$22:$X715)+$AD715,AF715),
"")</f>
        <v/>
      </c>
      <c r="AI715" s="50" t="str">
        <f t="shared" si="402"/>
        <v/>
      </c>
      <c r="AJ715" s="50" t="str">
        <f t="shared" si="403"/>
        <v/>
      </c>
      <c r="AK715" s="50" t="str">
        <f t="shared" si="404"/>
        <v/>
      </c>
      <c r="AL715" s="50" t="str">
        <f t="shared" si="405"/>
        <v/>
      </c>
      <c r="AM715" s="50" t="str">
        <f t="shared" si="406"/>
        <v/>
      </c>
      <c r="AN715" s="50" t="str">
        <f t="shared" si="407"/>
        <v/>
      </c>
      <c r="AO715" s="50" t="str">
        <f t="shared" si="408"/>
        <v/>
      </c>
      <c r="AP715" s="50" t="str">
        <f t="shared" si="409"/>
        <v/>
      </c>
      <c r="AQ715" s="50" t="str">
        <f t="shared" si="410"/>
        <v/>
      </c>
    </row>
    <row r="716" spans="1:43" s="46" customFormat="1" x14ac:dyDescent="0.2">
      <c r="A716" s="47" t="str">
        <f t="shared" si="377"/>
        <v/>
      </c>
      <c r="B716" s="47" t="str">
        <f>IF(E716&lt;=$F$10,VLOOKUP('KALKULATOR 2021'!A716,Robocze!$B$23:$C$102,2),"")</f>
        <v/>
      </c>
      <c r="C716" s="47" t="str">
        <f t="shared" si="378"/>
        <v/>
      </c>
      <c r="D716" s="48" t="str">
        <f t="shared" si="379"/>
        <v/>
      </c>
      <c r="E716" s="54" t="str">
        <f t="shared" si="380"/>
        <v/>
      </c>
      <c r="F716" s="49" t="str">
        <f t="shared" si="381"/>
        <v/>
      </c>
      <c r="G716" s="50" t="str">
        <f>IF(F716&lt;&gt;"",
IF($F$6=Robocze!$B$3,$F$5/12,
IF(AND($F$6=Robocze!$B$4,MOD(A716,3)=1),$F$5/4,
IF(AND($F$6=Robocze!$B$5,MOD(A716,12)=1),$F$5,0))),
"")</f>
        <v/>
      </c>
      <c r="H716" s="50" t="str">
        <f t="shared" si="382"/>
        <v/>
      </c>
      <c r="I716" s="51" t="str">
        <f t="shared" si="383"/>
        <v/>
      </c>
      <c r="J716" s="50" t="str">
        <f t="shared" si="384"/>
        <v/>
      </c>
      <c r="K716" s="50" t="str">
        <f t="shared" si="385"/>
        <v/>
      </c>
      <c r="L716" s="52" t="str">
        <f t="shared" si="386"/>
        <v/>
      </c>
      <c r="M716" s="111" t="str">
        <f t="shared" si="387"/>
        <v/>
      </c>
      <c r="N716" s="114" t="str">
        <f t="shared" si="388"/>
        <v/>
      </c>
      <c r="O716" s="115"/>
      <c r="P716" s="114" t="str">
        <f t="shared" si="389"/>
        <v/>
      </c>
      <c r="Q716" s="115"/>
      <c r="R716" s="112" t="str">
        <f t="shared" si="390"/>
        <v/>
      </c>
      <c r="S716" s="50"/>
      <c r="T716" s="53" t="str">
        <f t="shared" si="391"/>
        <v/>
      </c>
      <c r="U716" s="50" t="str">
        <f t="shared" si="392"/>
        <v/>
      </c>
      <c r="V716" s="50" t="str">
        <f t="shared" si="393"/>
        <v/>
      </c>
      <c r="W716" s="53" t="str">
        <f t="shared" si="394"/>
        <v/>
      </c>
      <c r="X716" s="50" t="str">
        <f t="shared" si="395"/>
        <v/>
      </c>
      <c r="Y716" s="50" t="str">
        <f>IF(B716&lt;&gt;"",IF(MONTH(E716)=MONTH($F$14),SUMIF($C$22:C1184,"="&amp;(C716-1),$G$22:G1184),0)*T716,"")</f>
        <v/>
      </c>
      <c r="Z716" s="50" t="str">
        <f>IF(B716&lt;&gt;"",SUM($Y$22:Y716),"")</f>
        <v/>
      </c>
      <c r="AA716" s="51" t="str">
        <f t="shared" si="396"/>
        <v/>
      </c>
      <c r="AB716" s="50" t="str">
        <f t="shared" si="397"/>
        <v/>
      </c>
      <c r="AC716" s="50" t="str">
        <f t="shared" si="398"/>
        <v/>
      </c>
      <c r="AD716" s="50" t="str">
        <f t="shared" si="399"/>
        <v/>
      </c>
      <c r="AE716" s="50" t="str">
        <f t="shared" si="400"/>
        <v/>
      </c>
      <c r="AF716" s="50" t="str">
        <f>IFERROR($V716*(1-$W716)+SUM($X$22:$X716)+$AD716,"")</f>
        <v/>
      </c>
      <c r="AG716" s="50" t="str">
        <f t="shared" si="401"/>
        <v/>
      </c>
      <c r="AH716" s="50" t="str">
        <f>IF(B716&lt;&gt;"",
IF(AND(AG716=TRUE,D716&gt;=65),$V716*(1-10%)+SUM($X$22:$X716)+$AD716,AF716),
"")</f>
        <v/>
      </c>
      <c r="AI716" s="50" t="str">
        <f t="shared" si="402"/>
        <v/>
      </c>
      <c r="AJ716" s="50" t="str">
        <f t="shared" si="403"/>
        <v/>
      </c>
      <c r="AK716" s="50" t="str">
        <f t="shared" si="404"/>
        <v/>
      </c>
      <c r="AL716" s="50" t="str">
        <f t="shared" si="405"/>
        <v/>
      </c>
      <c r="AM716" s="50" t="str">
        <f t="shared" si="406"/>
        <v/>
      </c>
      <c r="AN716" s="50" t="str">
        <f t="shared" si="407"/>
        <v/>
      </c>
      <c r="AO716" s="50" t="str">
        <f t="shared" si="408"/>
        <v/>
      </c>
      <c r="AP716" s="50" t="str">
        <f t="shared" si="409"/>
        <v/>
      </c>
      <c r="AQ716" s="50" t="str">
        <f t="shared" si="410"/>
        <v/>
      </c>
    </row>
    <row r="717" spans="1:43" s="46" customFormat="1" x14ac:dyDescent="0.2">
      <c r="A717" s="55" t="str">
        <f t="shared" si="377"/>
        <v/>
      </c>
      <c r="B717" s="55" t="str">
        <f>IF(E717&lt;=$F$10,VLOOKUP('KALKULATOR 2021'!A717,Robocze!$B$23:$C$102,2),"")</f>
        <v/>
      </c>
      <c r="C717" s="55" t="str">
        <f t="shared" si="378"/>
        <v/>
      </c>
      <c r="D717" s="56" t="str">
        <f t="shared" si="379"/>
        <v/>
      </c>
      <c r="E717" s="57" t="str">
        <f t="shared" si="380"/>
        <v/>
      </c>
      <c r="F717" s="58" t="str">
        <f t="shared" si="381"/>
        <v/>
      </c>
      <c r="G717" s="59" t="str">
        <f>IF(F717&lt;&gt;"",
IF($F$6=Robocze!$B$3,$F$5/12,
IF(AND($F$6=Robocze!$B$4,MOD(A717,3)=1),$F$5/4,
IF(AND($F$6=Robocze!$B$5,MOD(A717,12)=1),$F$5,0))),
"")</f>
        <v/>
      </c>
      <c r="H717" s="59" t="str">
        <f t="shared" si="382"/>
        <v/>
      </c>
      <c r="I717" s="60" t="str">
        <f t="shared" si="383"/>
        <v/>
      </c>
      <c r="J717" s="59" t="str">
        <f t="shared" si="384"/>
        <v/>
      </c>
      <c r="K717" s="59" t="str">
        <f t="shared" si="385"/>
        <v/>
      </c>
      <c r="L717" s="61" t="str">
        <f t="shared" si="386"/>
        <v/>
      </c>
      <c r="M717" s="113" t="str">
        <f t="shared" si="387"/>
        <v/>
      </c>
      <c r="N717" s="114" t="str">
        <f t="shared" si="388"/>
        <v/>
      </c>
      <c r="O717" s="115"/>
      <c r="P717" s="114" t="str">
        <f t="shared" si="389"/>
        <v/>
      </c>
      <c r="Q717" s="115"/>
      <c r="R717" s="112" t="str">
        <f t="shared" si="390"/>
        <v/>
      </c>
      <c r="S717" s="59"/>
      <c r="T717" s="62" t="str">
        <f t="shared" si="391"/>
        <v/>
      </c>
      <c r="U717" s="59" t="str">
        <f t="shared" si="392"/>
        <v/>
      </c>
      <c r="V717" s="59" t="str">
        <f t="shared" si="393"/>
        <v/>
      </c>
      <c r="W717" s="62" t="str">
        <f t="shared" si="394"/>
        <v/>
      </c>
      <c r="X717" s="59" t="str">
        <f t="shared" si="395"/>
        <v/>
      </c>
      <c r="Y717" s="59" t="str">
        <f>IF(B717&lt;&gt;"",IF(MONTH(E717)=MONTH($F$14),SUMIF($C$22:C1185,"="&amp;(C717-1),$G$22:G1185),0)*T717,"")</f>
        <v/>
      </c>
      <c r="Z717" s="59" t="str">
        <f>IF(B717&lt;&gt;"",SUM($Y$22:Y717),"")</f>
        <v/>
      </c>
      <c r="AA717" s="60" t="str">
        <f t="shared" si="396"/>
        <v/>
      </c>
      <c r="AB717" s="59" t="str">
        <f t="shared" si="397"/>
        <v/>
      </c>
      <c r="AC717" s="59" t="str">
        <f t="shared" si="398"/>
        <v/>
      </c>
      <c r="AD717" s="59" t="str">
        <f t="shared" si="399"/>
        <v/>
      </c>
      <c r="AE717" s="59" t="str">
        <f t="shared" si="400"/>
        <v/>
      </c>
      <c r="AF717" s="59" t="str">
        <f>IFERROR($V717*(1-$W717)+SUM($X$22:$X717)+$AD717,"")</f>
        <v/>
      </c>
      <c r="AG717" s="59" t="str">
        <f t="shared" si="401"/>
        <v/>
      </c>
      <c r="AH717" s="59" t="str">
        <f>IF(B717&lt;&gt;"",
IF(AND(AG717=TRUE,D717&gt;=65),$V717*(1-10%)+SUM($X$22:$X717)+$AD717,AF717),
"")</f>
        <v/>
      </c>
      <c r="AI717" s="59" t="str">
        <f t="shared" si="402"/>
        <v/>
      </c>
      <c r="AJ717" s="59" t="str">
        <f t="shared" si="403"/>
        <v/>
      </c>
      <c r="AK717" s="59" t="str">
        <f t="shared" si="404"/>
        <v/>
      </c>
      <c r="AL717" s="59" t="str">
        <f t="shared" si="405"/>
        <v/>
      </c>
      <c r="AM717" s="59" t="str">
        <f t="shared" si="406"/>
        <v/>
      </c>
      <c r="AN717" s="59" t="str">
        <f t="shared" si="407"/>
        <v/>
      </c>
      <c r="AO717" s="59" t="str">
        <f t="shared" si="408"/>
        <v/>
      </c>
      <c r="AP717" s="59" t="str">
        <f t="shared" si="409"/>
        <v/>
      </c>
      <c r="AQ717" s="59" t="str">
        <f t="shared" si="410"/>
        <v/>
      </c>
    </row>
    <row r="718" spans="1:43" s="46" customFormat="1" x14ac:dyDescent="0.2">
      <c r="A718" s="47" t="str">
        <f t="shared" si="377"/>
        <v/>
      </c>
      <c r="B718" s="47" t="str">
        <f>IF(E718&lt;=$F$10,VLOOKUP('KALKULATOR 2021'!A718,Robocze!$B$23:$C$102,2),"")</f>
        <v/>
      </c>
      <c r="C718" s="47" t="str">
        <f t="shared" si="378"/>
        <v/>
      </c>
      <c r="D718" s="48" t="str">
        <f t="shared" si="379"/>
        <v/>
      </c>
      <c r="E718" s="49" t="str">
        <f t="shared" si="380"/>
        <v/>
      </c>
      <c r="F718" s="49" t="str">
        <f t="shared" si="381"/>
        <v/>
      </c>
      <c r="G718" s="50" t="str">
        <f>IF(F718&lt;&gt;"",
IF($F$6=Robocze!$B$3,$F$5/12,
IF(AND($F$6=Robocze!$B$4,MOD(A718,3)=1),$F$5/4,
IF(AND($F$6=Robocze!$B$5,MOD(A718,12)=1),$F$5,0))),
"")</f>
        <v/>
      </c>
      <c r="H718" s="50" t="str">
        <f t="shared" si="382"/>
        <v/>
      </c>
      <c r="I718" s="51" t="str">
        <f t="shared" si="383"/>
        <v/>
      </c>
      <c r="J718" s="50" t="str">
        <f t="shared" si="384"/>
        <v/>
      </c>
      <c r="K718" s="50" t="str">
        <f t="shared" si="385"/>
        <v/>
      </c>
      <c r="L718" s="52" t="str">
        <f t="shared" si="386"/>
        <v/>
      </c>
      <c r="M718" s="111" t="str">
        <f t="shared" si="387"/>
        <v/>
      </c>
      <c r="N718" s="114" t="str">
        <f t="shared" si="388"/>
        <v/>
      </c>
      <c r="O718" s="115"/>
      <c r="P718" s="114" t="str">
        <f t="shared" si="389"/>
        <v/>
      </c>
      <c r="Q718" s="115"/>
      <c r="R718" s="112" t="str">
        <f t="shared" si="390"/>
        <v/>
      </c>
      <c r="S718" s="50"/>
      <c r="T718" s="53" t="str">
        <f t="shared" si="391"/>
        <v/>
      </c>
      <c r="U718" s="50" t="str">
        <f t="shared" si="392"/>
        <v/>
      </c>
      <c r="V718" s="50" t="str">
        <f t="shared" si="393"/>
        <v/>
      </c>
      <c r="W718" s="53" t="str">
        <f t="shared" si="394"/>
        <v/>
      </c>
      <c r="X718" s="50" t="str">
        <f t="shared" si="395"/>
        <v/>
      </c>
      <c r="Y718" s="50" t="str">
        <f>IF(B718&lt;&gt;"",IF(MONTH(E718)=MONTH($F$14),SUMIF($C$22:C1186,"="&amp;(C718-1),$G$22:G1186),0)*T718,"")</f>
        <v/>
      </c>
      <c r="Z718" s="50" t="str">
        <f>IF(B718&lt;&gt;"",SUM($Y$22:Y718),"")</f>
        <v/>
      </c>
      <c r="AA718" s="51" t="str">
        <f t="shared" si="396"/>
        <v/>
      </c>
      <c r="AB718" s="50" t="str">
        <f t="shared" si="397"/>
        <v/>
      </c>
      <c r="AC718" s="50" t="str">
        <f t="shared" si="398"/>
        <v/>
      </c>
      <c r="AD718" s="50" t="str">
        <f t="shared" si="399"/>
        <v/>
      </c>
      <c r="AE718" s="50" t="str">
        <f t="shared" si="400"/>
        <v/>
      </c>
      <c r="AF718" s="50" t="str">
        <f>IFERROR($V718*(1-$W718)+SUM($X$22:$X718)+$AD718,"")</f>
        <v/>
      </c>
      <c r="AG718" s="50" t="str">
        <f t="shared" si="401"/>
        <v/>
      </c>
      <c r="AH718" s="50" t="str">
        <f>IF(B718&lt;&gt;"",
IF(AND(AG718=TRUE,D718&gt;=65),$V718*(1-10%)+SUM($X$22:$X718)+$AD718,AF718),
"")</f>
        <v/>
      </c>
      <c r="AI718" s="50" t="str">
        <f t="shared" si="402"/>
        <v/>
      </c>
      <c r="AJ718" s="50" t="str">
        <f t="shared" si="403"/>
        <v/>
      </c>
      <c r="AK718" s="50" t="str">
        <f t="shared" si="404"/>
        <v/>
      </c>
      <c r="AL718" s="50" t="str">
        <f t="shared" si="405"/>
        <v/>
      </c>
      <c r="AM718" s="50" t="str">
        <f t="shared" si="406"/>
        <v/>
      </c>
      <c r="AN718" s="50" t="str">
        <f t="shared" si="407"/>
        <v/>
      </c>
      <c r="AO718" s="50" t="str">
        <f t="shared" si="408"/>
        <v/>
      </c>
      <c r="AP718" s="50" t="str">
        <f t="shared" si="409"/>
        <v/>
      </c>
      <c r="AQ718" s="50" t="str">
        <f t="shared" si="410"/>
        <v/>
      </c>
    </row>
    <row r="719" spans="1:43" s="46" customFormat="1" x14ac:dyDescent="0.2">
      <c r="A719" s="47" t="str">
        <f t="shared" si="377"/>
        <v/>
      </c>
      <c r="B719" s="47" t="str">
        <f>IF(E719&lt;=$F$10,VLOOKUP('KALKULATOR 2021'!A719,Robocze!$B$23:$C$102,2),"")</f>
        <v/>
      </c>
      <c r="C719" s="47" t="str">
        <f t="shared" si="378"/>
        <v/>
      </c>
      <c r="D719" s="48" t="str">
        <f t="shared" si="379"/>
        <v/>
      </c>
      <c r="E719" s="54" t="str">
        <f t="shared" si="380"/>
        <v/>
      </c>
      <c r="F719" s="49" t="str">
        <f t="shared" si="381"/>
        <v/>
      </c>
      <c r="G719" s="50" t="str">
        <f>IF(F719&lt;&gt;"",
IF($F$6=Robocze!$B$3,$F$5/12,
IF(AND($F$6=Robocze!$B$4,MOD(A719,3)=1),$F$5/4,
IF(AND($F$6=Robocze!$B$5,MOD(A719,12)=1),$F$5,0))),
"")</f>
        <v/>
      </c>
      <c r="H719" s="50" t="str">
        <f t="shared" si="382"/>
        <v/>
      </c>
      <c r="I719" s="51" t="str">
        <f t="shared" si="383"/>
        <v/>
      </c>
      <c r="J719" s="50" t="str">
        <f t="shared" si="384"/>
        <v/>
      </c>
      <c r="K719" s="50" t="str">
        <f t="shared" si="385"/>
        <v/>
      </c>
      <c r="L719" s="52" t="str">
        <f t="shared" si="386"/>
        <v/>
      </c>
      <c r="M719" s="111" t="str">
        <f t="shared" si="387"/>
        <v/>
      </c>
      <c r="N719" s="114" t="str">
        <f t="shared" si="388"/>
        <v/>
      </c>
      <c r="O719" s="115"/>
      <c r="P719" s="114" t="str">
        <f t="shared" si="389"/>
        <v/>
      </c>
      <c r="Q719" s="115"/>
      <c r="R719" s="112" t="str">
        <f t="shared" si="390"/>
        <v/>
      </c>
      <c r="S719" s="50"/>
      <c r="T719" s="53" t="str">
        <f t="shared" si="391"/>
        <v/>
      </c>
      <c r="U719" s="50" t="str">
        <f t="shared" si="392"/>
        <v/>
      </c>
      <c r="V719" s="50" t="str">
        <f t="shared" si="393"/>
        <v/>
      </c>
      <c r="W719" s="53" t="str">
        <f t="shared" si="394"/>
        <v/>
      </c>
      <c r="X719" s="50" t="str">
        <f t="shared" si="395"/>
        <v/>
      </c>
      <c r="Y719" s="50" t="str">
        <f>IF(B719&lt;&gt;"",IF(MONTH(E719)=MONTH($F$14),SUMIF($C$22:C1187,"="&amp;(C719-1),$G$22:G1187),0)*T719,"")</f>
        <v/>
      </c>
      <c r="Z719" s="50" t="str">
        <f>IF(B719&lt;&gt;"",SUM($Y$22:Y719),"")</f>
        <v/>
      </c>
      <c r="AA719" s="51" t="str">
        <f t="shared" si="396"/>
        <v/>
      </c>
      <c r="AB719" s="50" t="str">
        <f t="shared" si="397"/>
        <v/>
      </c>
      <c r="AC719" s="50" t="str">
        <f t="shared" si="398"/>
        <v/>
      </c>
      <c r="AD719" s="50" t="str">
        <f t="shared" si="399"/>
        <v/>
      </c>
      <c r="AE719" s="50" t="str">
        <f t="shared" si="400"/>
        <v/>
      </c>
      <c r="AF719" s="50" t="str">
        <f>IFERROR($V719*(1-$W719)+SUM($X$22:$X719)+$AD719,"")</f>
        <v/>
      </c>
      <c r="AG719" s="50" t="str">
        <f t="shared" si="401"/>
        <v/>
      </c>
      <c r="AH719" s="50" t="str">
        <f>IF(B719&lt;&gt;"",
IF(AND(AG719=TRUE,D719&gt;=65),$V719*(1-10%)+SUM($X$22:$X719)+$AD719,AF719),
"")</f>
        <v/>
      </c>
      <c r="AI719" s="50" t="str">
        <f t="shared" si="402"/>
        <v/>
      </c>
      <c r="AJ719" s="50" t="str">
        <f t="shared" si="403"/>
        <v/>
      </c>
      <c r="AK719" s="50" t="str">
        <f t="shared" si="404"/>
        <v/>
      </c>
      <c r="AL719" s="50" t="str">
        <f t="shared" si="405"/>
        <v/>
      </c>
      <c r="AM719" s="50" t="str">
        <f t="shared" si="406"/>
        <v/>
      </c>
      <c r="AN719" s="50" t="str">
        <f t="shared" si="407"/>
        <v/>
      </c>
      <c r="AO719" s="50" t="str">
        <f t="shared" si="408"/>
        <v/>
      </c>
      <c r="AP719" s="50" t="str">
        <f t="shared" si="409"/>
        <v/>
      </c>
      <c r="AQ719" s="50" t="str">
        <f t="shared" si="410"/>
        <v/>
      </c>
    </row>
    <row r="720" spans="1:43" s="46" customFormat="1" x14ac:dyDescent="0.2">
      <c r="A720" s="47" t="str">
        <f t="shared" si="377"/>
        <v/>
      </c>
      <c r="B720" s="47" t="str">
        <f>IF(E720&lt;=$F$10,VLOOKUP('KALKULATOR 2021'!A720,Robocze!$B$23:$C$102,2),"")</f>
        <v/>
      </c>
      <c r="C720" s="47" t="str">
        <f t="shared" si="378"/>
        <v/>
      </c>
      <c r="D720" s="48" t="str">
        <f t="shared" si="379"/>
        <v/>
      </c>
      <c r="E720" s="54" t="str">
        <f t="shared" si="380"/>
        <v/>
      </c>
      <c r="F720" s="49" t="str">
        <f t="shared" si="381"/>
        <v/>
      </c>
      <c r="G720" s="50" t="str">
        <f>IF(F720&lt;&gt;"",
IF($F$6=Robocze!$B$3,$F$5/12,
IF(AND($F$6=Robocze!$B$4,MOD(A720,3)=1),$F$5/4,
IF(AND($F$6=Robocze!$B$5,MOD(A720,12)=1),$F$5,0))),
"")</f>
        <v/>
      </c>
      <c r="H720" s="50" t="str">
        <f t="shared" si="382"/>
        <v/>
      </c>
      <c r="I720" s="51" t="str">
        <f t="shared" si="383"/>
        <v/>
      </c>
      <c r="J720" s="50" t="str">
        <f t="shared" si="384"/>
        <v/>
      </c>
      <c r="K720" s="50" t="str">
        <f t="shared" si="385"/>
        <v/>
      </c>
      <c r="L720" s="52" t="str">
        <f t="shared" si="386"/>
        <v/>
      </c>
      <c r="M720" s="111" t="str">
        <f t="shared" si="387"/>
        <v/>
      </c>
      <c r="N720" s="114" t="str">
        <f t="shared" si="388"/>
        <v/>
      </c>
      <c r="O720" s="115"/>
      <c r="P720" s="114" t="str">
        <f t="shared" si="389"/>
        <v/>
      </c>
      <c r="Q720" s="115"/>
      <c r="R720" s="112" t="str">
        <f t="shared" si="390"/>
        <v/>
      </c>
      <c r="S720" s="50"/>
      <c r="T720" s="53" t="str">
        <f t="shared" si="391"/>
        <v/>
      </c>
      <c r="U720" s="50" t="str">
        <f t="shared" si="392"/>
        <v/>
      </c>
      <c r="V720" s="50" t="str">
        <f t="shared" si="393"/>
        <v/>
      </c>
      <c r="W720" s="53" t="str">
        <f t="shared" si="394"/>
        <v/>
      </c>
      <c r="X720" s="50" t="str">
        <f t="shared" si="395"/>
        <v/>
      </c>
      <c r="Y720" s="50" t="str">
        <f>IF(B720&lt;&gt;"",IF(MONTH(E720)=MONTH($F$14),SUMIF($C$22:C1188,"="&amp;(C720-1),$G$22:G1188),0)*T720,"")</f>
        <v/>
      </c>
      <c r="Z720" s="50" t="str">
        <f>IF(B720&lt;&gt;"",SUM($Y$22:Y720),"")</f>
        <v/>
      </c>
      <c r="AA720" s="51" t="str">
        <f t="shared" si="396"/>
        <v/>
      </c>
      <c r="AB720" s="50" t="str">
        <f t="shared" si="397"/>
        <v/>
      </c>
      <c r="AC720" s="50" t="str">
        <f t="shared" si="398"/>
        <v/>
      </c>
      <c r="AD720" s="50" t="str">
        <f t="shared" si="399"/>
        <v/>
      </c>
      <c r="AE720" s="50" t="str">
        <f t="shared" si="400"/>
        <v/>
      </c>
      <c r="AF720" s="50" t="str">
        <f>IFERROR($V720*(1-$W720)+SUM($X$22:$X720)+$AD720,"")</f>
        <v/>
      </c>
      <c r="AG720" s="50" t="str">
        <f t="shared" si="401"/>
        <v/>
      </c>
      <c r="AH720" s="50" t="str">
        <f>IF(B720&lt;&gt;"",
IF(AND(AG720=TRUE,D720&gt;=65),$V720*(1-10%)+SUM($X$22:$X720)+$AD720,AF720),
"")</f>
        <v/>
      </c>
      <c r="AI720" s="50" t="str">
        <f t="shared" si="402"/>
        <v/>
      </c>
      <c r="AJ720" s="50" t="str">
        <f t="shared" si="403"/>
        <v/>
      </c>
      <c r="AK720" s="50" t="str">
        <f t="shared" si="404"/>
        <v/>
      </c>
      <c r="AL720" s="50" t="str">
        <f t="shared" si="405"/>
        <v/>
      </c>
      <c r="AM720" s="50" t="str">
        <f t="shared" si="406"/>
        <v/>
      </c>
      <c r="AN720" s="50" t="str">
        <f t="shared" si="407"/>
        <v/>
      </c>
      <c r="AO720" s="50" t="str">
        <f t="shared" si="408"/>
        <v/>
      </c>
      <c r="AP720" s="50" t="str">
        <f t="shared" si="409"/>
        <v/>
      </c>
      <c r="AQ720" s="50" t="str">
        <f t="shared" si="410"/>
        <v/>
      </c>
    </row>
    <row r="721" spans="1:43" s="46" customFormat="1" x14ac:dyDescent="0.2">
      <c r="A721" s="47" t="str">
        <f t="shared" si="377"/>
        <v/>
      </c>
      <c r="B721" s="47" t="str">
        <f>IF(E721&lt;=$F$10,VLOOKUP('KALKULATOR 2021'!A721,Robocze!$B$23:$C$102,2),"")</f>
        <v/>
      </c>
      <c r="C721" s="47" t="str">
        <f t="shared" si="378"/>
        <v/>
      </c>
      <c r="D721" s="48" t="str">
        <f t="shared" si="379"/>
        <v/>
      </c>
      <c r="E721" s="54" t="str">
        <f t="shared" si="380"/>
        <v/>
      </c>
      <c r="F721" s="49" t="str">
        <f t="shared" si="381"/>
        <v/>
      </c>
      <c r="G721" s="50" t="str">
        <f>IF(F721&lt;&gt;"",
IF($F$6=Robocze!$B$3,$F$5/12,
IF(AND($F$6=Robocze!$B$4,MOD(A721,3)=1),$F$5/4,
IF(AND($F$6=Robocze!$B$5,MOD(A721,12)=1),$F$5,0))),
"")</f>
        <v/>
      </c>
      <c r="H721" s="50" t="str">
        <f t="shared" si="382"/>
        <v/>
      </c>
      <c r="I721" s="51" t="str">
        <f t="shared" si="383"/>
        <v/>
      </c>
      <c r="J721" s="50" t="str">
        <f t="shared" si="384"/>
        <v/>
      </c>
      <c r="K721" s="50" t="str">
        <f t="shared" si="385"/>
        <v/>
      </c>
      <c r="L721" s="52" t="str">
        <f t="shared" si="386"/>
        <v/>
      </c>
      <c r="M721" s="111" t="str">
        <f t="shared" si="387"/>
        <v/>
      </c>
      <c r="N721" s="114" t="str">
        <f t="shared" si="388"/>
        <v/>
      </c>
      <c r="O721" s="115"/>
      <c r="P721" s="114" t="str">
        <f t="shared" si="389"/>
        <v/>
      </c>
      <c r="Q721" s="115"/>
      <c r="R721" s="112" t="str">
        <f t="shared" si="390"/>
        <v/>
      </c>
      <c r="S721" s="50"/>
      <c r="T721" s="53" t="str">
        <f t="shared" si="391"/>
        <v/>
      </c>
      <c r="U721" s="50" t="str">
        <f t="shared" si="392"/>
        <v/>
      </c>
      <c r="V721" s="50" t="str">
        <f t="shared" si="393"/>
        <v/>
      </c>
      <c r="W721" s="53" t="str">
        <f t="shared" si="394"/>
        <v/>
      </c>
      <c r="X721" s="50" t="str">
        <f t="shared" si="395"/>
        <v/>
      </c>
      <c r="Y721" s="50" t="str">
        <f>IF(B721&lt;&gt;"",IF(MONTH(E721)=MONTH($F$14),SUMIF($C$22:C1189,"="&amp;(C721-1),$G$22:G1189),0)*T721,"")</f>
        <v/>
      </c>
      <c r="Z721" s="50" t="str">
        <f>IF(B721&lt;&gt;"",SUM($Y$22:Y721),"")</f>
        <v/>
      </c>
      <c r="AA721" s="51" t="str">
        <f t="shared" si="396"/>
        <v/>
      </c>
      <c r="AB721" s="50" t="str">
        <f t="shared" si="397"/>
        <v/>
      </c>
      <c r="AC721" s="50" t="str">
        <f t="shared" si="398"/>
        <v/>
      </c>
      <c r="AD721" s="50" t="str">
        <f t="shared" si="399"/>
        <v/>
      </c>
      <c r="AE721" s="50" t="str">
        <f t="shared" si="400"/>
        <v/>
      </c>
      <c r="AF721" s="50" t="str">
        <f>IFERROR($V721*(1-$W721)+SUM($X$22:$X721)+$AD721,"")</f>
        <v/>
      </c>
      <c r="AG721" s="50" t="str">
        <f t="shared" si="401"/>
        <v/>
      </c>
      <c r="AH721" s="50" t="str">
        <f>IF(B721&lt;&gt;"",
IF(AND(AG721=TRUE,D721&gt;=65),$V721*(1-10%)+SUM($X$22:$X721)+$AD721,AF721),
"")</f>
        <v/>
      </c>
      <c r="AI721" s="50" t="str">
        <f t="shared" si="402"/>
        <v/>
      </c>
      <c r="AJ721" s="50" t="str">
        <f t="shared" si="403"/>
        <v/>
      </c>
      <c r="AK721" s="50" t="str">
        <f t="shared" si="404"/>
        <v/>
      </c>
      <c r="AL721" s="50" t="str">
        <f t="shared" si="405"/>
        <v/>
      </c>
      <c r="AM721" s="50" t="str">
        <f t="shared" si="406"/>
        <v/>
      </c>
      <c r="AN721" s="50" t="str">
        <f t="shared" si="407"/>
        <v/>
      </c>
      <c r="AO721" s="50" t="str">
        <f t="shared" si="408"/>
        <v/>
      </c>
      <c r="AP721" s="50" t="str">
        <f t="shared" si="409"/>
        <v/>
      </c>
      <c r="AQ721" s="50" t="str">
        <f t="shared" si="410"/>
        <v/>
      </c>
    </row>
    <row r="722" spans="1:43" s="46" customFormat="1" x14ac:dyDescent="0.2">
      <c r="A722" s="47" t="str">
        <f t="shared" si="377"/>
        <v/>
      </c>
      <c r="B722" s="47" t="str">
        <f>IF(E722&lt;=$F$10,VLOOKUP('KALKULATOR 2021'!A722,Robocze!$B$23:$C$102,2),"")</f>
        <v/>
      </c>
      <c r="C722" s="47" t="str">
        <f t="shared" si="378"/>
        <v/>
      </c>
      <c r="D722" s="48" t="str">
        <f t="shared" si="379"/>
        <v/>
      </c>
      <c r="E722" s="54" t="str">
        <f t="shared" si="380"/>
        <v/>
      </c>
      <c r="F722" s="49" t="str">
        <f t="shared" si="381"/>
        <v/>
      </c>
      <c r="G722" s="50" t="str">
        <f>IF(F722&lt;&gt;"",
IF($F$6=Robocze!$B$3,$F$5/12,
IF(AND($F$6=Robocze!$B$4,MOD(A722,3)=1),$F$5/4,
IF(AND($F$6=Robocze!$B$5,MOD(A722,12)=1),$F$5,0))),
"")</f>
        <v/>
      </c>
      <c r="H722" s="50" t="str">
        <f t="shared" si="382"/>
        <v/>
      </c>
      <c r="I722" s="51" t="str">
        <f t="shared" si="383"/>
        <v/>
      </c>
      <c r="J722" s="50" t="str">
        <f t="shared" si="384"/>
        <v/>
      </c>
      <c r="K722" s="50" t="str">
        <f t="shared" si="385"/>
        <v/>
      </c>
      <c r="L722" s="52" t="str">
        <f t="shared" si="386"/>
        <v/>
      </c>
      <c r="M722" s="111" t="str">
        <f t="shared" si="387"/>
        <v/>
      </c>
      <c r="N722" s="114" t="str">
        <f t="shared" si="388"/>
        <v/>
      </c>
      <c r="O722" s="115"/>
      <c r="P722" s="114" t="str">
        <f t="shared" si="389"/>
        <v/>
      </c>
      <c r="Q722" s="115"/>
      <c r="R722" s="112" t="str">
        <f t="shared" si="390"/>
        <v/>
      </c>
      <c r="S722" s="50"/>
      <c r="T722" s="53" t="str">
        <f t="shared" si="391"/>
        <v/>
      </c>
      <c r="U722" s="50" t="str">
        <f t="shared" si="392"/>
        <v/>
      </c>
      <c r="V722" s="50" t="str">
        <f t="shared" si="393"/>
        <v/>
      </c>
      <c r="W722" s="53" t="str">
        <f t="shared" si="394"/>
        <v/>
      </c>
      <c r="X722" s="50" t="str">
        <f t="shared" si="395"/>
        <v/>
      </c>
      <c r="Y722" s="50" t="str">
        <f>IF(B722&lt;&gt;"",IF(MONTH(E722)=MONTH($F$14),SUMIF($C$22:C1190,"="&amp;(C722-1),$G$22:G1190),0)*T722,"")</f>
        <v/>
      </c>
      <c r="Z722" s="50" t="str">
        <f>IF(B722&lt;&gt;"",SUM($Y$22:Y722),"")</f>
        <v/>
      </c>
      <c r="AA722" s="51" t="str">
        <f t="shared" si="396"/>
        <v/>
      </c>
      <c r="AB722" s="50" t="str">
        <f t="shared" si="397"/>
        <v/>
      </c>
      <c r="AC722" s="50" t="str">
        <f t="shared" si="398"/>
        <v/>
      </c>
      <c r="AD722" s="50" t="str">
        <f t="shared" si="399"/>
        <v/>
      </c>
      <c r="AE722" s="50" t="str">
        <f t="shared" si="400"/>
        <v/>
      </c>
      <c r="AF722" s="50" t="str">
        <f>IFERROR($V722*(1-$W722)+SUM($X$22:$X722)+$AD722,"")</f>
        <v/>
      </c>
      <c r="AG722" s="50" t="str">
        <f t="shared" si="401"/>
        <v/>
      </c>
      <c r="AH722" s="50" t="str">
        <f>IF(B722&lt;&gt;"",
IF(AND(AG722=TRUE,D722&gt;=65),$V722*(1-10%)+SUM($X$22:$X722)+$AD722,AF722),
"")</f>
        <v/>
      </c>
      <c r="AI722" s="50" t="str">
        <f t="shared" si="402"/>
        <v/>
      </c>
      <c r="AJ722" s="50" t="str">
        <f t="shared" si="403"/>
        <v/>
      </c>
      <c r="AK722" s="50" t="str">
        <f t="shared" si="404"/>
        <v/>
      </c>
      <c r="AL722" s="50" t="str">
        <f t="shared" si="405"/>
        <v/>
      </c>
      <c r="AM722" s="50" t="str">
        <f t="shared" si="406"/>
        <v/>
      </c>
      <c r="AN722" s="50" t="str">
        <f t="shared" si="407"/>
        <v/>
      </c>
      <c r="AO722" s="50" t="str">
        <f t="shared" si="408"/>
        <v/>
      </c>
      <c r="AP722" s="50" t="str">
        <f t="shared" si="409"/>
        <v/>
      </c>
      <c r="AQ722" s="50" t="str">
        <f t="shared" si="410"/>
        <v/>
      </c>
    </row>
    <row r="723" spans="1:43" s="46" customFormat="1" x14ac:dyDescent="0.2">
      <c r="A723" s="47" t="str">
        <f t="shared" si="377"/>
        <v/>
      </c>
      <c r="B723" s="47" t="str">
        <f>IF(E723&lt;=$F$10,VLOOKUP('KALKULATOR 2021'!A723,Robocze!$B$23:$C$102,2),"")</f>
        <v/>
      </c>
      <c r="C723" s="47" t="str">
        <f t="shared" si="378"/>
        <v/>
      </c>
      <c r="D723" s="48" t="str">
        <f t="shared" si="379"/>
        <v/>
      </c>
      <c r="E723" s="54" t="str">
        <f t="shared" si="380"/>
        <v/>
      </c>
      <c r="F723" s="49" t="str">
        <f t="shared" si="381"/>
        <v/>
      </c>
      <c r="G723" s="50" t="str">
        <f>IF(F723&lt;&gt;"",
IF($F$6=Robocze!$B$3,$F$5/12,
IF(AND($F$6=Robocze!$B$4,MOD(A723,3)=1),$F$5/4,
IF(AND($F$6=Robocze!$B$5,MOD(A723,12)=1),$F$5,0))),
"")</f>
        <v/>
      </c>
      <c r="H723" s="50" t="str">
        <f t="shared" si="382"/>
        <v/>
      </c>
      <c r="I723" s="51" t="str">
        <f t="shared" si="383"/>
        <v/>
      </c>
      <c r="J723" s="50" t="str">
        <f t="shared" si="384"/>
        <v/>
      </c>
      <c r="K723" s="50" t="str">
        <f t="shared" si="385"/>
        <v/>
      </c>
      <c r="L723" s="52" t="str">
        <f t="shared" si="386"/>
        <v/>
      </c>
      <c r="M723" s="111" t="str">
        <f t="shared" si="387"/>
        <v/>
      </c>
      <c r="N723" s="114" t="str">
        <f t="shared" si="388"/>
        <v/>
      </c>
      <c r="O723" s="115"/>
      <c r="P723" s="114" t="str">
        <f t="shared" si="389"/>
        <v/>
      </c>
      <c r="Q723" s="115"/>
      <c r="R723" s="112" t="str">
        <f t="shared" si="390"/>
        <v/>
      </c>
      <c r="S723" s="50"/>
      <c r="T723" s="53" t="str">
        <f t="shared" si="391"/>
        <v/>
      </c>
      <c r="U723" s="50" t="str">
        <f t="shared" si="392"/>
        <v/>
      </c>
      <c r="V723" s="50" t="str">
        <f t="shared" si="393"/>
        <v/>
      </c>
      <c r="W723" s="53" t="str">
        <f t="shared" si="394"/>
        <v/>
      </c>
      <c r="X723" s="50" t="str">
        <f t="shared" si="395"/>
        <v/>
      </c>
      <c r="Y723" s="50" t="str">
        <f>IF(B723&lt;&gt;"",IF(MONTH(E723)=MONTH($F$14),SUMIF($C$22:C1191,"="&amp;(C723-1),$G$22:G1191),0)*T723,"")</f>
        <v/>
      </c>
      <c r="Z723" s="50" t="str">
        <f>IF(B723&lt;&gt;"",SUM($Y$22:Y723),"")</f>
        <v/>
      </c>
      <c r="AA723" s="51" t="str">
        <f t="shared" si="396"/>
        <v/>
      </c>
      <c r="AB723" s="50" t="str">
        <f t="shared" si="397"/>
        <v/>
      </c>
      <c r="AC723" s="50" t="str">
        <f t="shared" si="398"/>
        <v/>
      </c>
      <c r="AD723" s="50" t="str">
        <f t="shared" si="399"/>
        <v/>
      </c>
      <c r="AE723" s="50" t="str">
        <f t="shared" si="400"/>
        <v/>
      </c>
      <c r="AF723" s="50" t="str">
        <f>IFERROR($V723*(1-$W723)+SUM($X$22:$X723)+$AD723,"")</f>
        <v/>
      </c>
      <c r="AG723" s="50" t="str">
        <f t="shared" si="401"/>
        <v/>
      </c>
      <c r="AH723" s="50" t="str">
        <f>IF(B723&lt;&gt;"",
IF(AND(AG723=TRUE,D723&gt;=65),$V723*(1-10%)+SUM($X$22:$X723)+$AD723,AF723),
"")</f>
        <v/>
      </c>
      <c r="AI723" s="50" t="str">
        <f t="shared" si="402"/>
        <v/>
      </c>
      <c r="AJ723" s="50" t="str">
        <f t="shared" si="403"/>
        <v/>
      </c>
      <c r="AK723" s="50" t="str">
        <f t="shared" si="404"/>
        <v/>
      </c>
      <c r="AL723" s="50" t="str">
        <f t="shared" si="405"/>
        <v/>
      </c>
      <c r="AM723" s="50" t="str">
        <f t="shared" si="406"/>
        <v/>
      </c>
      <c r="AN723" s="50" t="str">
        <f t="shared" si="407"/>
        <v/>
      </c>
      <c r="AO723" s="50" t="str">
        <f t="shared" si="408"/>
        <v/>
      </c>
      <c r="AP723" s="50" t="str">
        <f t="shared" si="409"/>
        <v/>
      </c>
      <c r="AQ723" s="50" t="str">
        <f t="shared" si="410"/>
        <v/>
      </c>
    </row>
    <row r="724" spans="1:43" s="46" customFormat="1" x14ac:dyDescent="0.2">
      <c r="A724" s="47" t="str">
        <f t="shared" si="377"/>
        <v/>
      </c>
      <c r="B724" s="47" t="str">
        <f>IF(E724&lt;=$F$10,VLOOKUP('KALKULATOR 2021'!A724,Robocze!$B$23:$C$102,2),"")</f>
        <v/>
      </c>
      <c r="C724" s="47" t="str">
        <f t="shared" si="378"/>
        <v/>
      </c>
      <c r="D724" s="48" t="str">
        <f t="shared" si="379"/>
        <v/>
      </c>
      <c r="E724" s="54" t="str">
        <f t="shared" si="380"/>
        <v/>
      </c>
      <c r="F724" s="49" t="str">
        <f t="shared" si="381"/>
        <v/>
      </c>
      <c r="G724" s="50" t="str">
        <f>IF(F724&lt;&gt;"",
IF($F$6=Robocze!$B$3,$F$5/12,
IF(AND($F$6=Robocze!$B$4,MOD(A724,3)=1),$F$5/4,
IF(AND($F$6=Robocze!$B$5,MOD(A724,12)=1),$F$5,0))),
"")</f>
        <v/>
      </c>
      <c r="H724" s="50" t="str">
        <f t="shared" si="382"/>
        <v/>
      </c>
      <c r="I724" s="51" t="str">
        <f t="shared" si="383"/>
        <v/>
      </c>
      <c r="J724" s="50" t="str">
        <f t="shared" si="384"/>
        <v/>
      </c>
      <c r="K724" s="50" t="str">
        <f t="shared" si="385"/>
        <v/>
      </c>
      <c r="L724" s="52" t="str">
        <f t="shared" si="386"/>
        <v/>
      </c>
      <c r="M724" s="111" t="str">
        <f t="shared" si="387"/>
        <v/>
      </c>
      <c r="N724" s="114" t="str">
        <f t="shared" si="388"/>
        <v/>
      </c>
      <c r="O724" s="115"/>
      <c r="P724" s="114" t="str">
        <f t="shared" si="389"/>
        <v/>
      </c>
      <c r="Q724" s="115"/>
      <c r="R724" s="112" t="str">
        <f t="shared" si="390"/>
        <v/>
      </c>
      <c r="S724" s="50"/>
      <c r="T724" s="53" t="str">
        <f t="shared" si="391"/>
        <v/>
      </c>
      <c r="U724" s="50" t="str">
        <f t="shared" si="392"/>
        <v/>
      </c>
      <c r="V724" s="50" t="str">
        <f t="shared" si="393"/>
        <v/>
      </c>
      <c r="W724" s="53" t="str">
        <f t="shared" si="394"/>
        <v/>
      </c>
      <c r="X724" s="50" t="str">
        <f t="shared" si="395"/>
        <v/>
      </c>
      <c r="Y724" s="50" t="str">
        <f>IF(B724&lt;&gt;"",IF(MONTH(E724)=MONTH($F$14),SUMIF($C$22:C1192,"="&amp;(C724-1),$G$22:G1192),0)*T724,"")</f>
        <v/>
      </c>
      <c r="Z724" s="50" t="str">
        <f>IF(B724&lt;&gt;"",SUM($Y$22:Y724),"")</f>
        <v/>
      </c>
      <c r="AA724" s="51" t="str">
        <f t="shared" si="396"/>
        <v/>
      </c>
      <c r="AB724" s="50" t="str">
        <f t="shared" si="397"/>
        <v/>
      </c>
      <c r="AC724" s="50" t="str">
        <f t="shared" si="398"/>
        <v/>
      </c>
      <c r="AD724" s="50" t="str">
        <f t="shared" si="399"/>
        <v/>
      </c>
      <c r="AE724" s="50" t="str">
        <f t="shared" si="400"/>
        <v/>
      </c>
      <c r="AF724" s="50" t="str">
        <f>IFERROR($V724*(1-$W724)+SUM($X$22:$X724)+$AD724,"")</f>
        <v/>
      </c>
      <c r="AG724" s="50" t="str">
        <f t="shared" si="401"/>
        <v/>
      </c>
      <c r="AH724" s="50" t="str">
        <f>IF(B724&lt;&gt;"",
IF(AND(AG724=TRUE,D724&gt;=65),$V724*(1-10%)+SUM($X$22:$X724)+$AD724,AF724),
"")</f>
        <v/>
      </c>
      <c r="AI724" s="50" t="str">
        <f t="shared" si="402"/>
        <v/>
      </c>
      <c r="AJ724" s="50" t="str">
        <f t="shared" si="403"/>
        <v/>
      </c>
      <c r="AK724" s="50" t="str">
        <f t="shared" si="404"/>
        <v/>
      </c>
      <c r="AL724" s="50" t="str">
        <f t="shared" si="405"/>
        <v/>
      </c>
      <c r="AM724" s="50" t="str">
        <f t="shared" si="406"/>
        <v/>
      </c>
      <c r="AN724" s="50" t="str">
        <f t="shared" si="407"/>
        <v/>
      </c>
      <c r="AO724" s="50" t="str">
        <f t="shared" si="408"/>
        <v/>
      </c>
      <c r="AP724" s="50" t="str">
        <f t="shared" si="409"/>
        <v/>
      </c>
      <c r="AQ724" s="50" t="str">
        <f t="shared" si="410"/>
        <v/>
      </c>
    </row>
    <row r="725" spans="1:43" s="46" customFormat="1" x14ac:dyDescent="0.2">
      <c r="A725" s="47" t="str">
        <f t="shared" si="377"/>
        <v/>
      </c>
      <c r="B725" s="47" t="str">
        <f>IF(E725&lt;=$F$10,VLOOKUP('KALKULATOR 2021'!A725,Robocze!$B$23:$C$102,2),"")</f>
        <v/>
      </c>
      <c r="C725" s="47" t="str">
        <f t="shared" si="378"/>
        <v/>
      </c>
      <c r="D725" s="48" t="str">
        <f t="shared" si="379"/>
        <v/>
      </c>
      <c r="E725" s="54" t="str">
        <f t="shared" si="380"/>
        <v/>
      </c>
      <c r="F725" s="49" t="str">
        <f t="shared" si="381"/>
        <v/>
      </c>
      <c r="G725" s="50" t="str">
        <f>IF(F725&lt;&gt;"",
IF($F$6=Robocze!$B$3,$F$5/12,
IF(AND($F$6=Robocze!$B$4,MOD(A725,3)=1),$F$5/4,
IF(AND($F$6=Robocze!$B$5,MOD(A725,12)=1),$F$5,0))),
"")</f>
        <v/>
      </c>
      <c r="H725" s="50" t="str">
        <f t="shared" si="382"/>
        <v/>
      </c>
      <c r="I725" s="51" t="str">
        <f t="shared" si="383"/>
        <v/>
      </c>
      <c r="J725" s="50" t="str">
        <f t="shared" si="384"/>
        <v/>
      </c>
      <c r="K725" s="50" t="str">
        <f t="shared" si="385"/>
        <v/>
      </c>
      <c r="L725" s="52" t="str">
        <f t="shared" si="386"/>
        <v/>
      </c>
      <c r="M725" s="111" t="str">
        <f t="shared" si="387"/>
        <v/>
      </c>
      <c r="N725" s="114" t="str">
        <f t="shared" si="388"/>
        <v/>
      </c>
      <c r="O725" s="115"/>
      <c r="P725" s="114" t="str">
        <f t="shared" si="389"/>
        <v/>
      </c>
      <c r="Q725" s="115"/>
      <c r="R725" s="112" t="str">
        <f t="shared" si="390"/>
        <v/>
      </c>
      <c r="S725" s="50"/>
      <c r="T725" s="53" t="str">
        <f t="shared" si="391"/>
        <v/>
      </c>
      <c r="U725" s="50" t="str">
        <f t="shared" si="392"/>
        <v/>
      </c>
      <c r="V725" s="50" t="str">
        <f t="shared" si="393"/>
        <v/>
      </c>
      <c r="W725" s="53" t="str">
        <f t="shared" si="394"/>
        <v/>
      </c>
      <c r="X725" s="50" t="str">
        <f t="shared" si="395"/>
        <v/>
      </c>
      <c r="Y725" s="50" t="str">
        <f>IF(B725&lt;&gt;"",IF(MONTH(E725)=MONTH($F$14),SUMIF($C$22:C1193,"="&amp;(C725-1),$G$22:G1193),0)*T725,"")</f>
        <v/>
      </c>
      <c r="Z725" s="50" t="str">
        <f>IF(B725&lt;&gt;"",SUM($Y$22:Y725),"")</f>
        <v/>
      </c>
      <c r="AA725" s="51" t="str">
        <f t="shared" si="396"/>
        <v/>
      </c>
      <c r="AB725" s="50" t="str">
        <f t="shared" si="397"/>
        <v/>
      </c>
      <c r="AC725" s="50" t="str">
        <f t="shared" si="398"/>
        <v/>
      </c>
      <c r="AD725" s="50" t="str">
        <f t="shared" si="399"/>
        <v/>
      </c>
      <c r="AE725" s="50" t="str">
        <f t="shared" si="400"/>
        <v/>
      </c>
      <c r="AF725" s="50" t="str">
        <f>IFERROR($V725*(1-$W725)+SUM($X$22:$X725)+$AD725,"")</f>
        <v/>
      </c>
      <c r="AG725" s="50" t="str">
        <f t="shared" si="401"/>
        <v/>
      </c>
      <c r="AH725" s="50" t="str">
        <f>IF(B725&lt;&gt;"",
IF(AND(AG725=TRUE,D725&gt;=65),$V725*(1-10%)+SUM($X$22:$X725)+$AD725,AF725),
"")</f>
        <v/>
      </c>
      <c r="AI725" s="50" t="str">
        <f t="shared" si="402"/>
        <v/>
      </c>
      <c r="AJ725" s="50" t="str">
        <f t="shared" si="403"/>
        <v/>
      </c>
      <c r="AK725" s="50" t="str">
        <f t="shared" si="404"/>
        <v/>
      </c>
      <c r="AL725" s="50" t="str">
        <f t="shared" si="405"/>
        <v/>
      </c>
      <c r="AM725" s="50" t="str">
        <f t="shared" si="406"/>
        <v/>
      </c>
      <c r="AN725" s="50" t="str">
        <f t="shared" si="407"/>
        <v/>
      </c>
      <c r="AO725" s="50" t="str">
        <f t="shared" si="408"/>
        <v/>
      </c>
      <c r="AP725" s="50" t="str">
        <f t="shared" si="409"/>
        <v/>
      </c>
      <c r="AQ725" s="50" t="str">
        <f t="shared" si="410"/>
        <v/>
      </c>
    </row>
    <row r="726" spans="1:43" s="46" customFormat="1" x14ac:dyDescent="0.2">
      <c r="A726" s="47" t="str">
        <f t="shared" ref="A726:A789" si="411">IFERROR(IF((A725+1)&lt;=$F$8*12,A725+1,""),"")</f>
        <v/>
      </c>
      <c r="B726" s="47" t="str">
        <f>IF(E726&lt;=$F$10,VLOOKUP('KALKULATOR 2021'!A726,Robocze!$B$23:$C$102,2),"")</f>
        <v/>
      </c>
      <c r="C726" s="47" t="str">
        <f t="shared" si="378"/>
        <v/>
      </c>
      <c r="D726" s="48" t="str">
        <f t="shared" si="379"/>
        <v/>
      </c>
      <c r="E726" s="54" t="str">
        <f t="shared" si="380"/>
        <v/>
      </c>
      <c r="F726" s="49" t="str">
        <f t="shared" si="381"/>
        <v/>
      </c>
      <c r="G726" s="50" t="str">
        <f>IF(F726&lt;&gt;"",
IF($F$6=Robocze!$B$3,$F$5/12,
IF(AND($F$6=Robocze!$B$4,MOD(A726,3)=1),$F$5/4,
IF(AND($F$6=Robocze!$B$5,MOD(A726,12)=1),$F$5,0))),
"")</f>
        <v/>
      </c>
      <c r="H726" s="50" t="str">
        <f t="shared" si="382"/>
        <v/>
      </c>
      <c r="I726" s="51" t="str">
        <f t="shared" si="383"/>
        <v/>
      </c>
      <c r="J726" s="50" t="str">
        <f t="shared" si="384"/>
        <v/>
      </c>
      <c r="K726" s="50" t="str">
        <f t="shared" si="385"/>
        <v/>
      </c>
      <c r="L726" s="52" t="str">
        <f t="shared" si="386"/>
        <v/>
      </c>
      <c r="M726" s="111" t="str">
        <f t="shared" si="387"/>
        <v/>
      </c>
      <c r="N726" s="114" t="str">
        <f t="shared" si="388"/>
        <v/>
      </c>
      <c r="O726" s="115"/>
      <c r="P726" s="114" t="str">
        <f t="shared" si="389"/>
        <v/>
      </c>
      <c r="Q726" s="115"/>
      <c r="R726" s="112" t="str">
        <f t="shared" si="390"/>
        <v/>
      </c>
      <c r="S726" s="50"/>
      <c r="T726" s="53" t="str">
        <f t="shared" si="391"/>
        <v/>
      </c>
      <c r="U726" s="50" t="str">
        <f t="shared" si="392"/>
        <v/>
      </c>
      <c r="V726" s="50" t="str">
        <f t="shared" si="393"/>
        <v/>
      </c>
      <c r="W726" s="53" t="str">
        <f t="shared" si="394"/>
        <v/>
      </c>
      <c r="X726" s="50" t="str">
        <f t="shared" si="395"/>
        <v/>
      </c>
      <c r="Y726" s="50" t="str">
        <f>IF(B726&lt;&gt;"",IF(MONTH(E726)=MONTH($F$14),SUMIF($C$22:C1194,"="&amp;(C726-1),$G$22:G1194),0)*T726,"")</f>
        <v/>
      </c>
      <c r="Z726" s="50" t="str">
        <f>IF(B726&lt;&gt;"",SUM($Y$22:Y726),"")</f>
        <v/>
      </c>
      <c r="AA726" s="51" t="str">
        <f t="shared" si="396"/>
        <v/>
      </c>
      <c r="AB726" s="50" t="str">
        <f t="shared" si="397"/>
        <v/>
      </c>
      <c r="AC726" s="50" t="str">
        <f t="shared" si="398"/>
        <v/>
      </c>
      <c r="AD726" s="50" t="str">
        <f t="shared" si="399"/>
        <v/>
      </c>
      <c r="AE726" s="50" t="str">
        <f t="shared" si="400"/>
        <v/>
      </c>
      <c r="AF726" s="50" t="str">
        <f>IFERROR($V726*(1-$W726)+SUM($X$22:$X726)+$AD726,"")</f>
        <v/>
      </c>
      <c r="AG726" s="50" t="str">
        <f t="shared" si="401"/>
        <v/>
      </c>
      <c r="AH726" s="50" t="str">
        <f>IF(B726&lt;&gt;"",
IF(AND(AG726=TRUE,D726&gt;=65),$V726*(1-10%)+SUM($X$22:$X726)+$AD726,AF726),
"")</f>
        <v/>
      </c>
      <c r="AI726" s="50" t="str">
        <f t="shared" si="402"/>
        <v/>
      </c>
      <c r="AJ726" s="50" t="str">
        <f t="shared" si="403"/>
        <v/>
      </c>
      <c r="AK726" s="50" t="str">
        <f t="shared" si="404"/>
        <v/>
      </c>
      <c r="AL726" s="50" t="str">
        <f t="shared" si="405"/>
        <v/>
      </c>
      <c r="AM726" s="50" t="str">
        <f t="shared" si="406"/>
        <v/>
      </c>
      <c r="AN726" s="50" t="str">
        <f t="shared" si="407"/>
        <v/>
      </c>
      <c r="AO726" s="50" t="str">
        <f t="shared" si="408"/>
        <v/>
      </c>
      <c r="AP726" s="50" t="str">
        <f t="shared" si="409"/>
        <v/>
      </c>
      <c r="AQ726" s="50" t="str">
        <f t="shared" si="410"/>
        <v/>
      </c>
    </row>
    <row r="727" spans="1:43" s="46" customFormat="1" x14ac:dyDescent="0.2">
      <c r="A727" s="47" t="str">
        <f t="shared" si="411"/>
        <v/>
      </c>
      <c r="B727" s="47" t="str">
        <f>IF(E727&lt;=$F$10,VLOOKUP('KALKULATOR 2021'!A727,Robocze!$B$23:$C$102,2),"")</f>
        <v/>
      </c>
      <c r="C727" s="47" t="str">
        <f t="shared" si="378"/>
        <v/>
      </c>
      <c r="D727" s="48" t="str">
        <f t="shared" si="379"/>
        <v/>
      </c>
      <c r="E727" s="54" t="str">
        <f t="shared" si="380"/>
        <v/>
      </c>
      <c r="F727" s="49" t="str">
        <f t="shared" si="381"/>
        <v/>
      </c>
      <c r="G727" s="50" t="str">
        <f>IF(F727&lt;&gt;"",
IF($F$6=Robocze!$B$3,$F$5/12,
IF(AND($F$6=Robocze!$B$4,MOD(A727,3)=1),$F$5/4,
IF(AND($F$6=Robocze!$B$5,MOD(A727,12)=1),$F$5,0))),
"")</f>
        <v/>
      </c>
      <c r="H727" s="50" t="str">
        <f t="shared" si="382"/>
        <v/>
      </c>
      <c r="I727" s="51" t="str">
        <f t="shared" si="383"/>
        <v/>
      </c>
      <c r="J727" s="50" t="str">
        <f t="shared" si="384"/>
        <v/>
      </c>
      <c r="K727" s="50" t="str">
        <f t="shared" si="385"/>
        <v/>
      </c>
      <c r="L727" s="52" t="str">
        <f t="shared" si="386"/>
        <v/>
      </c>
      <c r="M727" s="111" t="str">
        <f t="shared" si="387"/>
        <v/>
      </c>
      <c r="N727" s="114" t="str">
        <f t="shared" si="388"/>
        <v/>
      </c>
      <c r="O727" s="115"/>
      <c r="P727" s="114" t="str">
        <f t="shared" si="389"/>
        <v/>
      </c>
      <c r="Q727" s="115"/>
      <c r="R727" s="112" t="str">
        <f t="shared" si="390"/>
        <v/>
      </c>
      <c r="S727" s="50"/>
      <c r="T727" s="53" t="str">
        <f t="shared" si="391"/>
        <v/>
      </c>
      <c r="U727" s="50" t="str">
        <f t="shared" si="392"/>
        <v/>
      </c>
      <c r="V727" s="50" t="str">
        <f t="shared" si="393"/>
        <v/>
      </c>
      <c r="W727" s="53" t="str">
        <f t="shared" si="394"/>
        <v/>
      </c>
      <c r="X727" s="50" t="str">
        <f t="shared" si="395"/>
        <v/>
      </c>
      <c r="Y727" s="50" t="str">
        <f>IF(B727&lt;&gt;"",IF(MONTH(E727)=MONTH($F$14),SUMIF($C$22:C1195,"="&amp;(C727-1),$G$22:G1195),0)*T727,"")</f>
        <v/>
      </c>
      <c r="Z727" s="50" t="str">
        <f>IF(B727&lt;&gt;"",SUM($Y$22:Y727),"")</f>
        <v/>
      </c>
      <c r="AA727" s="51" t="str">
        <f t="shared" si="396"/>
        <v/>
      </c>
      <c r="AB727" s="50" t="str">
        <f t="shared" si="397"/>
        <v/>
      </c>
      <c r="AC727" s="50" t="str">
        <f t="shared" si="398"/>
        <v/>
      </c>
      <c r="AD727" s="50" t="str">
        <f t="shared" si="399"/>
        <v/>
      </c>
      <c r="AE727" s="50" t="str">
        <f t="shared" si="400"/>
        <v/>
      </c>
      <c r="AF727" s="50" t="str">
        <f>IFERROR($V727*(1-$W727)+SUM($X$22:$X727)+$AD727,"")</f>
        <v/>
      </c>
      <c r="AG727" s="50" t="str">
        <f t="shared" si="401"/>
        <v/>
      </c>
      <c r="AH727" s="50" t="str">
        <f>IF(B727&lt;&gt;"",
IF(AND(AG727=TRUE,D727&gt;=65),$V727*(1-10%)+SUM($X$22:$X727)+$AD727,AF727),
"")</f>
        <v/>
      </c>
      <c r="AI727" s="50" t="str">
        <f t="shared" si="402"/>
        <v/>
      </c>
      <c r="AJ727" s="50" t="str">
        <f t="shared" si="403"/>
        <v/>
      </c>
      <c r="AK727" s="50" t="str">
        <f t="shared" si="404"/>
        <v/>
      </c>
      <c r="AL727" s="50" t="str">
        <f t="shared" si="405"/>
        <v/>
      </c>
      <c r="AM727" s="50" t="str">
        <f t="shared" si="406"/>
        <v/>
      </c>
      <c r="AN727" s="50" t="str">
        <f t="shared" si="407"/>
        <v/>
      </c>
      <c r="AO727" s="50" t="str">
        <f t="shared" si="408"/>
        <v/>
      </c>
      <c r="AP727" s="50" t="str">
        <f t="shared" si="409"/>
        <v/>
      </c>
      <c r="AQ727" s="50" t="str">
        <f t="shared" si="410"/>
        <v/>
      </c>
    </row>
    <row r="728" spans="1:43" s="46" customFormat="1" x14ac:dyDescent="0.2">
      <c r="A728" s="47" t="str">
        <f t="shared" si="411"/>
        <v/>
      </c>
      <c r="B728" s="47" t="str">
        <f>IF(E728&lt;=$F$10,VLOOKUP('KALKULATOR 2021'!A728,Robocze!$B$23:$C$102,2),"")</f>
        <v/>
      </c>
      <c r="C728" s="47" t="str">
        <f t="shared" si="378"/>
        <v/>
      </c>
      <c r="D728" s="48" t="str">
        <f t="shared" si="379"/>
        <v/>
      </c>
      <c r="E728" s="54" t="str">
        <f t="shared" si="380"/>
        <v/>
      </c>
      <c r="F728" s="49" t="str">
        <f t="shared" si="381"/>
        <v/>
      </c>
      <c r="G728" s="50" t="str">
        <f>IF(F728&lt;&gt;"",
IF($F$6=Robocze!$B$3,$F$5/12,
IF(AND($F$6=Robocze!$B$4,MOD(A728,3)=1),$F$5/4,
IF(AND($F$6=Robocze!$B$5,MOD(A728,12)=1),$F$5,0))),
"")</f>
        <v/>
      </c>
      <c r="H728" s="50" t="str">
        <f t="shared" si="382"/>
        <v/>
      </c>
      <c r="I728" s="51" t="str">
        <f t="shared" si="383"/>
        <v/>
      </c>
      <c r="J728" s="50" t="str">
        <f t="shared" si="384"/>
        <v/>
      </c>
      <c r="K728" s="50" t="str">
        <f t="shared" si="385"/>
        <v/>
      </c>
      <c r="L728" s="52" t="str">
        <f t="shared" si="386"/>
        <v/>
      </c>
      <c r="M728" s="111" t="str">
        <f t="shared" si="387"/>
        <v/>
      </c>
      <c r="N728" s="114" t="str">
        <f t="shared" si="388"/>
        <v/>
      </c>
      <c r="O728" s="115"/>
      <c r="P728" s="114" t="str">
        <f t="shared" si="389"/>
        <v/>
      </c>
      <c r="Q728" s="115"/>
      <c r="R728" s="112" t="str">
        <f t="shared" si="390"/>
        <v/>
      </c>
      <c r="S728" s="50"/>
      <c r="T728" s="53" t="str">
        <f t="shared" si="391"/>
        <v/>
      </c>
      <c r="U728" s="50" t="str">
        <f t="shared" si="392"/>
        <v/>
      </c>
      <c r="V728" s="50" t="str">
        <f t="shared" si="393"/>
        <v/>
      </c>
      <c r="W728" s="53" t="str">
        <f t="shared" si="394"/>
        <v/>
      </c>
      <c r="X728" s="50" t="str">
        <f t="shared" si="395"/>
        <v/>
      </c>
      <c r="Y728" s="50" t="str">
        <f>IF(B728&lt;&gt;"",IF(MONTH(E728)=MONTH($F$14),SUMIF($C$22:C1196,"="&amp;(C728-1),$G$22:G1196),0)*T728,"")</f>
        <v/>
      </c>
      <c r="Z728" s="50" t="str">
        <f>IF(B728&lt;&gt;"",SUM($Y$22:Y728),"")</f>
        <v/>
      </c>
      <c r="AA728" s="51" t="str">
        <f t="shared" si="396"/>
        <v/>
      </c>
      <c r="AB728" s="50" t="str">
        <f t="shared" si="397"/>
        <v/>
      </c>
      <c r="AC728" s="50" t="str">
        <f t="shared" si="398"/>
        <v/>
      </c>
      <c r="AD728" s="50" t="str">
        <f t="shared" si="399"/>
        <v/>
      </c>
      <c r="AE728" s="50" t="str">
        <f t="shared" si="400"/>
        <v/>
      </c>
      <c r="AF728" s="50" t="str">
        <f>IFERROR($V728*(1-$W728)+SUM($X$22:$X728)+$AD728,"")</f>
        <v/>
      </c>
      <c r="AG728" s="50" t="str">
        <f t="shared" si="401"/>
        <v/>
      </c>
      <c r="AH728" s="50" t="str">
        <f>IF(B728&lt;&gt;"",
IF(AND(AG728=TRUE,D728&gt;=65),$V728*(1-10%)+SUM($X$22:$X728)+$AD728,AF728),
"")</f>
        <v/>
      </c>
      <c r="AI728" s="50" t="str">
        <f t="shared" si="402"/>
        <v/>
      </c>
      <c r="AJ728" s="50" t="str">
        <f t="shared" si="403"/>
        <v/>
      </c>
      <c r="AK728" s="50" t="str">
        <f t="shared" si="404"/>
        <v/>
      </c>
      <c r="AL728" s="50" t="str">
        <f t="shared" si="405"/>
        <v/>
      </c>
      <c r="AM728" s="50" t="str">
        <f t="shared" si="406"/>
        <v/>
      </c>
      <c r="AN728" s="50" t="str">
        <f t="shared" si="407"/>
        <v/>
      </c>
      <c r="AO728" s="50" t="str">
        <f t="shared" si="408"/>
        <v/>
      </c>
      <c r="AP728" s="50" t="str">
        <f t="shared" si="409"/>
        <v/>
      </c>
      <c r="AQ728" s="50" t="str">
        <f t="shared" si="410"/>
        <v/>
      </c>
    </row>
    <row r="729" spans="1:43" s="46" customFormat="1" x14ac:dyDescent="0.2">
      <c r="A729" s="55" t="str">
        <f t="shared" si="411"/>
        <v/>
      </c>
      <c r="B729" s="55" t="str">
        <f>IF(E729&lt;=$F$10,VLOOKUP('KALKULATOR 2021'!A729,Robocze!$B$23:$C$102,2),"")</f>
        <v/>
      </c>
      <c r="C729" s="55" t="str">
        <f t="shared" si="378"/>
        <v/>
      </c>
      <c r="D729" s="56" t="str">
        <f t="shared" si="379"/>
        <v/>
      </c>
      <c r="E729" s="57" t="str">
        <f t="shared" si="380"/>
        <v/>
      </c>
      <c r="F729" s="58" t="str">
        <f t="shared" si="381"/>
        <v/>
      </c>
      <c r="G729" s="59" t="str">
        <f>IF(F729&lt;&gt;"",
IF($F$6=Robocze!$B$3,$F$5/12,
IF(AND($F$6=Robocze!$B$4,MOD(A729,3)=1),$F$5/4,
IF(AND($F$6=Robocze!$B$5,MOD(A729,12)=1),$F$5,0))),
"")</f>
        <v/>
      </c>
      <c r="H729" s="59" t="str">
        <f t="shared" si="382"/>
        <v/>
      </c>
      <c r="I729" s="60" t="str">
        <f t="shared" si="383"/>
        <v/>
      </c>
      <c r="J729" s="59" t="str">
        <f t="shared" si="384"/>
        <v/>
      </c>
      <c r="K729" s="59" t="str">
        <f t="shared" si="385"/>
        <v/>
      </c>
      <c r="L729" s="61" t="str">
        <f t="shared" si="386"/>
        <v/>
      </c>
      <c r="M729" s="113" t="str">
        <f t="shared" si="387"/>
        <v/>
      </c>
      <c r="N729" s="114" t="str">
        <f t="shared" si="388"/>
        <v/>
      </c>
      <c r="O729" s="115"/>
      <c r="P729" s="114" t="str">
        <f t="shared" si="389"/>
        <v/>
      </c>
      <c r="Q729" s="115"/>
      <c r="R729" s="112" t="str">
        <f t="shared" si="390"/>
        <v/>
      </c>
      <c r="S729" s="59"/>
      <c r="T729" s="62" t="str">
        <f t="shared" si="391"/>
        <v/>
      </c>
      <c r="U729" s="59" t="str">
        <f t="shared" si="392"/>
        <v/>
      </c>
      <c r="V729" s="59" t="str">
        <f t="shared" si="393"/>
        <v/>
      </c>
      <c r="W729" s="62" t="str">
        <f t="shared" si="394"/>
        <v/>
      </c>
      <c r="X729" s="59" t="str">
        <f t="shared" si="395"/>
        <v/>
      </c>
      <c r="Y729" s="59" t="str">
        <f>IF(B729&lt;&gt;"",IF(MONTH(E729)=MONTH($F$14),SUMIF($C$22:C1197,"="&amp;(C729-1),$G$22:G1197),0)*T729,"")</f>
        <v/>
      </c>
      <c r="Z729" s="59" t="str">
        <f>IF(B729&lt;&gt;"",SUM($Y$22:Y729),"")</f>
        <v/>
      </c>
      <c r="AA729" s="60" t="str">
        <f t="shared" si="396"/>
        <v/>
      </c>
      <c r="AB729" s="59" t="str">
        <f t="shared" si="397"/>
        <v/>
      </c>
      <c r="AC729" s="59" t="str">
        <f t="shared" si="398"/>
        <v/>
      </c>
      <c r="AD729" s="59" t="str">
        <f t="shared" si="399"/>
        <v/>
      </c>
      <c r="AE729" s="59" t="str">
        <f t="shared" si="400"/>
        <v/>
      </c>
      <c r="AF729" s="59" t="str">
        <f>IFERROR($V729*(1-$W729)+SUM($X$22:$X729)+$AD729,"")</f>
        <v/>
      </c>
      <c r="AG729" s="59" t="str">
        <f t="shared" si="401"/>
        <v/>
      </c>
      <c r="AH729" s="59" t="str">
        <f>IF(B729&lt;&gt;"",
IF(AND(AG729=TRUE,D729&gt;=65),$V729*(1-10%)+SUM($X$22:$X729)+$AD729,AF729),
"")</f>
        <v/>
      </c>
      <c r="AI729" s="59" t="str">
        <f t="shared" si="402"/>
        <v/>
      </c>
      <c r="AJ729" s="59" t="str">
        <f t="shared" si="403"/>
        <v/>
      </c>
      <c r="AK729" s="59" t="str">
        <f t="shared" si="404"/>
        <v/>
      </c>
      <c r="AL729" s="59" t="str">
        <f t="shared" si="405"/>
        <v/>
      </c>
      <c r="AM729" s="59" t="str">
        <f t="shared" si="406"/>
        <v/>
      </c>
      <c r="AN729" s="59" t="str">
        <f t="shared" si="407"/>
        <v/>
      </c>
      <c r="AO729" s="59" t="str">
        <f t="shared" si="408"/>
        <v/>
      </c>
      <c r="AP729" s="59" t="str">
        <f t="shared" si="409"/>
        <v/>
      </c>
      <c r="AQ729" s="59" t="str">
        <f t="shared" si="410"/>
        <v/>
      </c>
    </row>
    <row r="730" spans="1:43" s="46" customFormat="1" x14ac:dyDescent="0.2">
      <c r="A730" s="47" t="str">
        <f t="shared" si="411"/>
        <v/>
      </c>
      <c r="B730" s="47" t="str">
        <f>IF(E730&lt;=$F$10,VLOOKUP('KALKULATOR 2021'!A730,Robocze!$B$23:$C$102,2),"")</f>
        <v/>
      </c>
      <c r="C730" s="47" t="str">
        <f t="shared" si="378"/>
        <v/>
      </c>
      <c r="D730" s="48" t="str">
        <f t="shared" si="379"/>
        <v/>
      </c>
      <c r="E730" s="49" t="str">
        <f t="shared" si="380"/>
        <v/>
      </c>
      <c r="F730" s="49" t="str">
        <f t="shared" si="381"/>
        <v/>
      </c>
      <c r="G730" s="50" t="str">
        <f>IF(F730&lt;&gt;"",
IF($F$6=Robocze!$B$3,$F$5/12,
IF(AND($F$6=Robocze!$B$4,MOD(A730,3)=1),$F$5/4,
IF(AND($F$6=Robocze!$B$5,MOD(A730,12)=1),$F$5,0))),
"")</f>
        <v/>
      </c>
      <c r="H730" s="50" t="str">
        <f t="shared" si="382"/>
        <v/>
      </c>
      <c r="I730" s="51" t="str">
        <f t="shared" si="383"/>
        <v/>
      </c>
      <c r="J730" s="50" t="str">
        <f t="shared" si="384"/>
        <v/>
      </c>
      <c r="K730" s="50" t="str">
        <f t="shared" si="385"/>
        <v/>
      </c>
      <c r="L730" s="52" t="str">
        <f t="shared" si="386"/>
        <v/>
      </c>
      <c r="M730" s="111" t="str">
        <f t="shared" si="387"/>
        <v/>
      </c>
      <c r="N730" s="114" t="str">
        <f t="shared" si="388"/>
        <v/>
      </c>
      <c r="O730" s="115"/>
      <c r="P730" s="114" t="str">
        <f t="shared" si="389"/>
        <v/>
      </c>
      <c r="Q730" s="115"/>
      <c r="R730" s="112" t="str">
        <f t="shared" si="390"/>
        <v/>
      </c>
      <c r="S730" s="50"/>
      <c r="T730" s="53" t="str">
        <f t="shared" si="391"/>
        <v/>
      </c>
      <c r="U730" s="50" t="str">
        <f t="shared" si="392"/>
        <v/>
      </c>
      <c r="V730" s="50" t="str">
        <f t="shared" si="393"/>
        <v/>
      </c>
      <c r="W730" s="53" t="str">
        <f t="shared" si="394"/>
        <v/>
      </c>
      <c r="X730" s="50" t="str">
        <f t="shared" si="395"/>
        <v/>
      </c>
      <c r="Y730" s="50" t="str">
        <f>IF(B730&lt;&gt;"",IF(MONTH(E730)=MONTH($F$14),SUMIF($C$22:C1198,"="&amp;(C730-1),$G$22:G1198),0)*T730,"")</f>
        <v/>
      </c>
      <c r="Z730" s="50" t="str">
        <f>IF(B730&lt;&gt;"",SUM($Y$22:Y730),"")</f>
        <v/>
      </c>
      <c r="AA730" s="51" t="str">
        <f t="shared" si="396"/>
        <v/>
      </c>
      <c r="AB730" s="50" t="str">
        <f t="shared" si="397"/>
        <v/>
      </c>
      <c r="AC730" s="50" t="str">
        <f t="shared" si="398"/>
        <v/>
      </c>
      <c r="AD730" s="50" t="str">
        <f t="shared" si="399"/>
        <v/>
      </c>
      <c r="AE730" s="50" t="str">
        <f t="shared" si="400"/>
        <v/>
      </c>
      <c r="AF730" s="50" t="str">
        <f>IFERROR($V730*(1-$W730)+SUM($X$22:$X730)+$AD730,"")</f>
        <v/>
      </c>
      <c r="AG730" s="50" t="str">
        <f t="shared" si="401"/>
        <v/>
      </c>
      <c r="AH730" s="50" t="str">
        <f>IF(B730&lt;&gt;"",
IF(AND(AG730=TRUE,D730&gt;=65),$V730*(1-10%)+SUM($X$22:$X730)+$AD730,AF730),
"")</f>
        <v/>
      </c>
      <c r="AI730" s="50" t="str">
        <f t="shared" si="402"/>
        <v/>
      </c>
      <c r="AJ730" s="50" t="str">
        <f t="shared" si="403"/>
        <v/>
      </c>
      <c r="AK730" s="50" t="str">
        <f t="shared" si="404"/>
        <v/>
      </c>
      <c r="AL730" s="50" t="str">
        <f t="shared" si="405"/>
        <v/>
      </c>
      <c r="AM730" s="50" t="str">
        <f t="shared" si="406"/>
        <v/>
      </c>
      <c r="AN730" s="50" t="str">
        <f t="shared" si="407"/>
        <v/>
      </c>
      <c r="AO730" s="50" t="str">
        <f t="shared" si="408"/>
        <v/>
      </c>
      <c r="AP730" s="50" t="str">
        <f t="shared" si="409"/>
        <v/>
      </c>
      <c r="AQ730" s="50" t="str">
        <f t="shared" si="410"/>
        <v/>
      </c>
    </row>
    <row r="731" spans="1:43" s="46" customFormat="1" x14ac:dyDescent="0.2">
      <c r="A731" s="47" t="str">
        <f t="shared" si="411"/>
        <v/>
      </c>
      <c r="B731" s="47" t="str">
        <f>IF(E731&lt;=$F$10,VLOOKUP('KALKULATOR 2021'!A731,Robocze!$B$23:$C$102,2),"")</f>
        <v/>
      </c>
      <c r="C731" s="47" t="str">
        <f t="shared" si="378"/>
        <v/>
      </c>
      <c r="D731" s="48" t="str">
        <f t="shared" si="379"/>
        <v/>
      </c>
      <c r="E731" s="54" t="str">
        <f t="shared" si="380"/>
        <v/>
      </c>
      <c r="F731" s="49" t="str">
        <f t="shared" si="381"/>
        <v/>
      </c>
      <c r="G731" s="50" t="str">
        <f>IF(F731&lt;&gt;"",
IF($F$6=Robocze!$B$3,$F$5/12,
IF(AND($F$6=Robocze!$B$4,MOD(A731,3)=1),$F$5/4,
IF(AND($F$6=Robocze!$B$5,MOD(A731,12)=1),$F$5,0))),
"")</f>
        <v/>
      </c>
      <c r="H731" s="50" t="str">
        <f t="shared" si="382"/>
        <v/>
      </c>
      <c r="I731" s="51" t="str">
        <f t="shared" si="383"/>
        <v/>
      </c>
      <c r="J731" s="50" t="str">
        <f t="shared" si="384"/>
        <v/>
      </c>
      <c r="K731" s="50" t="str">
        <f t="shared" si="385"/>
        <v/>
      </c>
      <c r="L731" s="52" t="str">
        <f t="shared" si="386"/>
        <v/>
      </c>
      <c r="M731" s="111" t="str">
        <f t="shared" si="387"/>
        <v/>
      </c>
      <c r="N731" s="114" t="str">
        <f t="shared" si="388"/>
        <v/>
      </c>
      <c r="O731" s="115"/>
      <c r="P731" s="114" t="str">
        <f t="shared" si="389"/>
        <v/>
      </c>
      <c r="Q731" s="115"/>
      <c r="R731" s="112" t="str">
        <f t="shared" si="390"/>
        <v/>
      </c>
      <c r="S731" s="50"/>
      <c r="T731" s="53" t="str">
        <f t="shared" si="391"/>
        <v/>
      </c>
      <c r="U731" s="50" t="str">
        <f t="shared" si="392"/>
        <v/>
      </c>
      <c r="V731" s="50" t="str">
        <f t="shared" si="393"/>
        <v/>
      </c>
      <c r="W731" s="53" t="str">
        <f t="shared" si="394"/>
        <v/>
      </c>
      <c r="X731" s="50" t="str">
        <f t="shared" si="395"/>
        <v/>
      </c>
      <c r="Y731" s="50" t="str">
        <f>IF(B731&lt;&gt;"",IF(MONTH(E731)=MONTH($F$14),SUMIF($C$22:C1199,"="&amp;(C731-1),$G$22:G1199),0)*T731,"")</f>
        <v/>
      </c>
      <c r="Z731" s="50" t="str">
        <f>IF(B731&lt;&gt;"",SUM($Y$22:Y731),"")</f>
        <v/>
      </c>
      <c r="AA731" s="51" t="str">
        <f t="shared" si="396"/>
        <v/>
      </c>
      <c r="AB731" s="50" t="str">
        <f t="shared" si="397"/>
        <v/>
      </c>
      <c r="AC731" s="50" t="str">
        <f t="shared" si="398"/>
        <v/>
      </c>
      <c r="AD731" s="50" t="str">
        <f t="shared" si="399"/>
        <v/>
      </c>
      <c r="AE731" s="50" t="str">
        <f t="shared" si="400"/>
        <v/>
      </c>
      <c r="AF731" s="50" t="str">
        <f>IFERROR($V731*(1-$W731)+SUM($X$22:$X731)+$AD731,"")</f>
        <v/>
      </c>
      <c r="AG731" s="50" t="str">
        <f t="shared" si="401"/>
        <v/>
      </c>
      <c r="AH731" s="50" t="str">
        <f>IF(B731&lt;&gt;"",
IF(AND(AG731=TRUE,D731&gt;=65),$V731*(1-10%)+SUM($X$22:$X731)+$AD731,AF731),
"")</f>
        <v/>
      </c>
      <c r="AI731" s="50" t="str">
        <f t="shared" si="402"/>
        <v/>
      </c>
      <c r="AJ731" s="50" t="str">
        <f t="shared" si="403"/>
        <v/>
      </c>
      <c r="AK731" s="50" t="str">
        <f t="shared" si="404"/>
        <v/>
      </c>
      <c r="AL731" s="50" t="str">
        <f t="shared" si="405"/>
        <v/>
      </c>
      <c r="AM731" s="50" t="str">
        <f t="shared" si="406"/>
        <v/>
      </c>
      <c r="AN731" s="50" t="str">
        <f t="shared" si="407"/>
        <v/>
      </c>
      <c r="AO731" s="50" t="str">
        <f t="shared" si="408"/>
        <v/>
      </c>
      <c r="AP731" s="50" t="str">
        <f t="shared" si="409"/>
        <v/>
      </c>
      <c r="AQ731" s="50" t="str">
        <f t="shared" si="410"/>
        <v/>
      </c>
    </row>
    <row r="732" spans="1:43" s="46" customFormat="1" x14ac:dyDescent="0.2">
      <c r="A732" s="47" t="str">
        <f t="shared" si="411"/>
        <v/>
      </c>
      <c r="B732" s="47" t="str">
        <f>IF(E732&lt;=$F$10,VLOOKUP('KALKULATOR 2021'!A732,Robocze!$B$23:$C$102,2),"")</f>
        <v/>
      </c>
      <c r="C732" s="47" t="str">
        <f t="shared" si="378"/>
        <v/>
      </c>
      <c r="D732" s="48" t="str">
        <f t="shared" si="379"/>
        <v/>
      </c>
      <c r="E732" s="54" t="str">
        <f t="shared" si="380"/>
        <v/>
      </c>
      <c r="F732" s="49" t="str">
        <f t="shared" si="381"/>
        <v/>
      </c>
      <c r="G732" s="50" t="str">
        <f>IF(F732&lt;&gt;"",
IF($F$6=Robocze!$B$3,$F$5/12,
IF(AND($F$6=Robocze!$B$4,MOD(A732,3)=1),$F$5/4,
IF(AND($F$6=Robocze!$B$5,MOD(A732,12)=1),$F$5,0))),
"")</f>
        <v/>
      </c>
      <c r="H732" s="50" t="str">
        <f t="shared" si="382"/>
        <v/>
      </c>
      <c r="I732" s="51" t="str">
        <f t="shared" si="383"/>
        <v/>
      </c>
      <c r="J732" s="50" t="str">
        <f t="shared" si="384"/>
        <v/>
      </c>
      <c r="K732" s="50" t="str">
        <f t="shared" si="385"/>
        <v/>
      </c>
      <c r="L732" s="52" t="str">
        <f t="shared" si="386"/>
        <v/>
      </c>
      <c r="M732" s="111" t="str">
        <f t="shared" si="387"/>
        <v/>
      </c>
      <c r="N732" s="114" t="str">
        <f t="shared" si="388"/>
        <v/>
      </c>
      <c r="O732" s="115"/>
      <c r="P732" s="114" t="str">
        <f t="shared" si="389"/>
        <v/>
      </c>
      <c r="Q732" s="115"/>
      <c r="R732" s="112" t="str">
        <f t="shared" si="390"/>
        <v/>
      </c>
      <c r="S732" s="50"/>
      <c r="T732" s="53" t="str">
        <f t="shared" si="391"/>
        <v/>
      </c>
      <c r="U732" s="50" t="str">
        <f t="shared" si="392"/>
        <v/>
      </c>
      <c r="V732" s="50" t="str">
        <f t="shared" si="393"/>
        <v/>
      </c>
      <c r="W732" s="53" t="str">
        <f t="shared" si="394"/>
        <v/>
      </c>
      <c r="X732" s="50" t="str">
        <f t="shared" si="395"/>
        <v/>
      </c>
      <c r="Y732" s="50" t="str">
        <f>IF(B732&lt;&gt;"",IF(MONTH(E732)=MONTH($F$14),SUMIF($C$22:C1200,"="&amp;(C732-1),$G$22:G1200),0)*T732,"")</f>
        <v/>
      </c>
      <c r="Z732" s="50" t="str">
        <f>IF(B732&lt;&gt;"",SUM($Y$22:Y732),"")</f>
        <v/>
      </c>
      <c r="AA732" s="51" t="str">
        <f t="shared" si="396"/>
        <v/>
      </c>
      <c r="AB732" s="50" t="str">
        <f t="shared" si="397"/>
        <v/>
      </c>
      <c r="AC732" s="50" t="str">
        <f t="shared" si="398"/>
        <v/>
      </c>
      <c r="AD732" s="50" t="str">
        <f t="shared" si="399"/>
        <v/>
      </c>
      <c r="AE732" s="50" t="str">
        <f t="shared" si="400"/>
        <v/>
      </c>
      <c r="AF732" s="50" t="str">
        <f>IFERROR($V732*(1-$W732)+SUM($X$22:$X732)+$AD732,"")</f>
        <v/>
      </c>
      <c r="AG732" s="50" t="str">
        <f t="shared" si="401"/>
        <v/>
      </c>
      <c r="AH732" s="50" t="str">
        <f>IF(B732&lt;&gt;"",
IF(AND(AG732=TRUE,D732&gt;=65),$V732*(1-10%)+SUM($X$22:$X732)+$AD732,AF732),
"")</f>
        <v/>
      </c>
      <c r="AI732" s="50" t="str">
        <f t="shared" si="402"/>
        <v/>
      </c>
      <c r="AJ732" s="50" t="str">
        <f t="shared" si="403"/>
        <v/>
      </c>
      <c r="AK732" s="50" t="str">
        <f t="shared" si="404"/>
        <v/>
      </c>
      <c r="AL732" s="50" t="str">
        <f t="shared" si="405"/>
        <v/>
      </c>
      <c r="AM732" s="50" t="str">
        <f t="shared" si="406"/>
        <v/>
      </c>
      <c r="AN732" s="50" t="str">
        <f t="shared" si="407"/>
        <v/>
      </c>
      <c r="AO732" s="50" t="str">
        <f t="shared" si="408"/>
        <v/>
      </c>
      <c r="AP732" s="50" t="str">
        <f t="shared" si="409"/>
        <v/>
      </c>
      <c r="AQ732" s="50" t="str">
        <f t="shared" si="410"/>
        <v/>
      </c>
    </row>
    <row r="733" spans="1:43" s="46" customFormat="1" x14ac:dyDescent="0.2">
      <c r="A733" s="47" t="str">
        <f t="shared" si="411"/>
        <v/>
      </c>
      <c r="B733" s="47" t="str">
        <f>IF(E733&lt;=$F$10,VLOOKUP('KALKULATOR 2021'!A733,Robocze!$B$23:$C$102,2),"")</f>
        <v/>
      </c>
      <c r="C733" s="47" t="str">
        <f t="shared" si="378"/>
        <v/>
      </c>
      <c r="D733" s="48" t="str">
        <f t="shared" si="379"/>
        <v/>
      </c>
      <c r="E733" s="54" t="str">
        <f t="shared" si="380"/>
        <v/>
      </c>
      <c r="F733" s="49" t="str">
        <f t="shared" si="381"/>
        <v/>
      </c>
      <c r="G733" s="50" t="str">
        <f>IF(F733&lt;&gt;"",
IF($F$6=Robocze!$B$3,$F$5/12,
IF(AND($F$6=Robocze!$B$4,MOD(A733,3)=1),$F$5/4,
IF(AND($F$6=Robocze!$B$5,MOD(A733,12)=1),$F$5,0))),
"")</f>
        <v/>
      </c>
      <c r="H733" s="50" t="str">
        <f t="shared" si="382"/>
        <v/>
      </c>
      <c r="I733" s="51" t="str">
        <f t="shared" si="383"/>
        <v/>
      </c>
      <c r="J733" s="50" t="str">
        <f t="shared" si="384"/>
        <v/>
      </c>
      <c r="K733" s="50" t="str">
        <f t="shared" si="385"/>
        <v/>
      </c>
      <c r="L733" s="52" t="str">
        <f t="shared" si="386"/>
        <v/>
      </c>
      <c r="M733" s="111" t="str">
        <f t="shared" si="387"/>
        <v/>
      </c>
      <c r="N733" s="114" t="str">
        <f t="shared" si="388"/>
        <v/>
      </c>
      <c r="O733" s="115"/>
      <c r="P733" s="114" t="str">
        <f t="shared" si="389"/>
        <v/>
      </c>
      <c r="Q733" s="115"/>
      <c r="R733" s="112" t="str">
        <f t="shared" si="390"/>
        <v/>
      </c>
      <c r="S733" s="50"/>
      <c r="T733" s="53" t="str">
        <f t="shared" si="391"/>
        <v/>
      </c>
      <c r="U733" s="50" t="str">
        <f t="shared" si="392"/>
        <v/>
      </c>
      <c r="V733" s="50" t="str">
        <f t="shared" si="393"/>
        <v/>
      </c>
      <c r="W733" s="53" t="str">
        <f t="shared" si="394"/>
        <v/>
      </c>
      <c r="X733" s="50" t="str">
        <f t="shared" si="395"/>
        <v/>
      </c>
      <c r="Y733" s="50" t="str">
        <f>IF(B733&lt;&gt;"",IF(MONTH(E733)=MONTH($F$14),SUMIF($C$22:C1201,"="&amp;(C733-1),$G$22:G1201),0)*T733,"")</f>
        <v/>
      </c>
      <c r="Z733" s="50" t="str">
        <f>IF(B733&lt;&gt;"",SUM($Y$22:Y733),"")</f>
        <v/>
      </c>
      <c r="AA733" s="51" t="str">
        <f t="shared" si="396"/>
        <v/>
      </c>
      <c r="AB733" s="50" t="str">
        <f t="shared" si="397"/>
        <v/>
      </c>
      <c r="AC733" s="50" t="str">
        <f t="shared" si="398"/>
        <v/>
      </c>
      <c r="AD733" s="50" t="str">
        <f t="shared" si="399"/>
        <v/>
      </c>
      <c r="AE733" s="50" t="str">
        <f t="shared" si="400"/>
        <v/>
      </c>
      <c r="AF733" s="50" t="str">
        <f>IFERROR($V733*(1-$W733)+SUM($X$22:$X733)+$AD733,"")</f>
        <v/>
      </c>
      <c r="AG733" s="50" t="str">
        <f t="shared" si="401"/>
        <v/>
      </c>
      <c r="AH733" s="50" t="str">
        <f>IF(B733&lt;&gt;"",
IF(AND(AG733=TRUE,D733&gt;=65),$V733*(1-10%)+SUM($X$22:$X733)+$AD733,AF733),
"")</f>
        <v/>
      </c>
      <c r="AI733" s="50" t="str">
        <f t="shared" si="402"/>
        <v/>
      </c>
      <c r="AJ733" s="50" t="str">
        <f t="shared" si="403"/>
        <v/>
      </c>
      <c r="AK733" s="50" t="str">
        <f t="shared" si="404"/>
        <v/>
      </c>
      <c r="AL733" s="50" t="str">
        <f t="shared" si="405"/>
        <v/>
      </c>
      <c r="AM733" s="50" t="str">
        <f t="shared" si="406"/>
        <v/>
      </c>
      <c r="AN733" s="50" t="str">
        <f t="shared" si="407"/>
        <v/>
      </c>
      <c r="AO733" s="50" t="str">
        <f t="shared" si="408"/>
        <v/>
      </c>
      <c r="AP733" s="50" t="str">
        <f t="shared" si="409"/>
        <v/>
      </c>
      <c r="AQ733" s="50" t="str">
        <f t="shared" si="410"/>
        <v/>
      </c>
    </row>
    <row r="734" spans="1:43" s="46" customFormat="1" x14ac:dyDescent="0.2">
      <c r="A734" s="47" t="str">
        <f t="shared" si="411"/>
        <v/>
      </c>
      <c r="B734" s="47" t="str">
        <f>IF(E734&lt;=$F$10,VLOOKUP('KALKULATOR 2021'!A734,Robocze!$B$23:$C$102,2),"")</f>
        <v/>
      </c>
      <c r="C734" s="47" t="str">
        <f t="shared" si="378"/>
        <v/>
      </c>
      <c r="D734" s="48" t="str">
        <f t="shared" si="379"/>
        <v/>
      </c>
      <c r="E734" s="54" t="str">
        <f t="shared" si="380"/>
        <v/>
      </c>
      <c r="F734" s="49" t="str">
        <f t="shared" si="381"/>
        <v/>
      </c>
      <c r="G734" s="50" t="str">
        <f>IF(F734&lt;&gt;"",
IF($F$6=Robocze!$B$3,$F$5/12,
IF(AND($F$6=Robocze!$B$4,MOD(A734,3)=1),$F$5/4,
IF(AND($F$6=Robocze!$B$5,MOD(A734,12)=1),$F$5,0))),
"")</f>
        <v/>
      </c>
      <c r="H734" s="50" t="str">
        <f t="shared" si="382"/>
        <v/>
      </c>
      <c r="I734" s="51" t="str">
        <f t="shared" si="383"/>
        <v/>
      </c>
      <c r="J734" s="50" t="str">
        <f t="shared" si="384"/>
        <v/>
      </c>
      <c r="K734" s="50" t="str">
        <f t="shared" si="385"/>
        <v/>
      </c>
      <c r="L734" s="52" t="str">
        <f t="shared" si="386"/>
        <v/>
      </c>
      <c r="M734" s="111" t="str">
        <f t="shared" si="387"/>
        <v/>
      </c>
      <c r="N734" s="114" t="str">
        <f t="shared" si="388"/>
        <v/>
      </c>
      <c r="O734" s="115"/>
      <c r="P734" s="114" t="str">
        <f t="shared" si="389"/>
        <v/>
      </c>
      <c r="Q734" s="115"/>
      <c r="R734" s="112" t="str">
        <f t="shared" si="390"/>
        <v/>
      </c>
      <c r="S734" s="50"/>
      <c r="T734" s="53" t="str">
        <f t="shared" si="391"/>
        <v/>
      </c>
      <c r="U734" s="50" t="str">
        <f t="shared" si="392"/>
        <v/>
      </c>
      <c r="V734" s="50" t="str">
        <f t="shared" si="393"/>
        <v/>
      </c>
      <c r="W734" s="53" t="str">
        <f t="shared" si="394"/>
        <v/>
      </c>
      <c r="X734" s="50" t="str">
        <f t="shared" si="395"/>
        <v/>
      </c>
      <c r="Y734" s="50" t="str">
        <f>IF(B734&lt;&gt;"",IF(MONTH(E734)=MONTH($F$14),SUMIF($C$22:C1202,"="&amp;(C734-1),$G$22:G1202),0)*T734,"")</f>
        <v/>
      </c>
      <c r="Z734" s="50" t="str">
        <f>IF(B734&lt;&gt;"",SUM($Y$22:Y734),"")</f>
        <v/>
      </c>
      <c r="AA734" s="51" t="str">
        <f t="shared" si="396"/>
        <v/>
      </c>
      <c r="AB734" s="50" t="str">
        <f t="shared" si="397"/>
        <v/>
      </c>
      <c r="AC734" s="50" t="str">
        <f t="shared" si="398"/>
        <v/>
      </c>
      <c r="AD734" s="50" t="str">
        <f t="shared" si="399"/>
        <v/>
      </c>
      <c r="AE734" s="50" t="str">
        <f t="shared" si="400"/>
        <v/>
      </c>
      <c r="AF734" s="50" t="str">
        <f>IFERROR($V734*(1-$W734)+SUM($X$22:$X734)+$AD734,"")</f>
        <v/>
      </c>
      <c r="AG734" s="50" t="str">
        <f t="shared" si="401"/>
        <v/>
      </c>
      <c r="AH734" s="50" t="str">
        <f>IF(B734&lt;&gt;"",
IF(AND(AG734=TRUE,D734&gt;=65),$V734*(1-10%)+SUM($X$22:$X734)+$AD734,AF734),
"")</f>
        <v/>
      </c>
      <c r="AI734" s="50" t="str">
        <f t="shared" si="402"/>
        <v/>
      </c>
      <c r="AJ734" s="50" t="str">
        <f t="shared" si="403"/>
        <v/>
      </c>
      <c r="AK734" s="50" t="str">
        <f t="shared" si="404"/>
        <v/>
      </c>
      <c r="AL734" s="50" t="str">
        <f t="shared" si="405"/>
        <v/>
      </c>
      <c r="AM734" s="50" t="str">
        <f t="shared" si="406"/>
        <v/>
      </c>
      <c r="AN734" s="50" t="str">
        <f t="shared" si="407"/>
        <v/>
      </c>
      <c r="AO734" s="50" t="str">
        <f t="shared" si="408"/>
        <v/>
      </c>
      <c r="AP734" s="50" t="str">
        <f t="shared" si="409"/>
        <v/>
      </c>
      <c r="AQ734" s="50" t="str">
        <f t="shared" si="410"/>
        <v/>
      </c>
    </row>
    <row r="735" spans="1:43" s="46" customFormat="1" x14ac:dyDescent="0.2">
      <c r="A735" s="47" t="str">
        <f t="shared" si="411"/>
        <v/>
      </c>
      <c r="B735" s="47" t="str">
        <f>IF(E735&lt;=$F$10,VLOOKUP('KALKULATOR 2021'!A735,Robocze!$B$23:$C$102,2),"")</f>
        <v/>
      </c>
      <c r="C735" s="47" t="str">
        <f t="shared" si="378"/>
        <v/>
      </c>
      <c r="D735" s="48" t="str">
        <f t="shared" si="379"/>
        <v/>
      </c>
      <c r="E735" s="54" t="str">
        <f t="shared" si="380"/>
        <v/>
      </c>
      <c r="F735" s="49" t="str">
        <f t="shared" si="381"/>
        <v/>
      </c>
      <c r="G735" s="50" t="str">
        <f>IF(F735&lt;&gt;"",
IF($F$6=Robocze!$B$3,$F$5/12,
IF(AND($F$6=Robocze!$B$4,MOD(A735,3)=1),$F$5/4,
IF(AND($F$6=Robocze!$B$5,MOD(A735,12)=1),$F$5,0))),
"")</f>
        <v/>
      </c>
      <c r="H735" s="50" t="str">
        <f t="shared" si="382"/>
        <v/>
      </c>
      <c r="I735" s="51" t="str">
        <f t="shared" si="383"/>
        <v/>
      </c>
      <c r="J735" s="50" t="str">
        <f t="shared" si="384"/>
        <v/>
      </c>
      <c r="K735" s="50" t="str">
        <f t="shared" si="385"/>
        <v/>
      </c>
      <c r="L735" s="52" t="str">
        <f t="shared" si="386"/>
        <v/>
      </c>
      <c r="M735" s="111" t="str">
        <f t="shared" si="387"/>
        <v/>
      </c>
      <c r="N735" s="114" t="str">
        <f t="shared" si="388"/>
        <v/>
      </c>
      <c r="O735" s="115"/>
      <c r="P735" s="114" t="str">
        <f t="shared" si="389"/>
        <v/>
      </c>
      <c r="Q735" s="115"/>
      <c r="R735" s="112" t="str">
        <f t="shared" si="390"/>
        <v/>
      </c>
      <c r="S735" s="50"/>
      <c r="T735" s="53" t="str">
        <f t="shared" si="391"/>
        <v/>
      </c>
      <c r="U735" s="50" t="str">
        <f t="shared" si="392"/>
        <v/>
      </c>
      <c r="V735" s="50" t="str">
        <f t="shared" si="393"/>
        <v/>
      </c>
      <c r="W735" s="53" t="str">
        <f t="shared" si="394"/>
        <v/>
      </c>
      <c r="X735" s="50" t="str">
        <f t="shared" si="395"/>
        <v/>
      </c>
      <c r="Y735" s="50" t="str">
        <f>IF(B735&lt;&gt;"",IF(MONTH(E735)=MONTH($F$14),SUMIF($C$22:C1203,"="&amp;(C735-1),$G$22:G1203),0)*T735,"")</f>
        <v/>
      </c>
      <c r="Z735" s="50" t="str">
        <f>IF(B735&lt;&gt;"",SUM($Y$22:Y735),"")</f>
        <v/>
      </c>
      <c r="AA735" s="51" t="str">
        <f t="shared" si="396"/>
        <v/>
      </c>
      <c r="AB735" s="50" t="str">
        <f t="shared" si="397"/>
        <v/>
      </c>
      <c r="AC735" s="50" t="str">
        <f t="shared" si="398"/>
        <v/>
      </c>
      <c r="AD735" s="50" t="str">
        <f t="shared" si="399"/>
        <v/>
      </c>
      <c r="AE735" s="50" t="str">
        <f t="shared" si="400"/>
        <v/>
      </c>
      <c r="AF735" s="50" t="str">
        <f>IFERROR($V735*(1-$W735)+SUM($X$22:$X735)+$AD735,"")</f>
        <v/>
      </c>
      <c r="AG735" s="50" t="str">
        <f t="shared" si="401"/>
        <v/>
      </c>
      <c r="AH735" s="50" t="str">
        <f>IF(B735&lt;&gt;"",
IF(AND(AG735=TRUE,D735&gt;=65),$V735*(1-10%)+SUM($X$22:$X735)+$AD735,AF735),
"")</f>
        <v/>
      </c>
      <c r="AI735" s="50" t="str">
        <f t="shared" si="402"/>
        <v/>
      </c>
      <c r="AJ735" s="50" t="str">
        <f t="shared" si="403"/>
        <v/>
      </c>
      <c r="AK735" s="50" t="str">
        <f t="shared" si="404"/>
        <v/>
      </c>
      <c r="AL735" s="50" t="str">
        <f t="shared" si="405"/>
        <v/>
      </c>
      <c r="AM735" s="50" t="str">
        <f t="shared" si="406"/>
        <v/>
      </c>
      <c r="AN735" s="50" t="str">
        <f t="shared" si="407"/>
        <v/>
      </c>
      <c r="AO735" s="50" t="str">
        <f t="shared" si="408"/>
        <v/>
      </c>
      <c r="AP735" s="50" t="str">
        <f t="shared" si="409"/>
        <v/>
      </c>
      <c r="AQ735" s="50" t="str">
        <f t="shared" si="410"/>
        <v/>
      </c>
    </row>
    <row r="736" spans="1:43" s="46" customFormat="1" x14ac:dyDescent="0.2">
      <c r="A736" s="47" t="str">
        <f t="shared" si="411"/>
        <v/>
      </c>
      <c r="B736" s="47" t="str">
        <f>IF(E736&lt;=$F$10,VLOOKUP('KALKULATOR 2021'!A736,Robocze!$B$23:$C$102,2),"")</f>
        <v/>
      </c>
      <c r="C736" s="47" t="str">
        <f t="shared" si="378"/>
        <v/>
      </c>
      <c r="D736" s="48" t="str">
        <f t="shared" si="379"/>
        <v/>
      </c>
      <c r="E736" s="54" t="str">
        <f t="shared" si="380"/>
        <v/>
      </c>
      <c r="F736" s="49" t="str">
        <f t="shared" si="381"/>
        <v/>
      </c>
      <c r="G736" s="50" t="str">
        <f>IF(F736&lt;&gt;"",
IF($F$6=Robocze!$B$3,$F$5/12,
IF(AND($F$6=Robocze!$B$4,MOD(A736,3)=1),$F$5/4,
IF(AND($F$6=Robocze!$B$5,MOD(A736,12)=1),$F$5,0))),
"")</f>
        <v/>
      </c>
      <c r="H736" s="50" t="str">
        <f t="shared" si="382"/>
        <v/>
      </c>
      <c r="I736" s="51" t="str">
        <f t="shared" si="383"/>
        <v/>
      </c>
      <c r="J736" s="50" t="str">
        <f t="shared" si="384"/>
        <v/>
      </c>
      <c r="K736" s="50" t="str">
        <f t="shared" si="385"/>
        <v/>
      </c>
      <c r="L736" s="52" t="str">
        <f t="shared" si="386"/>
        <v/>
      </c>
      <c r="M736" s="111" t="str">
        <f t="shared" si="387"/>
        <v/>
      </c>
      <c r="N736" s="114" t="str">
        <f t="shared" si="388"/>
        <v/>
      </c>
      <c r="O736" s="115"/>
      <c r="P736" s="114" t="str">
        <f t="shared" si="389"/>
        <v/>
      </c>
      <c r="Q736" s="115"/>
      <c r="R736" s="112" t="str">
        <f t="shared" si="390"/>
        <v/>
      </c>
      <c r="S736" s="50"/>
      <c r="T736" s="53" t="str">
        <f t="shared" si="391"/>
        <v/>
      </c>
      <c r="U736" s="50" t="str">
        <f t="shared" si="392"/>
        <v/>
      </c>
      <c r="V736" s="50" t="str">
        <f t="shared" si="393"/>
        <v/>
      </c>
      <c r="W736" s="53" t="str">
        <f t="shared" si="394"/>
        <v/>
      </c>
      <c r="X736" s="50" t="str">
        <f t="shared" si="395"/>
        <v/>
      </c>
      <c r="Y736" s="50" t="str">
        <f>IF(B736&lt;&gt;"",IF(MONTH(E736)=MONTH($F$14),SUMIF($C$22:C1204,"="&amp;(C736-1),$G$22:G1204),0)*T736,"")</f>
        <v/>
      </c>
      <c r="Z736" s="50" t="str">
        <f>IF(B736&lt;&gt;"",SUM($Y$22:Y736),"")</f>
        <v/>
      </c>
      <c r="AA736" s="51" t="str">
        <f t="shared" si="396"/>
        <v/>
      </c>
      <c r="AB736" s="50" t="str">
        <f t="shared" si="397"/>
        <v/>
      </c>
      <c r="AC736" s="50" t="str">
        <f t="shared" si="398"/>
        <v/>
      </c>
      <c r="AD736" s="50" t="str">
        <f t="shared" si="399"/>
        <v/>
      </c>
      <c r="AE736" s="50" t="str">
        <f t="shared" si="400"/>
        <v/>
      </c>
      <c r="AF736" s="50" t="str">
        <f>IFERROR($V736*(1-$W736)+SUM($X$22:$X736)+$AD736,"")</f>
        <v/>
      </c>
      <c r="AG736" s="50" t="str">
        <f t="shared" si="401"/>
        <v/>
      </c>
      <c r="AH736" s="50" t="str">
        <f>IF(B736&lt;&gt;"",
IF(AND(AG736=TRUE,D736&gt;=65),$V736*(1-10%)+SUM($X$22:$X736)+$AD736,AF736),
"")</f>
        <v/>
      </c>
      <c r="AI736" s="50" t="str">
        <f t="shared" si="402"/>
        <v/>
      </c>
      <c r="AJ736" s="50" t="str">
        <f t="shared" si="403"/>
        <v/>
      </c>
      <c r="AK736" s="50" t="str">
        <f t="shared" si="404"/>
        <v/>
      </c>
      <c r="AL736" s="50" t="str">
        <f t="shared" si="405"/>
        <v/>
      </c>
      <c r="AM736" s="50" t="str">
        <f t="shared" si="406"/>
        <v/>
      </c>
      <c r="AN736" s="50" t="str">
        <f t="shared" si="407"/>
        <v/>
      </c>
      <c r="AO736" s="50" t="str">
        <f t="shared" si="408"/>
        <v/>
      </c>
      <c r="AP736" s="50" t="str">
        <f t="shared" si="409"/>
        <v/>
      </c>
      <c r="AQ736" s="50" t="str">
        <f t="shared" si="410"/>
        <v/>
      </c>
    </row>
    <row r="737" spans="1:43" s="46" customFormat="1" x14ac:dyDescent="0.2">
      <c r="A737" s="47" t="str">
        <f t="shared" si="411"/>
        <v/>
      </c>
      <c r="B737" s="47" t="str">
        <f>IF(E737&lt;=$F$10,VLOOKUP('KALKULATOR 2021'!A737,Robocze!$B$23:$C$102,2),"")</f>
        <v/>
      </c>
      <c r="C737" s="47" t="str">
        <f t="shared" si="378"/>
        <v/>
      </c>
      <c r="D737" s="48" t="str">
        <f t="shared" si="379"/>
        <v/>
      </c>
      <c r="E737" s="54" t="str">
        <f t="shared" si="380"/>
        <v/>
      </c>
      <c r="F737" s="49" t="str">
        <f t="shared" si="381"/>
        <v/>
      </c>
      <c r="G737" s="50" t="str">
        <f>IF(F737&lt;&gt;"",
IF($F$6=Robocze!$B$3,$F$5/12,
IF(AND($F$6=Robocze!$B$4,MOD(A737,3)=1),$F$5/4,
IF(AND($F$6=Robocze!$B$5,MOD(A737,12)=1),$F$5,0))),
"")</f>
        <v/>
      </c>
      <c r="H737" s="50" t="str">
        <f t="shared" si="382"/>
        <v/>
      </c>
      <c r="I737" s="51" t="str">
        <f t="shared" si="383"/>
        <v/>
      </c>
      <c r="J737" s="50" t="str">
        <f t="shared" si="384"/>
        <v/>
      </c>
      <c r="K737" s="50" t="str">
        <f t="shared" si="385"/>
        <v/>
      </c>
      <c r="L737" s="52" t="str">
        <f t="shared" si="386"/>
        <v/>
      </c>
      <c r="M737" s="111" t="str">
        <f t="shared" si="387"/>
        <v/>
      </c>
      <c r="N737" s="114" t="str">
        <f t="shared" si="388"/>
        <v/>
      </c>
      <c r="O737" s="115"/>
      <c r="P737" s="114" t="str">
        <f t="shared" si="389"/>
        <v/>
      </c>
      <c r="Q737" s="115"/>
      <c r="R737" s="112" t="str">
        <f t="shared" si="390"/>
        <v/>
      </c>
      <c r="S737" s="50"/>
      <c r="T737" s="53" t="str">
        <f t="shared" si="391"/>
        <v/>
      </c>
      <c r="U737" s="50" t="str">
        <f t="shared" si="392"/>
        <v/>
      </c>
      <c r="V737" s="50" t="str">
        <f t="shared" si="393"/>
        <v/>
      </c>
      <c r="W737" s="53" t="str">
        <f t="shared" si="394"/>
        <v/>
      </c>
      <c r="X737" s="50" t="str">
        <f t="shared" si="395"/>
        <v/>
      </c>
      <c r="Y737" s="50" t="str">
        <f>IF(B737&lt;&gt;"",IF(MONTH(E737)=MONTH($F$14),SUMIF($C$22:C1205,"="&amp;(C737-1),$G$22:G1205),0)*T737,"")</f>
        <v/>
      </c>
      <c r="Z737" s="50" t="str">
        <f>IF(B737&lt;&gt;"",SUM($Y$22:Y737),"")</f>
        <v/>
      </c>
      <c r="AA737" s="51" t="str">
        <f t="shared" si="396"/>
        <v/>
      </c>
      <c r="AB737" s="50" t="str">
        <f t="shared" si="397"/>
        <v/>
      </c>
      <c r="AC737" s="50" t="str">
        <f t="shared" si="398"/>
        <v/>
      </c>
      <c r="AD737" s="50" t="str">
        <f t="shared" si="399"/>
        <v/>
      </c>
      <c r="AE737" s="50" t="str">
        <f t="shared" si="400"/>
        <v/>
      </c>
      <c r="AF737" s="50" t="str">
        <f>IFERROR($V737*(1-$W737)+SUM($X$22:$X737)+$AD737,"")</f>
        <v/>
      </c>
      <c r="AG737" s="50" t="str">
        <f t="shared" si="401"/>
        <v/>
      </c>
      <c r="AH737" s="50" t="str">
        <f>IF(B737&lt;&gt;"",
IF(AND(AG737=TRUE,D737&gt;=65),$V737*(1-10%)+SUM($X$22:$X737)+$AD737,AF737),
"")</f>
        <v/>
      </c>
      <c r="AI737" s="50" t="str">
        <f t="shared" si="402"/>
        <v/>
      </c>
      <c r="AJ737" s="50" t="str">
        <f t="shared" si="403"/>
        <v/>
      </c>
      <c r="AK737" s="50" t="str">
        <f t="shared" si="404"/>
        <v/>
      </c>
      <c r="AL737" s="50" t="str">
        <f t="shared" si="405"/>
        <v/>
      </c>
      <c r="AM737" s="50" t="str">
        <f t="shared" si="406"/>
        <v/>
      </c>
      <c r="AN737" s="50" t="str">
        <f t="shared" si="407"/>
        <v/>
      </c>
      <c r="AO737" s="50" t="str">
        <f t="shared" si="408"/>
        <v/>
      </c>
      <c r="AP737" s="50" t="str">
        <f t="shared" si="409"/>
        <v/>
      </c>
      <c r="AQ737" s="50" t="str">
        <f t="shared" si="410"/>
        <v/>
      </c>
    </row>
    <row r="738" spans="1:43" s="46" customFormat="1" x14ac:dyDescent="0.2">
      <c r="A738" s="47" t="str">
        <f t="shared" si="411"/>
        <v/>
      </c>
      <c r="B738" s="47" t="str">
        <f>IF(E738&lt;=$F$10,VLOOKUP('KALKULATOR 2021'!A738,Robocze!$B$23:$C$102,2),"")</f>
        <v/>
      </c>
      <c r="C738" s="47" t="str">
        <f t="shared" si="378"/>
        <v/>
      </c>
      <c r="D738" s="48" t="str">
        <f t="shared" si="379"/>
        <v/>
      </c>
      <c r="E738" s="54" t="str">
        <f t="shared" si="380"/>
        <v/>
      </c>
      <c r="F738" s="49" t="str">
        <f t="shared" si="381"/>
        <v/>
      </c>
      <c r="G738" s="50" t="str">
        <f>IF(F738&lt;&gt;"",
IF($F$6=Robocze!$B$3,$F$5/12,
IF(AND($F$6=Robocze!$B$4,MOD(A738,3)=1),$F$5/4,
IF(AND($F$6=Robocze!$B$5,MOD(A738,12)=1),$F$5,0))),
"")</f>
        <v/>
      </c>
      <c r="H738" s="50" t="str">
        <f t="shared" si="382"/>
        <v/>
      </c>
      <c r="I738" s="51" t="str">
        <f t="shared" si="383"/>
        <v/>
      </c>
      <c r="J738" s="50" t="str">
        <f t="shared" si="384"/>
        <v/>
      </c>
      <c r="K738" s="50" t="str">
        <f t="shared" si="385"/>
        <v/>
      </c>
      <c r="L738" s="52" t="str">
        <f t="shared" si="386"/>
        <v/>
      </c>
      <c r="M738" s="111" t="str">
        <f t="shared" si="387"/>
        <v/>
      </c>
      <c r="N738" s="114" t="str">
        <f t="shared" si="388"/>
        <v/>
      </c>
      <c r="O738" s="115"/>
      <c r="P738" s="114" t="str">
        <f t="shared" si="389"/>
        <v/>
      </c>
      <c r="Q738" s="115"/>
      <c r="R738" s="112" t="str">
        <f t="shared" si="390"/>
        <v/>
      </c>
      <c r="S738" s="50"/>
      <c r="T738" s="53" t="str">
        <f t="shared" si="391"/>
        <v/>
      </c>
      <c r="U738" s="50" t="str">
        <f t="shared" si="392"/>
        <v/>
      </c>
      <c r="V738" s="50" t="str">
        <f t="shared" si="393"/>
        <v/>
      </c>
      <c r="W738" s="53" t="str">
        <f t="shared" si="394"/>
        <v/>
      </c>
      <c r="X738" s="50" t="str">
        <f t="shared" si="395"/>
        <v/>
      </c>
      <c r="Y738" s="50" t="str">
        <f>IF(B738&lt;&gt;"",IF(MONTH(E738)=MONTH($F$14),SUMIF($C$22:C1206,"="&amp;(C738-1),$G$22:G1206),0)*T738,"")</f>
        <v/>
      </c>
      <c r="Z738" s="50" t="str">
        <f>IF(B738&lt;&gt;"",SUM($Y$22:Y738),"")</f>
        <v/>
      </c>
      <c r="AA738" s="51" t="str">
        <f t="shared" si="396"/>
        <v/>
      </c>
      <c r="AB738" s="50" t="str">
        <f t="shared" si="397"/>
        <v/>
      </c>
      <c r="AC738" s="50" t="str">
        <f t="shared" si="398"/>
        <v/>
      </c>
      <c r="AD738" s="50" t="str">
        <f t="shared" si="399"/>
        <v/>
      </c>
      <c r="AE738" s="50" t="str">
        <f t="shared" si="400"/>
        <v/>
      </c>
      <c r="AF738" s="50" t="str">
        <f>IFERROR($V738*(1-$W738)+SUM($X$22:$X738)+$AD738,"")</f>
        <v/>
      </c>
      <c r="AG738" s="50" t="str">
        <f t="shared" si="401"/>
        <v/>
      </c>
      <c r="AH738" s="50" t="str">
        <f>IF(B738&lt;&gt;"",
IF(AND(AG738=TRUE,D738&gt;=65),$V738*(1-10%)+SUM($X$22:$X738)+$AD738,AF738),
"")</f>
        <v/>
      </c>
      <c r="AI738" s="50" t="str">
        <f t="shared" si="402"/>
        <v/>
      </c>
      <c r="AJ738" s="50" t="str">
        <f t="shared" si="403"/>
        <v/>
      </c>
      <c r="AK738" s="50" t="str">
        <f t="shared" si="404"/>
        <v/>
      </c>
      <c r="AL738" s="50" t="str">
        <f t="shared" si="405"/>
        <v/>
      </c>
      <c r="AM738" s="50" t="str">
        <f t="shared" si="406"/>
        <v/>
      </c>
      <c r="AN738" s="50" t="str">
        <f t="shared" si="407"/>
        <v/>
      </c>
      <c r="AO738" s="50" t="str">
        <f t="shared" si="408"/>
        <v/>
      </c>
      <c r="AP738" s="50" t="str">
        <f t="shared" si="409"/>
        <v/>
      </c>
      <c r="AQ738" s="50" t="str">
        <f t="shared" si="410"/>
        <v/>
      </c>
    </row>
    <row r="739" spans="1:43" s="46" customFormat="1" x14ac:dyDescent="0.2">
      <c r="A739" s="47" t="str">
        <f t="shared" si="411"/>
        <v/>
      </c>
      <c r="B739" s="47" t="str">
        <f>IF(E739&lt;=$F$10,VLOOKUP('KALKULATOR 2021'!A739,Robocze!$B$23:$C$102,2),"")</f>
        <v/>
      </c>
      <c r="C739" s="47" t="str">
        <f t="shared" si="378"/>
        <v/>
      </c>
      <c r="D739" s="48" t="str">
        <f t="shared" si="379"/>
        <v/>
      </c>
      <c r="E739" s="54" t="str">
        <f t="shared" si="380"/>
        <v/>
      </c>
      <c r="F739" s="49" t="str">
        <f t="shared" si="381"/>
        <v/>
      </c>
      <c r="G739" s="50" t="str">
        <f>IF(F739&lt;&gt;"",
IF($F$6=Robocze!$B$3,$F$5/12,
IF(AND($F$6=Robocze!$B$4,MOD(A739,3)=1),$F$5/4,
IF(AND($F$6=Robocze!$B$5,MOD(A739,12)=1),$F$5,0))),
"")</f>
        <v/>
      </c>
      <c r="H739" s="50" t="str">
        <f t="shared" si="382"/>
        <v/>
      </c>
      <c r="I739" s="51" t="str">
        <f t="shared" si="383"/>
        <v/>
      </c>
      <c r="J739" s="50" t="str">
        <f t="shared" si="384"/>
        <v/>
      </c>
      <c r="K739" s="50" t="str">
        <f t="shared" si="385"/>
        <v/>
      </c>
      <c r="L739" s="52" t="str">
        <f t="shared" si="386"/>
        <v/>
      </c>
      <c r="M739" s="111" t="str">
        <f t="shared" si="387"/>
        <v/>
      </c>
      <c r="N739" s="114" t="str">
        <f t="shared" si="388"/>
        <v/>
      </c>
      <c r="O739" s="115"/>
      <c r="P739" s="114" t="str">
        <f t="shared" si="389"/>
        <v/>
      </c>
      <c r="Q739" s="115"/>
      <c r="R739" s="112" t="str">
        <f t="shared" si="390"/>
        <v/>
      </c>
      <c r="S739" s="50"/>
      <c r="T739" s="53" t="str">
        <f t="shared" si="391"/>
        <v/>
      </c>
      <c r="U739" s="50" t="str">
        <f t="shared" si="392"/>
        <v/>
      </c>
      <c r="V739" s="50" t="str">
        <f t="shared" si="393"/>
        <v/>
      </c>
      <c r="W739" s="53" t="str">
        <f t="shared" si="394"/>
        <v/>
      </c>
      <c r="X739" s="50" t="str">
        <f t="shared" si="395"/>
        <v/>
      </c>
      <c r="Y739" s="50" t="str">
        <f>IF(B739&lt;&gt;"",IF(MONTH(E739)=MONTH($F$14),SUMIF($C$22:C1207,"="&amp;(C739-1),$G$22:G1207),0)*T739,"")</f>
        <v/>
      </c>
      <c r="Z739" s="50" t="str">
        <f>IF(B739&lt;&gt;"",SUM($Y$22:Y739),"")</f>
        <v/>
      </c>
      <c r="AA739" s="51" t="str">
        <f t="shared" si="396"/>
        <v/>
      </c>
      <c r="AB739" s="50" t="str">
        <f t="shared" si="397"/>
        <v/>
      </c>
      <c r="AC739" s="50" t="str">
        <f t="shared" si="398"/>
        <v/>
      </c>
      <c r="AD739" s="50" t="str">
        <f t="shared" si="399"/>
        <v/>
      </c>
      <c r="AE739" s="50" t="str">
        <f t="shared" si="400"/>
        <v/>
      </c>
      <c r="AF739" s="50" t="str">
        <f>IFERROR($V739*(1-$W739)+SUM($X$22:$X739)+$AD739,"")</f>
        <v/>
      </c>
      <c r="AG739" s="50" t="str">
        <f t="shared" si="401"/>
        <v/>
      </c>
      <c r="AH739" s="50" t="str">
        <f>IF(B739&lt;&gt;"",
IF(AND(AG739=TRUE,D739&gt;=65),$V739*(1-10%)+SUM($X$22:$X739)+$AD739,AF739),
"")</f>
        <v/>
      </c>
      <c r="AI739" s="50" t="str">
        <f t="shared" si="402"/>
        <v/>
      </c>
      <c r="AJ739" s="50" t="str">
        <f t="shared" si="403"/>
        <v/>
      </c>
      <c r="AK739" s="50" t="str">
        <f t="shared" si="404"/>
        <v/>
      </c>
      <c r="AL739" s="50" t="str">
        <f t="shared" si="405"/>
        <v/>
      </c>
      <c r="AM739" s="50" t="str">
        <f t="shared" si="406"/>
        <v/>
      </c>
      <c r="AN739" s="50" t="str">
        <f t="shared" si="407"/>
        <v/>
      </c>
      <c r="AO739" s="50" t="str">
        <f t="shared" si="408"/>
        <v/>
      </c>
      <c r="AP739" s="50" t="str">
        <f t="shared" si="409"/>
        <v/>
      </c>
      <c r="AQ739" s="50" t="str">
        <f t="shared" si="410"/>
        <v/>
      </c>
    </row>
    <row r="740" spans="1:43" s="46" customFormat="1" x14ac:dyDescent="0.2">
      <c r="A740" s="47" t="str">
        <f t="shared" si="411"/>
        <v/>
      </c>
      <c r="B740" s="47" t="str">
        <f>IF(E740&lt;=$F$10,VLOOKUP('KALKULATOR 2021'!A740,Robocze!$B$23:$C$102,2),"")</f>
        <v/>
      </c>
      <c r="C740" s="47" t="str">
        <f t="shared" si="378"/>
        <v/>
      </c>
      <c r="D740" s="48" t="str">
        <f t="shared" si="379"/>
        <v/>
      </c>
      <c r="E740" s="54" t="str">
        <f t="shared" si="380"/>
        <v/>
      </c>
      <c r="F740" s="49" t="str">
        <f t="shared" si="381"/>
        <v/>
      </c>
      <c r="G740" s="50" t="str">
        <f>IF(F740&lt;&gt;"",
IF($F$6=Robocze!$B$3,$F$5/12,
IF(AND($F$6=Robocze!$B$4,MOD(A740,3)=1),$F$5/4,
IF(AND($F$6=Robocze!$B$5,MOD(A740,12)=1),$F$5,0))),
"")</f>
        <v/>
      </c>
      <c r="H740" s="50" t="str">
        <f t="shared" si="382"/>
        <v/>
      </c>
      <c r="I740" s="51" t="str">
        <f t="shared" si="383"/>
        <v/>
      </c>
      <c r="J740" s="50" t="str">
        <f t="shared" si="384"/>
        <v/>
      </c>
      <c r="K740" s="50" t="str">
        <f t="shared" si="385"/>
        <v/>
      </c>
      <c r="L740" s="52" t="str">
        <f t="shared" si="386"/>
        <v/>
      </c>
      <c r="M740" s="111" t="str">
        <f t="shared" si="387"/>
        <v/>
      </c>
      <c r="N740" s="114" t="str">
        <f t="shared" si="388"/>
        <v/>
      </c>
      <c r="O740" s="115"/>
      <c r="P740" s="114" t="str">
        <f t="shared" si="389"/>
        <v/>
      </c>
      <c r="Q740" s="115"/>
      <c r="R740" s="112" t="str">
        <f t="shared" si="390"/>
        <v/>
      </c>
      <c r="S740" s="50"/>
      <c r="T740" s="53" t="str">
        <f t="shared" si="391"/>
        <v/>
      </c>
      <c r="U740" s="50" t="str">
        <f t="shared" si="392"/>
        <v/>
      </c>
      <c r="V740" s="50" t="str">
        <f t="shared" si="393"/>
        <v/>
      </c>
      <c r="W740" s="53" t="str">
        <f t="shared" si="394"/>
        <v/>
      </c>
      <c r="X740" s="50" t="str">
        <f t="shared" si="395"/>
        <v/>
      </c>
      <c r="Y740" s="50" t="str">
        <f>IF(B740&lt;&gt;"",IF(MONTH(E740)=MONTH($F$14),SUMIF($C$22:C1208,"="&amp;(C740-1),$G$22:G1208),0)*T740,"")</f>
        <v/>
      </c>
      <c r="Z740" s="50" t="str">
        <f>IF(B740&lt;&gt;"",SUM($Y$22:Y740),"")</f>
        <v/>
      </c>
      <c r="AA740" s="51" t="str">
        <f t="shared" si="396"/>
        <v/>
      </c>
      <c r="AB740" s="50" t="str">
        <f t="shared" si="397"/>
        <v/>
      </c>
      <c r="AC740" s="50" t="str">
        <f t="shared" si="398"/>
        <v/>
      </c>
      <c r="AD740" s="50" t="str">
        <f t="shared" si="399"/>
        <v/>
      </c>
      <c r="AE740" s="50" t="str">
        <f t="shared" si="400"/>
        <v/>
      </c>
      <c r="AF740" s="50" t="str">
        <f>IFERROR($V740*(1-$W740)+SUM($X$22:$X740)+$AD740,"")</f>
        <v/>
      </c>
      <c r="AG740" s="50" t="str">
        <f t="shared" si="401"/>
        <v/>
      </c>
      <c r="AH740" s="50" t="str">
        <f>IF(B740&lt;&gt;"",
IF(AND(AG740=TRUE,D740&gt;=65),$V740*(1-10%)+SUM($X$22:$X740)+$AD740,AF740),
"")</f>
        <v/>
      </c>
      <c r="AI740" s="50" t="str">
        <f t="shared" si="402"/>
        <v/>
      </c>
      <c r="AJ740" s="50" t="str">
        <f t="shared" si="403"/>
        <v/>
      </c>
      <c r="AK740" s="50" t="str">
        <f t="shared" si="404"/>
        <v/>
      </c>
      <c r="AL740" s="50" t="str">
        <f t="shared" si="405"/>
        <v/>
      </c>
      <c r="AM740" s="50" t="str">
        <f t="shared" si="406"/>
        <v/>
      </c>
      <c r="AN740" s="50" t="str">
        <f t="shared" si="407"/>
        <v/>
      </c>
      <c r="AO740" s="50" t="str">
        <f t="shared" si="408"/>
        <v/>
      </c>
      <c r="AP740" s="50" t="str">
        <f t="shared" si="409"/>
        <v/>
      </c>
      <c r="AQ740" s="50" t="str">
        <f t="shared" si="410"/>
        <v/>
      </c>
    </row>
    <row r="741" spans="1:43" s="46" customFormat="1" x14ac:dyDescent="0.2">
      <c r="A741" s="55" t="str">
        <f t="shared" si="411"/>
        <v/>
      </c>
      <c r="B741" s="55" t="str">
        <f>IF(E741&lt;=$F$10,VLOOKUP('KALKULATOR 2021'!A741,Robocze!$B$23:$C$102,2),"")</f>
        <v/>
      </c>
      <c r="C741" s="55" t="str">
        <f t="shared" si="378"/>
        <v/>
      </c>
      <c r="D741" s="56" t="str">
        <f t="shared" si="379"/>
        <v/>
      </c>
      <c r="E741" s="57" t="str">
        <f t="shared" si="380"/>
        <v/>
      </c>
      <c r="F741" s="58" t="str">
        <f t="shared" si="381"/>
        <v/>
      </c>
      <c r="G741" s="59" t="str">
        <f>IF(F741&lt;&gt;"",
IF($F$6=Robocze!$B$3,$F$5/12,
IF(AND($F$6=Robocze!$B$4,MOD(A741,3)=1),$F$5/4,
IF(AND($F$6=Robocze!$B$5,MOD(A741,12)=1),$F$5,0))),
"")</f>
        <v/>
      </c>
      <c r="H741" s="59" t="str">
        <f t="shared" si="382"/>
        <v/>
      </c>
      <c r="I741" s="60" t="str">
        <f t="shared" si="383"/>
        <v/>
      </c>
      <c r="J741" s="59" t="str">
        <f t="shared" si="384"/>
        <v/>
      </c>
      <c r="K741" s="59" t="str">
        <f t="shared" si="385"/>
        <v/>
      </c>
      <c r="L741" s="61" t="str">
        <f t="shared" si="386"/>
        <v/>
      </c>
      <c r="M741" s="113" t="str">
        <f t="shared" si="387"/>
        <v/>
      </c>
      <c r="N741" s="114" t="str">
        <f t="shared" si="388"/>
        <v/>
      </c>
      <c r="O741" s="115"/>
      <c r="P741" s="114" t="str">
        <f t="shared" si="389"/>
        <v/>
      </c>
      <c r="Q741" s="115"/>
      <c r="R741" s="112" t="str">
        <f t="shared" si="390"/>
        <v/>
      </c>
      <c r="S741" s="59"/>
      <c r="T741" s="62" t="str">
        <f t="shared" si="391"/>
        <v/>
      </c>
      <c r="U741" s="59" t="str">
        <f t="shared" si="392"/>
        <v/>
      </c>
      <c r="V741" s="59" t="str">
        <f t="shared" si="393"/>
        <v/>
      </c>
      <c r="W741" s="62" t="str">
        <f t="shared" si="394"/>
        <v/>
      </c>
      <c r="X741" s="59" t="str">
        <f t="shared" si="395"/>
        <v/>
      </c>
      <c r="Y741" s="59" t="str">
        <f>IF(B741&lt;&gt;"",IF(MONTH(E741)=MONTH($F$14),SUMIF($C$22:C1209,"="&amp;(C741-1),$G$22:G1209),0)*T741,"")</f>
        <v/>
      </c>
      <c r="Z741" s="59" t="str">
        <f>IF(B741&lt;&gt;"",SUM($Y$22:Y741),"")</f>
        <v/>
      </c>
      <c r="AA741" s="60" t="str">
        <f t="shared" si="396"/>
        <v/>
      </c>
      <c r="AB741" s="59" t="str">
        <f t="shared" si="397"/>
        <v/>
      </c>
      <c r="AC741" s="59" t="str">
        <f t="shared" si="398"/>
        <v/>
      </c>
      <c r="AD741" s="59" t="str">
        <f t="shared" si="399"/>
        <v/>
      </c>
      <c r="AE741" s="59" t="str">
        <f t="shared" si="400"/>
        <v/>
      </c>
      <c r="AF741" s="59" t="str">
        <f>IFERROR($V741*(1-$W741)+SUM($X$22:$X741)+$AD741,"")</f>
        <v/>
      </c>
      <c r="AG741" s="59" t="str">
        <f t="shared" si="401"/>
        <v/>
      </c>
      <c r="AH741" s="59" t="str">
        <f>IF(B741&lt;&gt;"",
IF(AND(AG741=TRUE,D741&gt;=65),$V741*(1-10%)+SUM($X$22:$X741)+$AD741,AF741),
"")</f>
        <v/>
      </c>
      <c r="AI741" s="59" t="str">
        <f t="shared" si="402"/>
        <v/>
      </c>
      <c r="AJ741" s="59" t="str">
        <f t="shared" si="403"/>
        <v/>
      </c>
      <c r="AK741" s="59" t="str">
        <f t="shared" si="404"/>
        <v/>
      </c>
      <c r="AL741" s="59" t="str">
        <f t="shared" si="405"/>
        <v/>
      </c>
      <c r="AM741" s="59" t="str">
        <f t="shared" si="406"/>
        <v/>
      </c>
      <c r="AN741" s="59" t="str">
        <f t="shared" si="407"/>
        <v/>
      </c>
      <c r="AO741" s="59" t="str">
        <f t="shared" si="408"/>
        <v/>
      </c>
      <c r="AP741" s="59" t="str">
        <f t="shared" si="409"/>
        <v/>
      </c>
      <c r="AQ741" s="59" t="str">
        <f t="shared" si="410"/>
        <v/>
      </c>
    </row>
    <row r="742" spans="1:43" x14ac:dyDescent="0.2">
      <c r="A742" s="47" t="str">
        <f t="shared" si="411"/>
        <v/>
      </c>
      <c r="B742" s="47" t="str">
        <f>IF(E742&lt;=$F$10,VLOOKUP('KALKULATOR 2021'!A742,Robocze!$B$23:$C$102,2),"")</f>
        <v/>
      </c>
      <c r="C742" s="47" t="str">
        <f t="shared" ref="C742:C805" si="412">IF(B742="","",YEAR(E742))</f>
        <v/>
      </c>
      <c r="D742" s="48" t="str">
        <f t="shared" ref="D742:D805" si="413">IF(B742="","",D741+1/12)</f>
        <v/>
      </c>
      <c r="E742" s="49" t="str">
        <f t="shared" ref="E742:E805" si="414">IF(OR(B741="",E741&gt;$F$10,A742=""),"",EDATE(E741,1))</f>
        <v/>
      </c>
      <c r="F742" s="49" t="str">
        <f t="shared" ref="F742:F805" si="415">IFERROR(EOMONTH(E742,0),"")</f>
        <v/>
      </c>
      <c r="G742" s="50" t="str">
        <f>IF(F742&lt;&gt;"",
IF($F$6=Robocze!$B$3,$F$5/12,
IF(AND($F$6=Robocze!$B$4,MOD(A742,3)=1),$F$5/4,
IF(AND($F$6=Robocze!$B$5,MOD(A742,12)=1),$F$5,0))),
"")</f>
        <v/>
      </c>
      <c r="H742" s="50" t="str">
        <f t="shared" ref="H742:H805" si="416">IFERROR(H741+G742,"")</f>
        <v/>
      </c>
      <c r="I742" s="51" t="str">
        <f t="shared" ref="I742:I805" si="417">IF(E742&lt;=$F$10,$F$2,"")</f>
        <v/>
      </c>
      <c r="J742" s="50" t="str">
        <f t="shared" ref="J742:J805" si="418">IF(I742&lt;&gt;"",
IFERROR(IF(MONTH($F$9)=MONTH(E742),$F$16,0),"")+ IF(A742=1,$F$17,0),
"")</f>
        <v/>
      </c>
      <c r="K742" s="50" t="str">
        <f t="shared" ref="K742:K805" si="419">IF(I742&lt;&gt;"",
G742-J742,
"")</f>
        <v/>
      </c>
      <c r="L742" s="52" t="str">
        <f t="shared" ref="L742:L805" si="420">IFERROR(IF(AND(MOD(A742,12)=0,A742&lt;&gt;""),A742/12,""),"")</f>
        <v/>
      </c>
      <c r="M742" s="111" t="str">
        <f t="shared" ref="M742:M805" si="421">H742</f>
        <v/>
      </c>
      <c r="N742" s="114" t="str">
        <f t="shared" ref="N742:N805" si="422">IF(AG742=FALSE,AF742,AH742)</f>
        <v/>
      </c>
      <c r="O742" s="115"/>
      <c r="P742" s="114" t="str">
        <f t="shared" ref="P742:P805" si="423">IF(AL742=FALSE,AK742,AM742)</f>
        <v/>
      </c>
      <c r="Q742" s="115"/>
      <c r="R742" s="112" t="str">
        <f t="shared" ref="R742:R805" si="424">AQ742</f>
        <v/>
      </c>
      <c r="S742" s="50"/>
      <c r="T742" s="53" t="str">
        <f t="shared" ref="T742:T805" si="425">IF(B742&lt;&gt;"",$F$12,"")</f>
        <v/>
      </c>
      <c r="U742" s="50" t="str">
        <f t="shared" ref="U742:U805" si="426">IF(B742&lt;&gt;"",(K742+V741)*(I742/12),"")</f>
        <v/>
      </c>
      <c r="V742" s="50" t="str">
        <f t="shared" ref="V742:V805" si="427">IF(B742&lt;&gt;"",V741+U742+K742,"")</f>
        <v/>
      </c>
      <c r="W742" s="53" t="str">
        <f t="shared" ref="W742:W805" si="428">IF(B742&lt;&gt;"",$F$13,"")</f>
        <v/>
      </c>
      <c r="X742" s="50" t="str">
        <f t="shared" ref="X742:X805" si="429">IF(B742&lt;&gt;"",G742*T742,"")</f>
        <v/>
      </c>
      <c r="Y742" s="50" t="str">
        <f>IF(B742&lt;&gt;"",IF(MONTH(E742)=MONTH($F$14),SUMIF($C$22:C1210,"="&amp;(C742-1),$G$22:G1210),0)*T742,"")</f>
        <v/>
      </c>
      <c r="Z742" s="50" t="str">
        <f>IF(B742&lt;&gt;"",SUM($Y$22:Y742),"")</f>
        <v/>
      </c>
      <c r="AA742" s="51" t="str">
        <f t="shared" ref="AA742:AA805" si="430">IF(W742&lt;=$F$10,$F$3,"")</f>
        <v/>
      </c>
      <c r="AB742" s="50" t="str">
        <f t="shared" ref="AB742:AB805" si="431">IF(AA742&lt;&gt;"",
(AE741+Y742)*AA742/12,
"")</f>
        <v/>
      </c>
      <c r="AC742" s="50" t="str">
        <f t="shared" ref="AC742:AC805" si="432">IF(B742&lt;&gt;"",MAX(0,AB742*$F$15),"")</f>
        <v/>
      </c>
      <c r="AD742" s="50" t="str">
        <f t="shared" ref="AD742:AD805" si="433">IF(B742&lt;&gt;"",AD741+AB742-AC742,"")</f>
        <v/>
      </c>
      <c r="AE742" s="50" t="str">
        <f t="shared" ref="AE742:AE805" si="434">IF(B742&lt;&gt;"",AE741+AB742-AC742+Y742,"")</f>
        <v/>
      </c>
      <c r="AF742" s="50" t="str">
        <f>IFERROR($V742*(1-$W742)+SUM($X$22:$X742)+$AD742,"")</f>
        <v/>
      </c>
      <c r="AG742" s="50" t="str">
        <f t="shared" ref="AG742:AG805" si="435">IF(B742&lt;&gt;"",
IFERROR(IF(AG741=TRUE,AG741,AND(YEAR(E742)-YEAR($F$9)&gt;=5,D742&gt;=65)),""),
"")</f>
        <v/>
      </c>
      <c r="AH742" s="50" t="str">
        <f>IF(B742&lt;&gt;"",
IF(AND(AG742=TRUE,D742&gt;=65),$V742*(1-10%)+SUM($X$22:$X742)+$AD742,AF742),
"")</f>
        <v/>
      </c>
      <c r="AI742" s="50" t="str">
        <f t="shared" ref="AI742:AI805" si="436">IF(B742&lt;&gt;"",(K742+AJ741)*(I742/12),"")</f>
        <v/>
      </c>
      <c r="AJ742" s="50" t="str">
        <f t="shared" ref="AJ742:AJ805" si="437">IF(B742&lt;&gt;"",AJ741+AI742+K742,"")</f>
        <v/>
      </c>
      <c r="AK742" s="50" t="str">
        <f t="shared" ref="AK742:AK805" si="438">IF(B742&lt;&gt;"",IF(AJ742&gt;H742,AJ742-(AJ742-H742)*$F$15,AJ742),"")</f>
        <v/>
      </c>
      <c r="AL742" s="50" t="str">
        <f t="shared" ref="AL742:AL805" si="439">IF(B742&lt;&gt;"",
IFERROR(IF(AL741=TRUE,AL741,AND(YEAR(E742)-YEAR($F$9)&gt;=5,D742&gt;=55,OR(D742&gt;=60,D742&gt;=$F$11))),""),
"")</f>
        <v/>
      </c>
      <c r="AM742" s="50" t="str">
        <f t="shared" ref="AM742:AM805" si="440">IF(AL742=TRUE,AJ742,AK742)</f>
        <v/>
      </c>
      <c r="AN742" s="50" t="str">
        <f t="shared" ref="AN742:AN805" si="441">IF(B742&lt;&gt;"",(AQ741+G742)*I742/12,"")</f>
        <v/>
      </c>
      <c r="AO742" s="50" t="str">
        <f t="shared" ref="AO742:AO805" si="442">IF(B742&lt;&gt;"",MAX(0,AN742*$F$15),"")</f>
        <v/>
      </c>
      <c r="AP742" s="50" t="str">
        <f t="shared" ref="AP742:AP805" si="443">IF(B742&lt;&gt;"",AQ742-H742,"")</f>
        <v/>
      </c>
      <c r="AQ742" s="50" t="str">
        <f t="shared" ref="AQ742:AQ805" si="444">IF(B742&lt;&gt;"",AQ741+G742+AN742-AO742,"")</f>
        <v/>
      </c>
    </row>
    <row r="743" spans="1:43" x14ac:dyDescent="0.2">
      <c r="A743" s="47" t="str">
        <f t="shared" si="411"/>
        <v/>
      </c>
      <c r="B743" s="47" t="str">
        <f>IF(E743&lt;=$F$10,VLOOKUP('KALKULATOR 2021'!A743,Robocze!$B$23:$C$102,2),"")</f>
        <v/>
      </c>
      <c r="C743" s="47" t="str">
        <f t="shared" si="412"/>
        <v/>
      </c>
      <c r="D743" s="48" t="str">
        <f t="shared" si="413"/>
        <v/>
      </c>
      <c r="E743" s="54" t="str">
        <f t="shared" si="414"/>
        <v/>
      </c>
      <c r="F743" s="49" t="str">
        <f t="shared" si="415"/>
        <v/>
      </c>
      <c r="G743" s="50" t="str">
        <f>IF(F743&lt;&gt;"",
IF($F$6=Robocze!$B$3,$F$5/12,
IF(AND($F$6=Robocze!$B$4,MOD(A743,3)=1),$F$5/4,
IF(AND($F$6=Robocze!$B$5,MOD(A743,12)=1),$F$5,0))),
"")</f>
        <v/>
      </c>
      <c r="H743" s="50" t="str">
        <f t="shared" si="416"/>
        <v/>
      </c>
      <c r="I743" s="51" t="str">
        <f t="shared" si="417"/>
        <v/>
      </c>
      <c r="J743" s="50" t="str">
        <f t="shared" si="418"/>
        <v/>
      </c>
      <c r="K743" s="50" t="str">
        <f t="shared" si="419"/>
        <v/>
      </c>
      <c r="L743" s="52" t="str">
        <f t="shared" si="420"/>
        <v/>
      </c>
      <c r="M743" s="111" t="str">
        <f t="shared" si="421"/>
        <v/>
      </c>
      <c r="N743" s="114" t="str">
        <f t="shared" si="422"/>
        <v/>
      </c>
      <c r="O743" s="115"/>
      <c r="P743" s="114" t="str">
        <f t="shared" si="423"/>
        <v/>
      </c>
      <c r="Q743" s="115"/>
      <c r="R743" s="112" t="str">
        <f t="shared" si="424"/>
        <v/>
      </c>
      <c r="S743" s="50"/>
      <c r="T743" s="53" t="str">
        <f t="shared" si="425"/>
        <v/>
      </c>
      <c r="U743" s="50" t="str">
        <f t="shared" si="426"/>
        <v/>
      </c>
      <c r="V743" s="50" t="str">
        <f t="shared" si="427"/>
        <v/>
      </c>
      <c r="W743" s="53" t="str">
        <f t="shared" si="428"/>
        <v/>
      </c>
      <c r="X743" s="50" t="str">
        <f t="shared" si="429"/>
        <v/>
      </c>
      <c r="Y743" s="50" t="str">
        <f>IF(B743&lt;&gt;"",IF(MONTH(E743)=MONTH($F$14),SUMIF($C$22:C1211,"="&amp;(C743-1),$G$22:G1211),0)*T743,"")</f>
        <v/>
      </c>
      <c r="Z743" s="50" t="str">
        <f>IF(B743&lt;&gt;"",SUM($Y$22:Y743),"")</f>
        <v/>
      </c>
      <c r="AA743" s="51" t="str">
        <f t="shared" si="430"/>
        <v/>
      </c>
      <c r="AB743" s="50" t="str">
        <f t="shared" si="431"/>
        <v/>
      </c>
      <c r="AC743" s="50" t="str">
        <f t="shared" si="432"/>
        <v/>
      </c>
      <c r="AD743" s="50" t="str">
        <f t="shared" si="433"/>
        <v/>
      </c>
      <c r="AE743" s="50" t="str">
        <f t="shared" si="434"/>
        <v/>
      </c>
      <c r="AF743" s="50" t="str">
        <f>IFERROR($V743*(1-$W743)+SUM($X$22:$X743)+$AD743,"")</f>
        <v/>
      </c>
      <c r="AG743" s="50" t="str">
        <f t="shared" si="435"/>
        <v/>
      </c>
      <c r="AH743" s="50" t="str">
        <f>IF(B743&lt;&gt;"",
IF(AND(AG743=TRUE,D743&gt;=65),$V743*(1-10%)+SUM($X$22:$X743)+$AD743,AF743),
"")</f>
        <v/>
      </c>
      <c r="AI743" s="50" t="str">
        <f t="shared" si="436"/>
        <v/>
      </c>
      <c r="AJ743" s="50" t="str">
        <f t="shared" si="437"/>
        <v/>
      </c>
      <c r="AK743" s="50" t="str">
        <f t="shared" si="438"/>
        <v/>
      </c>
      <c r="AL743" s="50" t="str">
        <f t="shared" si="439"/>
        <v/>
      </c>
      <c r="AM743" s="50" t="str">
        <f t="shared" si="440"/>
        <v/>
      </c>
      <c r="AN743" s="50" t="str">
        <f t="shared" si="441"/>
        <v/>
      </c>
      <c r="AO743" s="50" t="str">
        <f t="shared" si="442"/>
        <v/>
      </c>
      <c r="AP743" s="50" t="str">
        <f t="shared" si="443"/>
        <v/>
      </c>
      <c r="AQ743" s="50" t="str">
        <f t="shared" si="444"/>
        <v/>
      </c>
    </row>
    <row r="744" spans="1:43" x14ac:dyDescent="0.2">
      <c r="A744" s="47" t="str">
        <f t="shared" si="411"/>
        <v/>
      </c>
      <c r="B744" s="47" t="str">
        <f>IF(E744&lt;=$F$10,VLOOKUP('KALKULATOR 2021'!A744,Robocze!$B$23:$C$102,2),"")</f>
        <v/>
      </c>
      <c r="C744" s="47" t="str">
        <f t="shared" si="412"/>
        <v/>
      </c>
      <c r="D744" s="48" t="str">
        <f t="shared" si="413"/>
        <v/>
      </c>
      <c r="E744" s="54" t="str">
        <f t="shared" si="414"/>
        <v/>
      </c>
      <c r="F744" s="49" t="str">
        <f t="shared" si="415"/>
        <v/>
      </c>
      <c r="G744" s="50" t="str">
        <f>IF(F744&lt;&gt;"",
IF($F$6=Robocze!$B$3,$F$5/12,
IF(AND($F$6=Robocze!$B$4,MOD(A744,3)=1),$F$5/4,
IF(AND($F$6=Robocze!$B$5,MOD(A744,12)=1),$F$5,0))),
"")</f>
        <v/>
      </c>
      <c r="H744" s="50" t="str">
        <f t="shared" si="416"/>
        <v/>
      </c>
      <c r="I744" s="51" t="str">
        <f t="shared" si="417"/>
        <v/>
      </c>
      <c r="J744" s="50" t="str">
        <f t="shared" si="418"/>
        <v/>
      </c>
      <c r="K744" s="50" t="str">
        <f t="shared" si="419"/>
        <v/>
      </c>
      <c r="L744" s="52" t="str">
        <f t="shared" si="420"/>
        <v/>
      </c>
      <c r="M744" s="111" t="str">
        <f t="shared" si="421"/>
        <v/>
      </c>
      <c r="N744" s="114" t="str">
        <f t="shared" si="422"/>
        <v/>
      </c>
      <c r="O744" s="115"/>
      <c r="P744" s="114" t="str">
        <f t="shared" si="423"/>
        <v/>
      </c>
      <c r="Q744" s="115"/>
      <c r="R744" s="112" t="str">
        <f t="shared" si="424"/>
        <v/>
      </c>
      <c r="S744" s="50"/>
      <c r="T744" s="53" t="str">
        <f t="shared" si="425"/>
        <v/>
      </c>
      <c r="U744" s="50" t="str">
        <f t="shared" si="426"/>
        <v/>
      </c>
      <c r="V744" s="50" t="str">
        <f t="shared" si="427"/>
        <v/>
      </c>
      <c r="W744" s="53" t="str">
        <f t="shared" si="428"/>
        <v/>
      </c>
      <c r="X744" s="50" t="str">
        <f t="shared" si="429"/>
        <v/>
      </c>
      <c r="Y744" s="50" t="str">
        <f>IF(B744&lt;&gt;"",IF(MONTH(E744)=MONTH($F$14),SUMIF($C$22:C1212,"="&amp;(C744-1),$G$22:G1212),0)*T744,"")</f>
        <v/>
      </c>
      <c r="Z744" s="50" t="str">
        <f>IF(B744&lt;&gt;"",SUM($Y$22:Y744),"")</f>
        <v/>
      </c>
      <c r="AA744" s="51" t="str">
        <f t="shared" si="430"/>
        <v/>
      </c>
      <c r="AB744" s="50" t="str">
        <f t="shared" si="431"/>
        <v/>
      </c>
      <c r="AC744" s="50" t="str">
        <f t="shared" si="432"/>
        <v/>
      </c>
      <c r="AD744" s="50" t="str">
        <f t="shared" si="433"/>
        <v/>
      </c>
      <c r="AE744" s="50" t="str">
        <f t="shared" si="434"/>
        <v/>
      </c>
      <c r="AF744" s="50" t="str">
        <f>IFERROR($V744*(1-$W744)+SUM($X$22:$X744)+$AD744,"")</f>
        <v/>
      </c>
      <c r="AG744" s="50" t="str">
        <f t="shared" si="435"/>
        <v/>
      </c>
      <c r="AH744" s="50" t="str">
        <f>IF(B744&lt;&gt;"",
IF(AND(AG744=TRUE,D744&gt;=65),$V744*(1-10%)+SUM($X$22:$X744)+$AD744,AF744),
"")</f>
        <v/>
      </c>
      <c r="AI744" s="50" t="str">
        <f t="shared" si="436"/>
        <v/>
      </c>
      <c r="AJ744" s="50" t="str">
        <f t="shared" si="437"/>
        <v/>
      </c>
      <c r="AK744" s="50" t="str">
        <f t="shared" si="438"/>
        <v/>
      </c>
      <c r="AL744" s="50" t="str">
        <f t="shared" si="439"/>
        <v/>
      </c>
      <c r="AM744" s="50" t="str">
        <f t="shared" si="440"/>
        <v/>
      </c>
      <c r="AN744" s="50" t="str">
        <f t="shared" si="441"/>
        <v/>
      </c>
      <c r="AO744" s="50" t="str">
        <f t="shared" si="442"/>
        <v/>
      </c>
      <c r="AP744" s="50" t="str">
        <f t="shared" si="443"/>
        <v/>
      </c>
      <c r="AQ744" s="50" t="str">
        <f t="shared" si="444"/>
        <v/>
      </c>
    </row>
    <row r="745" spans="1:43" x14ac:dyDescent="0.2">
      <c r="A745" s="47" t="str">
        <f t="shared" si="411"/>
        <v/>
      </c>
      <c r="B745" s="47" t="str">
        <f>IF(E745&lt;=$F$10,VLOOKUP('KALKULATOR 2021'!A745,Robocze!$B$23:$C$102,2),"")</f>
        <v/>
      </c>
      <c r="C745" s="47" t="str">
        <f t="shared" si="412"/>
        <v/>
      </c>
      <c r="D745" s="48" t="str">
        <f t="shared" si="413"/>
        <v/>
      </c>
      <c r="E745" s="54" t="str">
        <f t="shared" si="414"/>
        <v/>
      </c>
      <c r="F745" s="49" t="str">
        <f t="shared" si="415"/>
        <v/>
      </c>
      <c r="G745" s="50" t="str">
        <f>IF(F745&lt;&gt;"",
IF($F$6=Robocze!$B$3,$F$5/12,
IF(AND($F$6=Robocze!$B$4,MOD(A745,3)=1),$F$5/4,
IF(AND($F$6=Robocze!$B$5,MOD(A745,12)=1),$F$5,0))),
"")</f>
        <v/>
      </c>
      <c r="H745" s="50" t="str">
        <f t="shared" si="416"/>
        <v/>
      </c>
      <c r="I745" s="51" t="str">
        <f t="shared" si="417"/>
        <v/>
      </c>
      <c r="J745" s="50" t="str">
        <f t="shared" si="418"/>
        <v/>
      </c>
      <c r="K745" s="50" t="str">
        <f t="shared" si="419"/>
        <v/>
      </c>
      <c r="L745" s="52" t="str">
        <f t="shared" si="420"/>
        <v/>
      </c>
      <c r="M745" s="111" t="str">
        <f t="shared" si="421"/>
        <v/>
      </c>
      <c r="N745" s="114" t="str">
        <f t="shared" si="422"/>
        <v/>
      </c>
      <c r="O745" s="115"/>
      <c r="P745" s="114" t="str">
        <f t="shared" si="423"/>
        <v/>
      </c>
      <c r="Q745" s="115"/>
      <c r="R745" s="112" t="str">
        <f t="shared" si="424"/>
        <v/>
      </c>
      <c r="S745" s="50"/>
      <c r="T745" s="53" t="str">
        <f t="shared" si="425"/>
        <v/>
      </c>
      <c r="U745" s="50" t="str">
        <f t="shared" si="426"/>
        <v/>
      </c>
      <c r="V745" s="50" t="str">
        <f t="shared" si="427"/>
        <v/>
      </c>
      <c r="W745" s="53" t="str">
        <f t="shared" si="428"/>
        <v/>
      </c>
      <c r="X745" s="50" t="str">
        <f t="shared" si="429"/>
        <v/>
      </c>
      <c r="Y745" s="50" t="str">
        <f>IF(B745&lt;&gt;"",IF(MONTH(E745)=MONTH($F$14),SUMIF($C$22:C1213,"="&amp;(C745-1),$G$22:G1213),0)*T745,"")</f>
        <v/>
      </c>
      <c r="Z745" s="50" t="str">
        <f>IF(B745&lt;&gt;"",SUM($Y$22:Y745),"")</f>
        <v/>
      </c>
      <c r="AA745" s="51" t="str">
        <f t="shared" si="430"/>
        <v/>
      </c>
      <c r="AB745" s="50" t="str">
        <f t="shared" si="431"/>
        <v/>
      </c>
      <c r="AC745" s="50" t="str">
        <f t="shared" si="432"/>
        <v/>
      </c>
      <c r="AD745" s="50" t="str">
        <f t="shared" si="433"/>
        <v/>
      </c>
      <c r="AE745" s="50" t="str">
        <f t="shared" si="434"/>
        <v/>
      </c>
      <c r="AF745" s="50" t="str">
        <f>IFERROR($V745*(1-$W745)+SUM($X$22:$X745)+$AD745,"")</f>
        <v/>
      </c>
      <c r="AG745" s="50" t="str">
        <f t="shared" si="435"/>
        <v/>
      </c>
      <c r="AH745" s="50" t="str">
        <f>IF(B745&lt;&gt;"",
IF(AND(AG745=TRUE,D745&gt;=65),$V745*(1-10%)+SUM($X$22:$X745)+$AD745,AF745),
"")</f>
        <v/>
      </c>
      <c r="AI745" s="50" t="str">
        <f t="shared" si="436"/>
        <v/>
      </c>
      <c r="AJ745" s="50" t="str">
        <f t="shared" si="437"/>
        <v/>
      </c>
      <c r="AK745" s="50" t="str">
        <f t="shared" si="438"/>
        <v/>
      </c>
      <c r="AL745" s="50" t="str">
        <f t="shared" si="439"/>
        <v/>
      </c>
      <c r="AM745" s="50" t="str">
        <f t="shared" si="440"/>
        <v/>
      </c>
      <c r="AN745" s="50" t="str">
        <f t="shared" si="441"/>
        <v/>
      </c>
      <c r="AO745" s="50" t="str">
        <f t="shared" si="442"/>
        <v/>
      </c>
      <c r="AP745" s="50" t="str">
        <f t="shared" si="443"/>
        <v/>
      </c>
      <c r="AQ745" s="50" t="str">
        <f t="shared" si="444"/>
        <v/>
      </c>
    </row>
    <row r="746" spans="1:43" x14ac:dyDescent="0.2">
      <c r="A746" s="47" t="str">
        <f t="shared" si="411"/>
        <v/>
      </c>
      <c r="B746" s="47" t="str">
        <f>IF(E746&lt;=$F$10,VLOOKUP('KALKULATOR 2021'!A746,Robocze!$B$23:$C$102,2),"")</f>
        <v/>
      </c>
      <c r="C746" s="47" t="str">
        <f t="shared" si="412"/>
        <v/>
      </c>
      <c r="D746" s="48" t="str">
        <f t="shared" si="413"/>
        <v/>
      </c>
      <c r="E746" s="54" t="str">
        <f t="shared" si="414"/>
        <v/>
      </c>
      <c r="F746" s="49" t="str">
        <f t="shared" si="415"/>
        <v/>
      </c>
      <c r="G746" s="50" t="str">
        <f>IF(F746&lt;&gt;"",
IF($F$6=Robocze!$B$3,$F$5/12,
IF(AND($F$6=Robocze!$B$4,MOD(A746,3)=1),$F$5/4,
IF(AND($F$6=Robocze!$B$5,MOD(A746,12)=1),$F$5,0))),
"")</f>
        <v/>
      </c>
      <c r="H746" s="50" t="str">
        <f t="shared" si="416"/>
        <v/>
      </c>
      <c r="I746" s="51" t="str">
        <f t="shared" si="417"/>
        <v/>
      </c>
      <c r="J746" s="50" t="str">
        <f t="shared" si="418"/>
        <v/>
      </c>
      <c r="K746" s="50" t="str">
        <f t="shared" si="419"/>
        <v/>
      </c>
      <c r="L746" s="52" t="str">
        <f t="shared" si="420"/>
        <v/>
      </c>
      <c r="M746" s="111" t="str">
        <f t="shared" si="421"/>
        <v/>
      </c>
      <c r="N746" s="114" t="str">
        <f t="shared" si="422"/>
        <v/>
      </c>
      <c r="O746" s="115"/>
      <c r="P746" s="114" t="str">
        <f t="shared" si="423"/>
        <v/>
      </c>
      <c r="Q746" s="115"/>
      <c r="R746" s="112" t="str">
        <f t="shared" si="424"/>
        <v/>
      </c>
      <c r="S746" s="50"/>
      <c r="T746" s="53" t="str">
        <f t="shared" si="425"/>
        <v/>
      </c>
      <c r="U746" s="50" t="str">
        <f t="shared" si="426"/>
        <v/>
      </c>
      <c r="V746" s="50" t="str">
        <f t="shared" si="427"/>
        <v/>
      </c>
      <c r="W746" s="53" t="str">
        <f t="shared" si="428"/>
        <v/>
      </c>
      <c r="X746" s="50" t="str">
        <f t="shared" si="429"/>
        <v/>
      </c>
      <c r="Y746" s="50" t="str">
        <f>IF(B746&lt;&gt;"",IF(MONTH(E746)=MONTH($F$14),SUMIF($C$22:C1214,"="&amp;(C746-1),$G$22:G1214),0)*T746,"")</f>
        <v/>
      </c>
      <c r="Z746" s="50" t="str">
        <f>IF(B746&lt;&gt;"",SUM($Y$22:Y746),"")</f>
        <v/>
      </c>
      <c r="AA746" s="51" t="str">
        <f t="shared" si="430"/>
        <v/>
      </c>
      <c r="AB746" s="50" t="str">
        <f t="shared" si="431"/>
        <v/>
      </c>
      <c r="AC746" s="50" t="str">
        <f t="shared" si="432"/>
        <v/>
      </c>
      <c r="AD746" s="50" t="str">
        <f t="shared" si="433"/>
        <v/>
      </c>
      <c r="AE746" s="50" t="str">
        <f t="shared" si="434"/>
        <v/>
      </c>
      <c r="AF746" s="50" t="str">
        <f>IFERROR($V746*(1-$W746)+SUM($X$22:$X746)+$AD746,"")</f>
        <v/>
      </c>
      <c r="AG746" s="50" t="str">
        <f t="shared" si="435"/>
        <v/>
      </c>
      <c r="AH746" s="50" t="str">
        <f>IF(B746&lt;&gt;"",
IF(AND(AG746=TRUE,D746&gt;=65),$V746*(1-10%)+SUM($X$22:$X746)+$AD746,AF746),
"")</f>
        <v/>
      </c>
      <c r="AI746" s="50" t="str">
        <f t="shared" si="436"/>
        <v/>
      </c>
      <c r="AJ746" s="50" t="str">
        <f t="shared" si="437"/>
        <v/>
      </c>
      <c r="AK746" s="50" t="str">
        <f t="shared" si="438"/>
        <v/>
      </c>
      <c r="AL746" s="50" t="str">
        <f t="shared" si="439"/>
        <v/>
      </c>
      <c r="AM746" s="50" t="str">
        <f t="shared" si="440"/>
        <v/>
      </c>
      <c r="AN746" s="50" t="str">
        <f t="shared" si="441"/>
        <v/>
      </c>
      <c r="AO746" s="50" t="str">
        <f t="shared" si="442"/>
        <v/>
      </c>
      <c r="AP746" s="50" t="str">
        <f t="shared" si="443"/>
        <v/>
      </c>
      <c r="AQ746" s="50" t="str">
        <f t="shared" si="444"/>
        <v/>
      </c>
    </row>
    <row r="747" spans="1:43" x14ac:dyDescent="0.2">
      <c r="A747" s="47" t="str">
        <f t="shared" si="411"/>
        <v/>
      </c>
      <c r="B747" s="47" t="str">
        <f>IF(E747&lt;=$F$10,VLOOKUP('KALKULATOR 2021'!A747,Robocze!$B$23:$C$102,2),"")</f>
        <v/>
      </c>
      <c r="C747" s="47" t="str">
        <f t="shared" si="412"/>
        <v/>
      </c>
      <c r="D747" s="48" t="str">
        <f t="shared" si="413"/>
        <v/>
      </c>
      <c r="E747" s="54" t="str">
        <f t="shared" si="414"/>
        <v/>
      </c>
      <c r="F747" s="49" t="str">
        <f t="shared" si="415"/>
        <v/>
      </c>
      <c r="G747" s="50" t="str">
        <f>IF(F747&lt;&gt;"",
IF($F$6=Robocze!$B$3,$F$5/12,
IF(AND($F$6=Robocze!$B$4,MOD(A747,3)=1),$F$5/4,
IF(AND($F$6=Robocze!$B$5,MOD(A747,12)=1),$F$5,0))),
"")</f>
        <v/>
      </c>
      <c r="H747" s="50" t="str">
        <f t="shared" si="416"/>
        <v/>
      </c>
      <c r="I747" s="51" t="str">
        <f t="shared" si="417"/>
        <v/>
      </c>
      <c r="J747" s="50" t="str">
        <f t="shared" si="418"/>
        <v/>
      </c>
      <c r="K747" s="50" t="str">
        <f t="shared" si="419"/>
        <v/>
      </c>
      <c r="L747" s="52" t="str">
        <f t="shared" si="420"/>
        <v/>
      </c>
      <c r="M747" s="111" t="str">
        <f t="shared" si="421"/>
        <v/>
      </c>
      <c r="N747" s="114" t="str">
        <f t="shared" si="422"/>
        <v/>
      </c>
      <c r="O747" s="115"/>
      <c r="P747" s="114" t="str">
        <f t="shared" si="423"/>
        <v/>
      </c>
      <c r="Q747" s="115"/>
      <c r="R747" s="112" t="str">
        <f t="shared" si="424"/>
        <v/>
      </c>
      <c r="S747" s="50"/>
      <c r="T747" s="53" t="str">
        <f t="shared" si="425"/>
        <v/>
      </c>
      <c r="U747" s="50" t="str">
        <f t="shared" si="426"/>
        <v/>
      </c>
      <c r="V747" s="50" t="str">
        <f t="shared" si="427"/>
        <v/>
      </c>
      <c r="W747" s="53" t="str">
        <f t="shared" si="428"/>
        <v/>
      </c>
      <c r="X747" s="50" t="str">
        <f t="shared" si="429"/>
        <v/>
      </c>
      <c r="Y747" s="50" t="str">
        <f>IF(B747&lt;&gt;"",IF(MONTH(E747)=MONTH($F$14),SUMIF($C$22:C1215,"="&amp;(C747-1),$G$22:G1215),0)*T747,"")</f>
        <v/>
      </c>
      <c r="Z747" s="50" t="str">
        <f>IF(B747&lt;&gt;"",SUM($Y$22:Y747),"")</f>
        <v/>
      </c>
      <c r="AA747" s="51" t="str">
        <f t="shared" si="430"/>
        <v/>
      </c>
      <c r="AB747" s="50" t="str">
        <f t="shared" si="431"/>
        <v/>
      </c>
      <c r="AC747" s="50" t="str">
        <f t="shared" si="432"/>
        <v/>
      </c>
      <c r="AD747" s="50" t="str">
        <f t="shared" si="433"/>
        <v/>
      </c>
      <c r="AE747" s="50" t="str">
        <f t="shared" si="434"/>
        <v/>
      </c>
      <c r="AF747" s="50" t="str">
        <f>IFERROR($V747*(1-$W747)+SUM($X$22:$X747)+$AD747,"")</f>
        <v/>
      </c>
      <c r="AG747" s="50" t="str">
        <f t="shared" si="435"/>
        <v/>
      </c>
      <c r="AH747" s="50" t="str">
        <f>IF(B747&lt;&gt;"",
IF(AND(AG747=TRUE,D747&gt;=65),$V747*(1-10%)+SUM($X$22:$X747)+$AD747,AF747),
"")</f>
        <v/>
      </c>
      <c r="AI747" s="50" t="str">
        <f t="shared" si="436"/>
        <v/>
      </c>
      <c r="AJ747" s="50" t="str">
        <f t="shared" si="437"/>
        <v/>
      </c>
      <c r="AK747" s="50" t="str">
        <f t="shared" si="438"/>
        <v/>
      </c>
      <c r="AL747" s="50" t="str">
        <f t="shared" si="439"/>
        <v/>
      </c>
      <c r="AM747" s="50" t="str">
        <f t="shared" si="440"/>
        <v/>
      </c>
      <c r="AN747" s="50" t="str">
        <f t="shared" si="441"/>
        <v/>
      </c>
      <c r="AO747" s="50" t="str">
        <f t="shared" si="442"/>
        <v/>
      </c>
      <c r="AP747" s="50" t="str">
        <f t="shared" si="443"/>
        <v/>
      </c>
      <c r="AQ747" s="50" t="str">
        <f t="shared" si="444"/>
        <v/>
      </c>
    </row>
    <row r="748" spans="1:43" x14ac:dyDescent="0.2">
      <c r="A748" s="47" t="str">
        <f t="shared" si="411"/>
        <v/>
      </c>
      <c r="B748" s="47" t="str">
        <f>IF(E748&lt;=$F$10,VLOOKUP('KALKULATOR 2021'!A748,Robocze!$B$23:$C$102,2),"")</f>
        <v/>
      </c>
      <c r="C748" s="47" t="str">
        <f t="shared" si="412"/>
        <v/>
      </c>
      <c r="D748" s="48" t="str">
        <f t="shared" si="413"/>
        <v/>
      </c>
      <c r="E748" s="54" t="str">
        <f t="shared" si="414"/>
        <v/>
      </c>
      <c r="F748" s="49" t="str">
        <f t="shared" si="415"/>
        <v/>
      </c>
      <c r="G748" s="50" t="str">
        <f>IF(F748&lt;&gt;"",
IF($F$6=Robocze!$B$3,$F$5/12,
IF(AND($F$6=Robocze!$B$4,MOD(A748,3)=1),$F$5/4,
IF(AND($F$6=Robocze!$B$5,MOD(A748,12)=1),$F$5,0))),
"")</f>
        <v/>
      </c>
      <c r="H748" s="50" t="str">
        <f t="shared" si="416"/>
        <v/>
      </c>
      <c r="I748" s="51" t="str">
        <f t="shared" si="417"/>
        <v/>
      </c>
      <c r="J748" s="50" t="str">
        <f t="shared" si="418"/>
        <v/>
      </c>
      <c r="K748" s="50" t="str">
        <f t="shared" si="419"/>
        <v/>
      </c>
      <c r="L748" s="52" t="str">
        <f t="shared" si="420"/>
        <v/>
      </c>
      <c r="M748" s="111" t="str">
        <f t="shared" si="421"/>
        <v/>
      </c>
      <c r="N748" s="114" t="str">
        <f t="shared" si="422"/>
        <v/>
      </c>
      <c r="O748" s="115"/>
      <c r="P748" s="114" t="str">
        <f t="shared" si="423"/>
        <v/>
      </c>
      <c r="Q748" s="115"/>
      <c r="R748" s="112" t="str">
        <f t="shared" si="424"/>
        <v/>
      </c>
      <c r="S748" s="50"/>
      <c r="T748" s="53" t="str">
        <f t="shared" si="425"/>
        <v/>
      </c>
      <c r="U748" s="50" t="str">
        <f t="shared" si="426"/>
        <v/>
      </c>
      <c r="V748" s="50" t="str">
        <f t="shared" si="427"/>
        <v/>
      </c>
      <c r="W748" s="53" t="str">
        <f t="shared" si="428"/>
        <v/>
      </c>
      <c r="X748" s="50" t="str">
        <f t="shared" si="429"/>
        <v/>
      </c>
      <c r="Y748" s="50" t="str">
        <f>IF(B748&lt;&gt;"",IF(MONTH(E748)=MONTH($F$14),SUMIF($C$22:C1216,"="&amp;(C748-1),$G$22:G1216),0)*T748,"")</f>
        <v/>
      </c>
      <c r="Z748" s="50" t="str">
        <f>IF(B748&lt;&gt;"",SUM($Y$22:Y748),"")</f>
        <v/>
      </c>
      <c r="AA748" s="51" t="str">
        <f t="shared" si="430"/>
        <v/>
      </c>
      <c r="AB748" s="50" t="str">
        <f t="shared" si="431"/>
        <v/>
      </c>
      <c r="AC748" s="50" t="str">
        <f t="shared" si="432"/>
        <v/>
      </c>
      <c r="AD748" s="50" t="str">
        <f t="shared" si="433"/>
        <v/>
      </c>
      <c r="AE748" s="50" t="str">
        <f t="shared" si="434"/>
        <v/>
      </c>
      <c r="AF748" s="50" t="str">
        <f>IFERROR($V748*(1-$W748)+SUM($X$22:$X748)+$AD748,"")</f>
        <v/>
      </c>
      <c r="AG748" s="50" t="str">
        <f t="shared" si="435"/>
        <v/>
      </c>
      <c r="AH748" s="50" t="str">
        <f>IF(B748&lt;&gt;"",
IF(AND(AG748=TRUE,D748&gt;=65),$V748*(1-10%)+SUM($X$22:$X748)+$AD748,AF748),
"")</f>
        <v/>
      </c>
      <c r="AI748" s="50" t="str">
        <f t="shared" si="436"/>
        <v/>
      </c>
      <c r="AJ748" s="50" t="str">
        <f t="shared" si="437"/>
        <v/>
      </c>
      <c r="AK748" s="50" t="str">
        <f t="shared" si="438"/>
        <v/>
      </c>
      <c r="AL748" s="50" t="str">
        <f t="shared" si="439"/>
        <v/>
      </c>
      <c r="AM748" s="50" t="str">
        <f t="shared" si="440"/>
        <v/>
      </c>
      <c r="AN748" s="50" t="str">
        <f t="shared" si="441"/>
        <v/>
      </c>
      <c r="AO748" s="50" t="str">
        <f t="shared" si="442"/>
        <v/>
      </c>
      <c r="AP748" s="50" t="str">
        <f t="shared" si="443"/>
        <v/>
      </c>
      <c r="AQ748" s="50" t="str">
        <f t="shared" si="444"/>
        <v/>
      </c>
    </row>
    <row r="749" spans="1:43" x14ac:dyDescent="0.2">
      <c r="A749" s="47" t="str">
        <f t="shared" si="411"/>
        <v/>
      </c>
      <c r="B749" s="47" t="str">
        <f>IF(E749&lt;=$F$10,VLOOKUP('KALKULATOR 2021'!A749,Robocze!$B$23:$C$102,2),"")</f>
        <v/>
      </c>
      <c r="C749" s="47" t="str">
        <f t="shared" si="412"/>
        <v/>
      </c>
      <c r="D749" s="48" t="str">
        <f t="shared" si="413"/>
        <v/>
      </c>
      <c r="E749" s="54" t="str">
        <f t="shared" si="414"/>
        <v/>
      </c>
      <c r="F749" s="49" t="str">
        <f t="shared" si="415"/>
        <v/>
      </c>
      <c r="G749" s="50" t="str">
        <f>IF(F749&lt;&gt;"",
IF($F$6=Robocze!$B$3,$F$5/12,
IF(AND($F$6=Robocze!$B$4,MOD(A749,3)=1),$F$5/4,
IF(AND($F$6=Robocze!$B$5,MOD(A749,12)=1),$F$5,0))),
"")</f>
        <v/>
      </c>
      <c r="H749" s="50" t="str">
        <f t="shared" si="416"/>
        <v/>
      </c>
      <c r="I749" s="51" t="str">
        <f t="shared" si="417"/>
        <v/>
      </c>
      <c r="J749" s="50" t="str">
        <f t="shared" si="418"/>
        <v/>
      </c>
      <c r="K749" s="50" t="str">
        <f t="shared" si="419"/>
        <v/>
      </c>
      <c r="L749" s="52" t="str">
        <f t="shared" si="420"/>
        <v/>
      </c>
      <c r="M749" s="111" t="str">
        <f t="shared" si="421"/>
        <v/>
      </c>
      <c r="N749" s="114" t="str">
        <f t="shared" si="422"/>
        <v/>
      </c>
      <c r="O749" s="115"/>
      <c r="P749" s="114" t="str">
        <f t="shared" si="423"/>
        <v/>
      </c>
      <c r="Q749" s="115"/>
      <c r="R749" s="112" t="str">
        <f t="shared" si="424"/>
        <v/>
      </c>
      <c r="S749" s="50"/>
      <c r="T749" s="53" t="str">
        <f t="shared" si="425"/>
        <v/>
      </c>
      <c r="U749" s="50" t="str">
        <f t="shared" si="426"/>
        <v/>
      </c>
      <c r="V749" s="50" t="str">
        <f t="shared" si="427"/>
        <v/>
      </c>
      <c r="W749" s="53" t="str">
        <f t="shared" si="428"/>
        <v/>
      </c>
      <c r="X749" s="50" t="str">
        <f t="shared" si="429"/>
        <v/>
      </c>
      <c r="Y749" s="50" t="str">
        <f>IF(B749&lt;&gt;"",IF(MONTH(E749)=MONTH($F$14),SUMIF($C$22:C1217,"="&amp;(C749-1),$G$22:G1217),0)*T749,"")</f>
        <v/>
      </c>
      <c r="Z749" s="50" t="str">
        <f>IF(B749&lt;&gt;"",SUM($Y$22:Y749),"")</f>
        <v/>
      </c>
      <c r="AA749" s="51" t="str">
        <f t="shared" si="430"/>
        <v/>
      </c>
      <c r="AB749" s="50" t="str">
        <f t="shared" si="431"/>
        <v/>
      </c>
      <c r="AC749" s="50" t="str">
        <f t="shared" si="432"/>
        <v/>
      </c>
      <c r="AD749" s="50" t="str">
        <f t="shared" si="433"/>
        <v/>
      </c>
      <c r="AE749" s="50" t="str">
        <f t="shared" si="434"/>
        <v/>
      </c>
      <c r="AF749" s="50" t="str">
        <f>IFERROR($V749*(1-$W749)+SUM($X$22:$X749)+$AD749,"")</f>
        <v/>
      </c>
      <c r="AG749" s="50" t="str">
        <f t="shared" si="435"/>
        <v/>
      </c>
      <c r="AH749" s="50" t="str">
        <f>IF(B749&lt;&gt;"",
IF(AND(AG749=TRUE,D749&gt;=65),$V749*(1-10%)+SUM($X$22:$X749)+$AD749,AF749),
"")</f>
        <v/>
      </c>
      <c r="AI749" s="50" t="str">
        <f t="shared" si="436"/>
        <v/>
      </c>
      <c r="AJ749" s="50" t="str">
        <f t="shared" si="437"/>
        <v/>
      </c>
      <c r="AK749" s="50" t="str">
        <f t="shared" si="438"/>
        <v/>
      </c>
      <c r="AL749" s="50" t="str">
        <f t="shared" si="439"/>
        <v/>
      </c>
      <c r="AM749" s="50" t="str">
        <f t="shared" si="440"/>
        <v/>
      </c>
      <c r="AN749" s="50" t="str">
        <f t="shared" si="441"/>
        <v/>
      </c>
      <c r="AO749" s="50" t="str">
        <f t="shared" si="442"/>
        <v/>
      </c>
      <c r="AP749" s="50" t="str">
        <f t="shared" si="443"/>
        <v/>
      </c>
      <c r="AQ749" s="50" t="str">
        <f t="shared" si="444"/>
        <v/>
      </c>
    </row>
    <row r="750" spans="1:43" x14ac:dyDescent="0.2">
      <c r="A750" s="47" t="str">
        <f t="shared" si="411"/>
        <v/>
      </c>
      <c r="B750" s="47" t="str">
        <f>IF(E750&lt;=$F$10,VLOOKUP('KALKULATOR 2021'!A750,Robocze!$B$23:$C$102,2),"")</f>
        <v/>
      </c>
      <c r="C750" s="47" t="str">
        <f t="shared" si="412"/>
        <v/>
      </c>
      <c r="D750" s="48" t="str">
        <f t="shared" si="413"/>
        <v/>
      </c>
      <c r="E750" s="54" t="str">
        <f t="shared" si="414"/>
        <v/>
      </c>
      <c r="F750" s="49" t="str">
        <f t="shared" si="415"/>
        <v/>
      </c>
      <c r="G750" s="50" t="str">
        <f>IF(F750&lt;&gt;"",
IF($F$6=Robocze!$B$3,$F$5/12,
IF(AND($F$6=Robocze!$B$4,MOD(A750,3)=1),$F$5/4,
IF(AND($F$6=Robocze!$B$5,MOD(A750,12)=1),$F$5,0))),
"")</f>
        <v/>
      </c>
      <c r="H750" s="50" t="str">
        <f t="shared" si="416"/>
        <v/>
      </c>
      <c r="I750" s="51" t="str">
        <f t="shared" si="417"/>
        <v/>
      </c>
      <c r="J750" s="50" t="str">
        <f t="shared" si="418"/>
        <v/>
      </c>
      <c r="K750" s="50" t="str">
        <f t="shared" si="419"/>
        <v/>
      </c>
      <c r="L750" s="52" t="str">
        <f t="shared" si="420"/>
        <v/>
      </c>
      <c r="M750" s="111" t="str">
        <f t="shared" si="421"/>
        <v/>
      </c>
      <c r="N750" s="114" t="str">
        <f t="shared" si="422"/>
        <v/>
      </c>
      <c r="O750" s="115"/>
      <c r="P750" s="114" t="str">
        <f t="shared" si="423"/>
        <v/>
      </c>
      <c r="Q750" s="115"/>
      <c r="R750" s="112" t="str">
        <f t="shared" si="424"/>
        <v/>
      </c>
      <c r="S750" s="50"/>
      <c r="T750" s="53" t="str">
        <f t="shared" si="425"/>
        <v/>
      </c>
      <c r="U750" s="50" t="str">
        <f t="shared" si="426"/>
        <v/>
      </c>
      <c r="V750" s="50" t="str">
        <f t="shared" si="427"/>
        <v/>
      </c>
      <c r="W750" s="53" t="str">
        <f t="shared" si="428"/>
        <v/>
      </c>
      <c r="X750" s="50" t="str">
        <f t="shared" si="429"/>
        <v/>
      </c>
      <c r="Y750" s="50" t="str">
        <f>IF(B750&lt;&gt;"",IF(MONTH(E750)=MONTH($F$14),SUMIF($C$22:C1218,"="&amp;(C750-1),$G$22:G1218),0)*T750,"")</f>
        <v/>
      </c>
      <c r="Z750" s="50" t="str">
        <f>IF(B750&lt;&gt;"",SUM($Y$22:Y750),"")</f>
        <v/>
      </c>
      <c r="AA750" s="51" t="str">
        <f t="shared" si="430"/>
        <v/>
      </c>
      <c r="AB750" s="50" t="str">
        <f t="shared" si="431"/>
        <v/>
      </c>
      <c r="AC750" s="50" t="str">
        <f t="shared" si="432"/>
        <v/>
      </c>
      <c r="AD750" s="50" t="str">
        <f t="shared" si="433"/>
        <v/>
      </c>
      <c r="AE750" s="50" t="str">
        <f t="shared" si="434"/>
        <v/>
      </c>
      <c r="AF750" s="50" t="str">
        <f>IFERROR($V750*(1-$W750)+SUM($X$22:$X750)+$AD750,"")</f>
        <v/>
      </c>
      <c r="AG750" s="50" t="str">
        <f t="shared" si="435"/>
        <v/>
      </c>
      <c r="AH750" s="50" t="str">
        <f>IF(B750&lt;&gt;"",
IF(AND(AG750=TRUE,D750&gt;=65),$V750*(1-10%)+SUM($X$22:$X750)+$AD750,AF750),
"")</f>
        <v/>
      </c>
      <c r="AI750" s="50" t="str">
        <f t="shared" si="436"/>
        <v/>
      </c>
      <c r="AJ750" s="50" t="str">
        <f t="shared" si="437"/>
        <v/>
      </c>
      <c r="AK750" s="50" t="str">
        <f t="shared" si="438"/>
        <v/>
      </c>
      <c r="AL750" s="50" t="str">
        <f t="shared" si="439"/>
        <v/>
      </c>
      <c r="AM750" s="50" t="str">
        <f t="shared" si="440"/>
        <v/>
      </c>
      <c r="AN750" s="50" t="str">
        <f t="shared" si="441"/>
        <v/>
      </c>
      <c r="AO750" s="50" t="str">
        <f t="shared" si="442"/>
        <v/>
      </c>
      <c r="AP750" s="50" t="str">
        <f t="shared" si="443"/>
        <v/>
      </c>
      <c r="AQ750" s="50" t="str">
        <f t="shared" si="444"/>
        <v/>
      </c>
    </row>
    <row r="751" spans="1:43" x14ac:dyDescent="0.2">
      <c r="A751" s="47" t="str">
        <f t="shared" si="411"/>
        <v/>
      </c>
      <c r="B751" s="47" t="str">
        <f>IF(E751&lt;=$F$10,VLOOKUP('KALKULATOR 2021'!A751,Robocze!$B$23:$C$102,2),"")</f>
        <v/>
      </c>
      <c r="C751" s="47" t="str">
        <f t="shared" si="412"/>
        <v/>
      </c>
      <c r="D751" s="48" t="str">
        <f t="shared" si="413"/>
        <v/>
      </c>
      <c r="E751" s="54" t="str">
        <f t="shared" si="414"/>
        <v/>
      </c>
      <c r="F751" s="49" t="str">
        <f t="shared" si="415"/>
        <v/>
      </c>
      <c r="G751" s="50" t="str">
        <f>IF(F751&lt;&gt;"",
IF($F$6=Robocze!$B$3,$F$5/12,
IF(AND($F$6=Robocze!$B$4,MOD(A751,3)=1),$F$5/4,
IF(AND($F$6=Robocze!$B$5,MOD(A751,12)=1),$F$5,0))),
"")</f>
        <v/>
      </c>
      <c r="H751" s="50" t="str">
        <f t="shared" si="416"/>
        <v/>
      </c>
      <c r="I751" s="51" t="str">
        <f t="shared" si="417"/>
        <v/>
      </c>
      <c r="J751" s="50" t="str">
        <f t="shared" si="418"/>
        <v/>
      </c>
      <c r="K751" s="50" t="str">
        <f t="shared" si="419"/>
        <v/>
      </c>
      <c r="L751" s="52" t="str">
        <f t="shared" si="420"/>
        <v/>
      </c>
      <c r="M751" s="111" t="str">
        <f t="shared" si="421"/>
        <v/>
      </c>
      <c r="N751" s="114" t="str">
        <f t="shared" si="422"/>
        <v/>
      </c>
      <c r="O751" s="115"/>
      <c r="P751" s="114" t="str">
        <f t="shared" si="423"/>
        <v/>
      </c>
      <c r="Q751" s="115"/>
      <c r="R751" s="112" t="str">
        <f t="shared" si="424"/>
        <v/>
      </c>
      <c r="S751" s="50"/>
      <c r="T751" s="53" t="str">
        <f t="shared" si="425"/>
        <v/>
      </c>
      <c r="U751" s="50" t="str">
        <f t="shared" si="426"/>
        <v/>
      </c>
      <c r="V751" s="50" t="str">
        <f t="shared" si="427"/>
        <v/>
      </c>
      <c r="W751" s="53" t="str">
        <f t="shared" si="428"/>
        <v/>
      </c>
      <c r="X751" s="50" t="str">
        <f t="shared" si="429"/>
        <v/>
      </c>
      <c r="Y751" s="50" t="str">
        <f>IF(B751&lt;&gt;"",IF(MONTH(E751)=MONTH($F$14),SUMIF($C$22:C1219,"="&amp;(C751-1),$G$22:G1219),0)*T751,"")</f>
        <v/>
      </c>
      <c r="Z751" s="50" t="str">
        <f>IF(B751&lt;&gt;"",SUM($Y$22:Y751),"")</f>
        <v/>
      </c>
      <c r="AA751" s="51" t="str">
        <f t="shared" si="430"/>
        <v/>
      </c>
      <c r="AB751" s="50" t="str">
        <f t="shared" si="431"/>
        <v/>
      </c>
      <c r="AC751" s="50" t="str">
        <f t="shared" si="432"/>
        <v/>
      </c>
      <c r="AD751" s="50" t="str">
        <f t="shared" si="433"/>
        <v/>
      </c>
      <c r="AE751" s="50" t="str">
        <f t="shared" si="434"/>
        <v/>
      </c>
      <c r="AF751" s="50" t="str">
        <f>IFERROR($V751*(1-$W751)+SUM($X$22:$X751)+$AD751,"")</f>
        <v/>
      </c>
      <c r="AG751" s="50" t="str">
        <f t="shared" si="435"/>
        <v/>
      </c>
      <c r="AH751" s="50" t="str">
        <f>IF(B751&lt;&gt;"",
IF(AND(AG751=TRUE,D751&gt;=65),$V751*(1-10%)+SUM($X$22:$X751)+$AD751,AF751),
"")</f>
        <v/>
      </c>
      <c r="AI751" s="50" t="str">
        <f t="shared" si="436"/>
        <v/>
      </c>
      <c r="AJ751" s="50" t="str">
        <f t="shared" si="437"/>
        <v/>
      </c>
      <c r="AK751" s="50" t="str">
        <f t="shared" si="438"/>
        <v/>
      </c>
      <c r="AL751" s="50" t="str">
        <f t="shared" si="439"/>
        <v/>
      </c>
      <c r="AM751" s="50" t="str">
        <f t="shared" si="440"/>
        <v/>
      </c>
      <c r="AN751" s="50" t="str">
        <f t="shared" si="441"/>
        <v/>
      </c>
      <c r="AO751" s="50" t="str">
        <f t="shared" si="442"/>
        <v/>
      </c>
      <c r="AP751" s="50" t="str">
        <f t="shared" si="443"/>
        <v/>
      </c>
      <c r="AQ751" s="50" t="str">
        <f t="shared" si="444"/>
        <v/>
      </c>
    </row>
    <row r="752" spans="1:43" x14ac:dyDescent="0.2">
      <c r="A752" s="47" t="str">
        <f t="shared" si="411"/>
        <v/>
      </c>
      <c r="B752" s="47" t="str">
        <f>IF(E752&lt;=$F$10,VLOOKUP('KALKULATOR 2021'!A752,Robocze!$B$23:$C$102,2),"")</f>
        <v/>
      </c>
      <c r="C752" s="47" t="str">
        <f t="shared" si="412"/>
        <v/>
      </c>
      <c r="D752" s="48" t="str">
        <f t="shared" si="413"/>
        <v/>
      </c>
      <c r="E752" s="54" t="str">
        <f t="shared" si="414"/>
        <v/>
      </c>
      <c r="F752" s="49" t="str">
        <f t="shared" si="415"/>
        <v/>
      </c>
      <c r="G752" s="50" t="str">
        <f>IF(F752&lt;&gt;"",
IF($F$6=Robocze!$B$3,$F$5/12,
IF(AND($F$6=Robocze!$B$4,MOD(A752,3)=1),$F$5/4,
IF(AND($F$6=Robocze!$B$5,MOD(A752,12)=1),$F$5,0))),
"")</f>
        <v/>
      </c>
      <c r="H752" s="50" t="str">
        <f t="shared" si="416"/>
        <v/>
      </c>
      <c r="I752" s="51" t="str">
        <f t="shared" si="417"/>
        <v/>
      </c>
      <c r="J752" s="50" t="str">
        <f t="shared" si="418"/>
        <v/>
      </c>
      <c r="K752" s="50" t="str">
        <f t="shared" si="419"/>
        <v/>
      </c>
      <c r="L752" s="52" t="str">
        <f t="shared" si="420"/>
        <v/>
      </c>
      <c r="M752" s="111" t="str">
        <f t="shared" si="421"/>
        <v/>
      </c>
      <c r="N752" s="114" t="str">
        <f t="shared" si="422"/>
        <v/>
      </c>
      <c r="O752" s="115"/>
      <c r="P752" s="114" t="str">
        <f t="shared" si="423"/>
        <v/>
      </c>
      <c r="Q752" s="115"/>
      <c r="R752" s="112" t="str">
        <f t="shared" si="424"/>
        <v/>
      </c>
      <c r="S752" s="50"/>
      <c r="T752" s="53" t="str">
        <f t="shared" si="425"/>
        <v/>
      </c>
      <c r="U752" s="50" t="str">
        <f t="shared" si="426"/>
        <v/>
      </c>
      <c r="V752" s="50" t="str">
        <f t="shared" si="427"/>
        <v/>
      </c>
      <c r="W752" s="53" t="str">
        <f t="shared" si="428"/>
        <v/>
      </c>
      <c r="X752" s="50" t="str">
        <f t="shared" si="429"/>
        <v/>
      </c>
      <c r="Y752" s="50" t="str">
        <f>IF(B752&lt;&gt;"",IF(MONTH(E752)=MONTH($F$14),SUMIF($C$22:C1220,"="&amp;(C752-1),$G$22:G1220),0)*T752,"")</f>
        <v/>
      </c>
      <c r="Z752" s="50" t="str">
        <f>IF(B752&lt;&gt;"",SUM($Y$22:Y752),"")</f>
        <v/>
      </c>
      <c r="AA752" s="51" t="str">
        <f t="shared" si="430"/>
        <v/>
      </c>
      <c r="AB752" s="50" t="str">
        <f t="shared" si="431"/>
        <v/>
      </c>
      <c r="AC752" s="50" t="str">
        <f t="shared" si="432"/>
        <v/>
      </c>
      <c r="AD752" s="50" t="str">
        <f t="shared" si="433"/>
        <v/>
      </c>
      <c r="AE752" s="50" t="str">
        <f t="shared" si="434"/>
        <v/>
      </c>
      <c r="AF752" s="50" t="str">
        <f>IFERROR($V752*(1-$W752)+SUM($X$22:$X752)+$AD752,"")</f>
        <v/>
      </c>
      <c r="AG752" s="50" t="str">
        <f t="shared" si="435"/>
        <v/>
      </c>
      <c r="AH752" s="50" t="str">
        <f>IF(B752&lt;&gt;"",
IF(AND(AG752=TRUE,D752&gt;=65),$V752*(1-10%)+SUM($X$22:$X752)+$AD752,AF752),
"")</f>
        <v/>
      </c>
      <c r="AI752" s="50" t="str">
        <f t="shared" si="436"/>
        <v/>
      </c>
      <c r="AJ752" s="50" t="str">
        <f t="shared" si="437"/>
        <v/>
      </c>
      <c r="AK752" s="50" t="str">
        <f t="shared" si="438"/>
        <v/>
      </c>
      <c r="AL752" s="50" t="str">
        <f t="shared" si="439"/>
        <v/>
      </c>
      <c r="AM752" s="50" t="str">
        <f t="shared" si="440"/>
        <v/>
      </c>
      <c r="AN752" s="50" t="str">
        <f t="shared" si="441"/>
        <v/>
      </c>
      <c r="AO752" s="50" t="str">
        <f t="shared" si="442"/>
        <v/>
      </c>
      <c r="AP752" s="50" t="str">
        <f t="shared" si="443"/>
        <v/>
      </c>
      <c r="AQ752" s="50" t="str">
        <f t="shared" si="444"/>
        <v/>
      </c>
    </row>
    <row r="753" spans="1:43" x14ac:dyDescent="0.2">
      <c r="A753" s="55" t="str">
        <f t="shared" si="411"/>
        <v/>
      </c>
      <c r="B753" s="55" t="str">
        <f>IF(E753&lt;=$F$10,VLOOKUP('KALKULATOR 2021'!A753,Robocze!$B$23:$C$102,2),"")</f>
        <v/>
      </c>
      <c r="C753" s="55" t="str">
        <f t="shared" si="412"/>
        <v/>
      </c>
      <c r="D753" s="56" t="str">
        <f t="shared" si="413"/>
        <v/>
      </c>
      <c r="E753" s="57" t="str">
        <f t="shared" si="414"/>
        <v/>
      </c>
      <c r="F753" s="58" t="str">
        <f t="shared" si="415"/>
        <v/>
      </c>
      <c r="G753" s="59" t="str">
        <f>IF(F753&lt;&gt;"",
IF($F$6=Robocze!$B$3,$F$5/12,
IF(AND($F$6=Robocze!$B$4,MOD(A753,3)=1),$F$5/4,
IF(AND($F$6=Robocze!$B$5,MOD(A753,12)=1),$F$5,0))),
"")</f>
        <v/>
      </c>
      <c r="H753" s="59" t="str">
        <f t="shared" si="416"/>
        <v/>
      </c>
      <c r="I753" s="60" t="str">
        <f t="shared" si="417"/>
        <v/>
      </c>
      <c r="J753" s="59" t="str">
        <f t="shared" si="418"/>
        <v/>
      </c>
      <c r="K753" s="59" t="str">
        <f t="shared" si="419"/>
        <v/>
      </c>
      <c r="L753" s="61" t="str">
        <f t="shared" si="420"/>
        <v/>
      </c>
      <c r="M753" s="113" t="str">
        <f t="shared" si="421"/>
        <v/>
      </c>
      <c r="N753" s="114" t="str">
        <f t="shared" si="422"/>
        <v/>
      </c>
      <c r="O753" s="115"/>
      <c r="P753" s="114" t="str">
        <f t="shared" si="423"/>
        <v/>
      </c>
      <c r="Q753" s="115"/>
      <c r="R753" s="112" t="str">
        <f t="shared" si="424"/>
        <v/>
      </c>
      <c r="S753" s="59"/>
      <c r="T753" s="62" t="str">
        <f t="shared" si="425"/>
        <v/>
      </c>
      <c r="U753" s="59" t="str">
        <f t="shared" si="426"/>
        <v/>
      </c>
      <c r="V753" s="59" t="str">
        <f t="shared" si="427"/>
        <v/>
      </c>
      <c r="W753" s="62" t="str">
        <f t="shared" si="428"/>
        <v/>
      </c>
      <c r="X753" s="59" t="str">
        <f t="shared" si="429"/>
        <v/>
      </c>
      <c r="Y753" s="59" t="str">
        <f>IF(B753&lt;&gt;"",IF(MONTH(E753)=MONTH($F$14),SUMIF($C$22:C1221,"="&amp;(C753-1),$G$22:G1221),0)*T753,"")</f>
        <v/>
      </c>
      <c r="Z753" s="59" t="str">
        <f>IF(B753&lt;&gt;"",SUM($Y$22:Y753),"")</f>
        <v/>
      </c>
      <c r="AA753" s="60" t="str">
        <f t="shared" si="430"/>
        <v/>
      </c>
      <c r="AB753" s="59" t="str">
        <f t="shared" si="431"/>
        <v/>
      </c>
      <c r="AC753" s="59" t="str">
        <f t="shared" si="432"/>
        <v/>
      </c>
      <c r="AD753" s="59" t="str">
        <f t="shared" si="433"/>
        <v/>
      </c>
      <c r="AE753" s="59" t="str">
        <f t="shared" si="434"/>
        <v/>
      </c>
      <c r="AF753" s="59" t="str">
        <f>IFERROR($V753*(1-$W753)+SUM($X$22:$X753)+$AD753,"")</f>
        <v/>
      </c>
      <c r="AG753" s="59" t="str">
        <f t="shared" si="435"/>
        <v/>
      </c>
      <c r="AH753" s="59" t="str">
        <f>IF(B753&lt;&gt;"",
IF(AND(AG753=TRUE,D753&gt;=65),$V753*(1-10%)+SUM($X$22:$X753)+$AD753,AF753),
"")</f>
        <v/>
      </c>
      <c r="AI753" s="59" t="str">
        <f t="shared" si="436"/>
        <v/>
      </c>
      <c r="AJ753" s="59" t="str">
        <f t="shared" si="437"/>
        <v/>
      </c>
      <c r="AK753" s="59" t="str">
        <f t="shared" si="438"/>
        <v/>
      </c>
      <c r="AL753" s="59" t="str">
        <f t="shared" si="439"/>
        <v/>
      </c>
      <c r="AM753" s="59" t="str">
        <f t="shared" si="440"/>
        <v/>
      </c>
      <c r="AN753" s="59" t="str">
        <f t="shared" si="441"/>
        <v/>
      </c>
      <c r="AO753" s="59" t="str">
        <f t="shared" si="442"/>
        <v/>
      </c>
      <c r="AP753" s="59" t="str">
        <f t="shared" si="443"/>
        <v/>
      </c>
      <c r="AQ753" s="59" t="str">
        <f t="shared" si="444"/>
        <v/>
      </c>
    </row>
    <row r="754" spans="1:43" x14ac:dyDescent="0.2">
      <c r="A754" s="47" t="str">
        <f t="shared" si="411"/>
        <v/>
      </c>
      <c r="B754" s="47" t="str">
        <f>IF(E754&lt;=$F$10,VLOOKUP('KALKULATOR 2021'!A754,Robocze!$B$23:$C$102,2),"")</f>
        <v/>
      </c>
      <c r="C754" s="47" t="str">
        <f t="shared" si="412"/>
        <v/>
      </c>
      <c r="D754" s="48" t="str">
        <f t="shared" si="413"/>
        <v/>
      </c>
      <c r="E754" s="49" t="str">
        <f t="shared" si="414"/>
        <v/>
      </c>
      <c r="F754" s="49" t="str">
        <f t="shared" si="415"/>
        <v/>
      </c>
      <c r="G754" s="50" t="str">
        <f>IF(F754&lt;&gt;"",
IF($F$6=Robocze!$B$3,$F$5/12,
IF(AND($F$6=Robocze!$B$4,MOD(A754,3)=1),$F$5/4,
IF(AND($F$6=Robocze!$B$5,MOD(A754,12)=1),$F$5,0))),
"")</f>
        <v/>
      </c>
      <c r="H754" s="50" t="str">
        <f t="shared" si="416"/>
        <v/>
      </c>
      <c r="I754" s="51" t="str">
        <f t="shared" si="417"/>
        <v/>
      </c>
      <c r="J754" s="50" t="str">
        <f t="shared" si="418"/>
        <v/>
      </c>
      <c r="K754" s="50" t="str">
        <f t="shared" si="419"/>
        <v/>
      </c>
      <c r="L754" s="52" t="str">
        <f t="shared" si="420"/>
        <v/>
      </c>
      <c r="M754" s="111" t="str">
        <f t="shared" si="421"/>
        <v/>
      </c>
      <c r="N754" s="114" t="str">
        <f t="shared" si="422"/>
        <v/>
      </c>
      <c r="O754" s="115"/>
      <c r="P754" s="114" t="str">
        <f t="shared" si="423"/>
        <v/>
      </c>
      <c r="Q754" s="115"/>
      <c r="R754" s="112" t="str">
        <f t="shared" si="424"/>
        <v/>
      </c>
      <c r="S754" s="50"/>
      <c r="T754" s="53" t="str">
        <f t="shared" si="425"/>
        <v/>
      </c>
      <c r="U754" s="50" t="str">
        <f t="shared" si="426"/>
        <v/>
      </c>
      <c r="V754" s="50" t="str">
        <f t="shared" si="427"/>
        <v/>
      </c>
      <c r="W754" s="53" t="str">
        <f t="shared" si="428"/>
        <v/>
      </c>
      <c r="X754" s="50" t="str">
        <f t="shared" si="429"/>
        <v/>
      </c>
      <c r="Y754" s="50" t="str">
        <f>IF(B754&lt;&gt;"",IF(MONTH(E754)=MONTH($F$14),SUMIF($C$22:C1222,"="&amp;(C754-1),$G$22:G1222),0)*T754,"")</f>
        <v/>
      </c>
      <c r="Z754" s="50" t="str">
        <f>IF(B754&lt;&gt;"",SUM($Y$22:Y754),"")</f>
        <v/>
      </c>
      <c r="AA754" s="51" t="str">
        <f t="shared" si="430"/>
        <v/>
      </c>
      <c r="AB754" s="50" t="str">
        <f t="shared" si="431"/>
        <v/>
      </c>
      <c r="AC754" s="50" t="str">
        <f t="shared" si="432"/>
        <v/>
      </c>
      <c r="AD754" s="50" t="str">
        <f t="shared" si="433"/>
        <v/>
      </c>
      <c r="AE754" s="50" t="str">
        <f t="shared" si="434"/>
        <v/>
      </c>
      <c r="AF754" s="50" t="str">
        <f>IFERROR($V754*(1-$W754)+SUM($X$22:$X754)+$AD754,"")</f>
        <v/>
      </c>
      <c r="AG754" s="50" t="str">
        <f t="shared" si="435"/>
        <v/>
      </c>
      <c r="AH754" s="50" t="str">
        <f>IF(B754&lt;&gt;"",
IF(AND(AG754=TRUE,D754&gt;=65),$V754*(1-10%)+SUM($X$22:$X754)+$AD754,AF754),
"")</f>
        <v/>
      </c>
      <c r="AI754" s="50" t="str">
        <f t="shared" si="436"/>
        <v/>
      </c>
      <c r="AJ754" s="50" t="str">
        <f t="shared" si="437"/>
        <v/>
      </c>
      <c r="AK754" s="50" t="str">
        <f t="shared" si="438"/>
        <v/>
      </c>
      <c r="AL754" s="50" t="str">
        <f t="shared" si="439"/>
        <v/>
      </c>
      <c r="AM754" s="50" t="str">
        <f t="shared" si="440"/>
        <v/>
      </c>
      <c r="AN754" s="50" t="str">
        <f t="shared" si="441"/>
        <v/>
      </c>
      <c r="AO754" s="50" t="str">
        <f t="shared" si="442"/>
        <v/>
      </c>
      <c r="AP754" s="50" t="str">
        <f t="shared" si="443"/>
        <v/>
      </c>
      <c r="AQ754" s="50" t="str">
        <f t="shared" si="444"/>
        <v/>
      </c>
    </row>
    <row r="755" spans="1:43" x14ac:dyDescent="0.2">
      <c r="A755" s="47" t="str">
        <f t="shared" si="411"/>
        <v/>
      </c>
      <c r="B755" s="47" t="str">
        <f>IF(E755&lt;=$F$10,VLOOKUP('KALKULATOR 2021'!A755,Robocze!$B$23:$C$102,2),"")</f>
        <v/>
      </c>
      <c r="C755" s="47" t="str">
        <f t="shared" si="412"/>
        <v/>
      </c>
      <c r="D755" s="48" t="str">
        <f t="shared" si="413"/>
        <v/>
      </c>
      <c r="E755" s="54" t="str">
        <f t="shared" si="414"/>
        <v/>
      </c>
      <c r="F755" s="49" t="str">
        <f t="shared" si="415"/>
        <v/>
      </c>
      <c r="G755" s="50" t="str">
        <f>IF(F755&lt;&gt;"",
IF($F$6=Robocze!$B$3,$F$5/12,
IF(AND($F$6=Robocze!$B$4,MOD(A755,3)=1),$F$5/4,
IF(AND($F$6=Robocze!$B$5,MOD(A755,12)=1),$F$5,0))),
"")</f>
        <v/>
      </c>
      <c r="H755" s="50" t="str">
        <f t="shared" si="416"/>
        <v/>
      </c>
      <c r="I755" s="51" t="str">
        <f t="shared" si="417"/>
        <v/>
      </c>
      <c r="J755" s="50" t="str">
        <f t="shared" si="418"/>
        <v/>
      </c>
      <c r="K755" s="50" t="str">
        <f t="shared" si="419"/>
        <v/>
      </c>
      <c r="L755" s="52" t="str">
        <f t="shared" si="420"/>
        <v/>
      </c>
      <c r="M755" s="111" t="str">
        <f t="shared" si="421"/>
        <v/>
      </c>
      <c r="N755" s="114" t="str">
        <f t="shared" si="422"/>
        <v/>
      </c>
      <c r="O755" s="115"/>
      <c r="P755" s="114" t="str">
        <f t="shared" si="423"/>
        <v/>
      </c>
      <c r="Q755" s="115"/>
      <c r="R755" s="112" t="str">
        <f t="shared" si="424"/>
        <v/>
      </c>
      <c r="S755" s="50"/>
      <c r="T755" s="53" t="str">
        <f t="shared" si="425"/>
        <v/>
      </c>
      <c r="U755" s="50" t="str">
        <f t="shared" si="426"/>
        <v/>
      </c>
      <c r="V755" s="50" t="str">
        <f t="shared" si="427"/>
        <v/>
      </c>
      <c r="W755" s="53" t="str">
        <f t="shared" si="428"/>
        <v/>
      </c>
      <c r="X755" s="50" t="str">
        <f t="shared" si="429"/>
        <v/>
      </c>
      <c r="Y755" s="50" t="str">
        <f>IF(B755&lt;&gt;"",IF(MONTH(E755)=MONTH($F$14),SUMIF($C$22:C1223,"="&amp;(C755-1),$G$22:G1223),0)*T755,"")</f>
        <v/>
      </c>
      <c r="Z755" s="50" t="str">
        <f>IF(B755&lt;&gt;"",SUM($Y$22:Y755),"")</f>
        <v/>
      </c>
      <c r="AA755" s="51" t="str">
        <f t="shared" si="430"/>
        <v/>
      </c>
      <c r="AB755" s="50" t="str">
        <f t="shared" si="431"/>
        <v/>
      </c>
      <c r="AC755" s="50" t="str">
        <f t="shared" si="432"/>
        <v/>
      </c>
      <c r="AD755" s="50" t="str">
        <f t="shared" si="433"/>
        <v/>
      </c>
      <c r="AE755" s="50" t="str">
        <f t="shared" si="434"/>
        <v/>
      </c>
      <c r="AF755" s="50" t="str">
        <f>IFERROR($V755*(1-$W755)+SUM($X$22:$X755)+$AD755,"")</f>
        <v/>
      </c>
      <c r="AG755" s="50" t="str">
        <f t="shared" si="435"/>
        <v/>
      </c>
      <c r="AH755" s="50" t="str">
        <f>IF(B755&lt;&gt;"",
IF(AND(AG755=TRUE,D755&gt;=65),$V755*(1-10%)+SUM($X$22:$X755)+$AD755,AF755),
"")</f>
        <v/>
      </c>
      <c r="AI755" s="50" t="str">
        <f t="shared" si="436"/>
        <v/>
      </c>
      <c r="AJ755" s="50" t="str">
        <f t="shared" si="437"/>
        <v/>
      </c>
      <c r="AK755" s="50" t="str">
        <f t="shared" si="438"/>
        <v/>
      </c>
      <c r="AL755" s="50" t="str">
        <f t="shared" si="439"/>
        <v/>
      </c>
      <c r="AM755" s="50" t="str">
        <f t="shared" si="440"/>
        <v/>
      </c>
      <c r="AN755" s="50" t="str">
        <f t="shared" si="441"/>
        <v/>
      </c>
      <c r="AO755" s="50" t="str">
        <f t="shared" si="442"/>
        <v/>
      </c>
      <c r="AP755" s="50" t="str">
        <f t="shared" si="443"/>
        <v/>
      </c>
      <c r="AQ755" s="50" t="str">
        <f t="shared" si="444"/>
        <v/>
      </c>
    </row>
    <row r="756" spans="1:43" x14ac:dyDescent="0.2">
      <c r="A756" s="47" t="str">
        <f t="shared" si="411"/>
        <v/>
      </c>
      <c r="B756" s="47" t="str">
        <f>IF(E756&lt;=$F$10,VLOOKUP('KALKULATOR 2021'!A756,Robocze!$B$23:$C$102,2),"")</f>
        <v/>
      </c>
      <c r="C756" s="47" t="str">
        <f t="shared" si="412"/>
        <v/>
      </c>
      <c r="D756" s="48" t="str">
        <f t="shared" si="413"/>
        <v/>
      </c>
      <c r="E756" s="54" t="str">
        <f t="shared" si="414"/>
        <v/>
      </c>
      <c r="F756" s="49" t="str">
        <f t="shared" si="415"/>
        <v/>
      </c>
      <c r="G756" s="50" t="str">
        <f>IF(F756&lt;&gt;"",
IF($F$6=Robocze!$B$3,$F$5/12,
IF(AND($F$6=Robocze!$B$4,MOD(A756,3)=1),$F$5/4,
IF(AND($F$6=Robocze!$B$5,MOD(A756,12)=1),$F$5,0))),
"")</f>
        <v/>
      </c>
      <c r="H756" s="50" t="str">
        <f t="shared" si="416"/>
        <v/>
      </c>
      <c r="I756" s="51" t="str">
        <f t="shared" si="417"/>
        <v/>
      </c>
      <c r="J756" s="50" t="str">
        <f t="shared" si="418"/>
        <v/>
      </c>
      <c r="K756" s="50" t="str">
        <f t="shared" si="419"/>
        <v/>
      </c>
      <c r="L756" s="52" t="str">
        <f t="shared" si="420"/>
        <v/>
      </c>
      <c r="M756" s="111" t="str">
        <f t="shared" si="421"/>
        <v/>
      </c>
      <c r="N756" s="114" t="str">
        <f t="shared" si="422"/>
        <v/>
      </c>
      <c r="O756" s="115"/>
      <c r="P756" s="114" t="str">
        <f t="shared" si="423"/>
        <v/>
      </c>
      <c r="Q756" s="115"/>
      <c r="R756" s="112" t="str">
        <f t="shared" si="424"/>
        <v/>
      </c>
      <c r="S756" s="50"/>
      <c r="T756" s="53" t="str">
        <f t="shared" si="425"/>
        <v/>
      </c>
      <c r="U756" s="50" t="str">
        <f t="shared" si="426"/>
        <v/>
      </c>
      <c r="V756" s="50" t="str">
        <f t="shared" si="427"/>
        <v/>
      </c>
      <c r="W756" s="53" t="str">
        <f t="shared" si="428"/>
        <v/>
      </c>
      <c r="X756" s="50" t="str">
        <f t="shared" si="429"/>
        <v/>
      </c>
      <c r="Y756" s="50" t="str">
        <f>IF(B756&lt;&gt;"",IF(MONTH(E756)=MONTH($F$14),SUMIF($C$22:C1224,"="&amp;(C756-1),$G$22:G1224),0)*T756,"")</f>
        <v/>
      </c>
      <c r="Z756" s="50" t="str">
        <f>IF(B756&lt;&gt;"",SUM($Y$22:Y756),"")</f>
        <v/>
      </c>
      <c r="AA756" s="51" t="str">
        <f t="shared" si="430"/>
        <v/>
      </c>
      <c r="AB756" s="50" t="str">
        <f t="shared" si="431"/>
        <v/>
      </c>
      <c r="AC756" s="50" t="str">
        <f t="shared" si="432"/>
        <v/>
      </c>
      <c r="AD756" s="50" t="str">
        <f t="shared" si="433"/>
        <v/>
      </c>
      <c r="AE756" s="50" t="str">
        <f t="shared" si="434"/>
        <v/>
      </c>
      <c r="AF756" s="50" t="str">
        <f>IFERROR($V756*(1-$W756)+SUM($X$22:$X756)+$AD756,"")</f>
        <v/>
      </c>
      <c r="AG756" s="50" t="str">
        <f t="shared" si="435"/>
        <v/>
      </c>
      <c r="AH756" s="50" t="str">
        <f>IF(B756&lt;&gt;"",
IF(AND(AG756=TRUE,D756&gt;=65),$V756*(1-10%)+SUM($X$22:$X756)+$AD756,AF756),
"")</f>
        <v/>
      </c>
      <c r="AI756" s="50" t="str">
        <f t="shared" si="436"/>
        <v/>
      </c>
      <c r="AJ756" s="50" t="str">
        <f t="shared" si="437"/>
        <v/>
      </c>
      <c r="AK756" s="50" t="str">
        <f t="shared" si="438"/>
        <v/>
      </c>
      <c r="AL756" s="50" t="str">
        <f t="shared" si="439"/>
        <v/>
      </c>
      <c r="AM756" s="50" t="str">
        <f t="shared" si="440"/>
        <v/>
      </c>
      <c r="AN756" s="50" t="str">
        <f t="shared" si="441"/>
        <v/>
      </c>
      <c r="AO756" s="50" t="str">
        <f t="shared" si="442"/>
        <v/>
      </c>
      <c r="AP756" s="50" t="str">
        <f t="shared" si="443"/>
        <v/>
      </c>
      <c r="AQ756" s="50" t="str">
        <f t="shared" si="444"/>
        <v/>
      </c>
    </row>
    <row r="757" spans="1:43" x14ac:dyDescent="0.2">
      <c r="A757" s="47" t="str">
        <f t="shared" si="411"/>
        <v/>
      </c>
      <c r="B757" s="47" t="str">
        <f>IF(E757&lt;=$F$10,VLOOKUP('KALKULATOR 2021'!A757,Robocze!$B$23:$C$102,2),"")</f>
        <v/>
      </c>
      <c r="C757" s="47" t="str">
        <f t="shared" si="412"/>
        <v/>
      </c>
      <c r="D757" s="48" t="str">
        <f t="shared" si="413"/>
        <v/>
      </c>
      <c r="E757" s="54" t="str">
        <f t="shared" si="414"/>
        <v/>
      </c>
      <c r="F757" s="49" t="str">
        <f t="shared" si="415"/>
        <v/>
      </c>
      <c r="G757" s="50" t="str">
        <f>IF(F757&lt;&gt;"",
IF($F$6=Robocze!$B$3,$F$5/12,
IF(AND($F$6=Robocze!$B$4,MOD(A757,3)=1),$F$5/4,
IF(AND($F$6=Robocze!$B$5,MOD(A757,12)=1),$F$5,0))),
"")</f>
        <v/>
      </c>
      <c r="H757" s="50" t="str">
        <f t="shared" si="416"/>
        <v/>
      </c>
      <c r="I757" s="51" t="str">
        <f t="shared" si="417"/>
        <v/>
      </c>
      <c r="J757" s="50" t="str">
        <f t="shared" si="418"/>
        <v/>
      </c>
      <c r="K757" s="50" t="str">
        <f t="shared" si="419"/>
        <v/>
      </c>
      <c r="L757" s="52" t="str">
        <f t="shared" si="420"/>
        <v/>
      </c>
      <c r="M757" s="111" t="str">
        <f t="shared" si="421"/>
        <v/>
      </c>
      <c r="N757" s="114" t="str">
        <f t="shared" si="422"/>
        <v/>
      </c>
      <c r="O757" s="115"/>
      <c r="P757" s="114" t="str">
        <f t="shared" si="423"/>
        <v/>
      </c>
      <c r="Q757" s="115"/>
      <c r="R757" s="112" t="str">
        <f t="shared" si="424"/>
        <v/>
      </c>
      <c r="S757" s="50"/>
      <c r="T757" s="53" t="str">
        <f t="shared" si="425"/>
        <v/>
      </c>
      <c r="U757" s="50" t="str">
        <f t="shared" si="426"/>
        <v/>
      </c>
      <c r="V757" s="50" t="str">
        <f t="shared" si="427"/>
        <v/>
      </c>
      <c r="W757" s="53" t="str">
        <f t="shared" si="428"/>
        <v/>
      </c>
      <c r="X757" s="50" t="str">
        <f t="shared" si="429"/>
        <v/>
      </c>
      <c r="Y757" s="50" t="str">
        <f>IF(B757&lt;&gt;"",IF(MONTH(E757)=MONTH($F$14),SUMIF($C$22:C1225,"="&amp;(C757-1),$G$22:G1225),0)*T757,"")</f>
        <v/>
      </c>
      <c r="Z757" s="50" t="str">
        <f>IF(B757&lt;&gt;"",SUM($Y$22:Y757),"")</f>
        <v/>
      </c>
      <c r="AA757" s="51" t="str">
        <f t="shared" si="430"/>
        <v/>
      </c>
      <c r="AB757" s="50" t="str">
        <f t="shared" si="431"/>
        <v/>
      </c>
      <c r="AC757" s="50" t="str">
        <f t="shared" si="432"/>
        <v/>
      </c>
      <c r="AD757" s="50" t="str">
        <f t="shared" si="433"/>
        <v/>
      </c>
      <c r="AE757" s="50" t="str">
        <f t="shared" si="434"/>
        <v/>
      </c>
      <c r="AF757" s="50" t="str">
        <f>IFERROR($V757*(1-$W757)+SUM($X$22:$X757)+$AD757,"")</f>
        <v/>
      </c>
      <c r="AG757" s="50" t="str">
        <f t="shared" si="435"/>
        <v/>
      </c>
      <c r="AH757" s="50" t="str">
        <f>IF(B757&lt;&gt;"",
IF(AND(AG757=TRUE,D757&gt;=65),$V757*(1-10%)+SUM($X$22:$X757)+$AD757,AF757),
"")</f>
        <v/>
      </c>
      <c r="AI757" s="50" t="str">
        <f t="shared" si="436"/>
        <v/>
      </c>
      <c r="AJ757" s="50" t="str">
        <f t="shared" si="437"/>
        <v/>
      </c>
      <c r="AK757" s="50" t="str">
        <f t="shared" si="438"/>
        <v/>
      </c>
      <c r="AL757" s="50" t="str">
        <f t="shared" si="439"/>
        <v/>
      </c>
      <c r="AM757" s="50" t="str">
        <f t="shared" si="440"/>
        <v/>
      </c>
      <c r="AN757" s="50" t="str">
        <f t="shared" si="441"/>
        <v/>
      </c>
      <c r="AO757" s="50" t="str">
        <f t="shared" si="442"/>
        <v/>
      </c>
      <c r="AP757" s="50" t="str">
        <f t="shared" si="443"/>
        <v/>
      </c>
      <c r="AQ757" s="50" t="str">
        <f t="shared" si="444"/>
        <v/>
      </c>
    </row>
    <row r="758" spans="1:43" x14ac:dyDescent="0.2">
      <c r="A758" s="47" t="str">
        <f t="shared" si="411"/>
        <v/>
      </c>
      <c r="B758" s="47" t="str">
        <f>IF(E758&lt;=$F$10,VLOOKUP('KALKULATOR 2021'!A758,Robocze!$B$23:$C$102,2),"")</f>
        <v/>
      </c>
      <c r="C758" s="47" t="str">
        <f t="shared" si="412"/>
        <v/>
      </c>
      <c r="D758" s="48" t="str">
        <f t="shared" si="413"/>
        <v/>
      </c>
      <c r="E758" s="54" t="str">
        <f t="shared" si="414"/>
        <v/>
      </c>
      <c r="F758" s="49" t="str">
        <f t="shared" si="415"/>
        <v/>
      </c>
      <c r="G758" s="50" t="str">
        <f>IF(F758&lt;&gt;"",
IF($F$6=Robocze!$B$3,$F$5/12,
IF(AND($F$6=Robocze!$B$4,MOD(A758,3)=1),$F$5/4,
IF(AND($F$6=Robocze!$B$5,MOD(A758,12)=1),$F$5,0))),
"")</f>
        <v/>
      </c>
      <c r="H758" s="50" t="str">
        <f t="shared" si="416"/>
        <v/>
      </c>
      <c r="I758" s="51" t="str">
        <f t="shared" si="417"/>
        <v/>
      </c>
      <c r="J758" s="50" t="str">
        <f t="shared" si="418"/>
        <v/>
      </c>
      <c r="K758" s="50" t="str">
        <f t="shared" si="419"/>
        <v/>
      </c>
      <c r="L758" s="52" t="str">
        <f t="shared" si="420"/>
        <v/>
      </c>
      <c r="M758" s="111" t="str">
        <f t="shared" si="421"/>
        <v/>
      </c>
      <c r="N758" s="114" t="str">
        <f t="shared" si="422"/>
        <v/>
      </c>
      <c r="O758" s="115"/>
      <c r="P758" s="114" t="str">
        <f t="shared" si="423"/>
        <v/>
      </c>
      <c r="Q758" s="115"/>
      <c r="R758" s="112" t="str">
        <f t="shared" si="424"/>
        <v/>
      </c>
      <c r="S758" s="50"/>
      <c r="T758" s="53" t="str">
        <f t="shared" si="425"/>
        <v/>
      </c>
      <c r="U758" s="50" t="str">
        <f t="shared" si="426"/>
        <v/>
      </c>
      <c r="V758" s="50" t="str">
        <f t="shared" si="427"/>
        <v/>
      </c>
      <c r="W758" s="53" t="str">
        <f t="shared" si="428"/>
        <v/>
      </c>
      <c r="X758" s="50" t="str">
        <f t="shared" si="429"/>
        <v/>
      </c>
      <c r="Y758" s="50" t="str">
        <f>IF(B758&lt;&gt;"",IF(MONTH(E758)=MONTH($F$14),SUMIF($C$22:C1226,"="&amp;(C758-1),$G$22:G1226),0)*T758,"")</f>
        <v/>
      </c>
      <c r="Z758" s="50" t="str">
        <f>IF(B758&lt;&gt;"",SUM($Y$22:Y758),"")</f>
        <v/>
      </c>
      <c r="AA758" s="51" t="str">
        <f t="shared" si="430"/>
        <v/>
      </c>
      <c r="AB758" s="50" t="str">
        <f t="shared" si="431"/>
        <v/>
      </c>
      <c r="AC758" s="50" t="str">
        <f t="shared" si="432"/>
        <v/>
      </c>
      <c r="AD758" s="50" t="str">
        <f t="shared" si="433"/>
        <v/>
      </c>
      <c r="AE758" s="50" t="str">
        <f t="shared" si="434"/>
        <v/>
      </c>
      <c r="AF758" s="50" t="str">
        <f>IFERROR($V758*(1-$W758)+SUM($X$22:$X758)+$AD758,"")</f>
        <v/>
      </c>
      <c r="AG758" s="50" t="str">
        <f t="shared" si="435"/>
        <v/>
      </c>
      <c r="AH758" s="50" t="str">
        <f>IF(B758&lt;&gt;"",
IF(AND(AG758=TRUE,D758&gt;=65),$V758*(1-10%)+SUM($X$22:$X758)+$AD758,AF758),
"")</f>
        <v/>
      </c>
      <c r="AI758" s="50" t="str">
        <f t="shared" si="436"/>
        <v/>
      </c>
      <c r="AJ758" s="50" t="str">
        <f t="shared" si="437"/>
        <v/>
      </c>
      <c r="AK758" s="50" t="str">
        <f t="shared" si="438"/>
        <v/>
      </c>
      <c r="AL758" s="50" t="str">
        <f t="shared" si="439"/>
        <v/>
      </c>
      <c r="AM758" s="50" t="str">
        <f t="shared" si="440"/>
        <v/>
      </c>
      <c r="AN758" s="50" t="str">
        <f t="shared" si="441"/>
        <v/>
      </c>
      <c r="AO758" s="50" t="str">
        <f t="shared" si="442"/>
        <v/>
      </c>
      <c r="AP758" s="50" t="str">
        <f t="shared" si="443"/>
        <v/>
      </c>
      <c r="AQ758" s="50" t="str">
        <f t="shared" si="444"/>
        <v/>
      </c>
    </row>
    <row r="759" spans="1:43" x14ac:dyDescent="0.2">
      <c r="A759" s="47" t="str">
        <f t="shared" si="411"/>
        <v/>
      </c>
      <c r="B759" s="47" t="str">
        <f>IF(E759&lt;=$F$10,VLOOKUP('KALKULATOR 2021'!A759,Robocze!$B$23:$C$102,2),"")</f>
        <v/>
      </c>
      <c r="C759" s="47" t="str">
        <f t="shared" si="412"/>
        <v/>
      </c>
      <c r="D759" s="48" t="str">
        <f t="shared" si="413"/>
        <v/>
      </c>
      <c r="E759" s="54" t="str">
        <f t="shared" si="414"/>
        <v/>
      </c>
      <c r="F759" s="49" t="str">
        <f t="shared" si="415"/>
        <v/>
      </c>
      <c r="G759" s="50" t="str">
        <f>IF(F759&lt;&gt;"",
IF($F$6=Robocze!$B$3,$F$5/12,
IF(AND($F$6=Robocze!$B$4,MOD(A759,3)=1),$F$5/4,
IF(AND($F$6=Robocze!$B$5,MOD(A759,12)=1),$F$5,0))),
"")</f>
        <v/>
      </c>
      <c r="H759" s="50" t="str">
        <f t="shared" si="416"/>
        <v/>
      </c>
      <c r="I759" s="51" t="str">
        <f t="shared" si="417"/>
        <v/>
      </c>
      <c r="J759" s="50" t="str">
        <f t="shared" si="418"/>
        <v/>
      </c>
      <c r="K759" s="50" t="str">
        <f t="shared" si="419"/>
        <v/>
      </c>
      <c r="L759" s="52" t="str">
        <f t="shared" si="420"/>
        <v/>
      </c>
      <c r="M759" s="111" t="str">
        <f t="shared" si="421"/>
        <v/>
      </c>
      <c r="N759" s="114" t="str">
        <f t="shared" si="422"/>
        <v/>
      </c>
      <c r="O759" s="115"/>
      <c r="P759" s="114" t="str">
        <f t="shared" si="423"/>
        <v/>
      </c>
      <c r="Q759" s="115"/>
      <c r="R759" s="112" t="str">
        <f t="shared" si="424"/>
        <v/>
      </c>
      <c r="S759" s="50"/>
      <c r="T759" s="53" t="str">
        <f t="shared" si="425"/>
        <v/>
      </c>
      <c r="U759" s="50" t="str">
        <f t="shared" si="426"/>
        <v/>
      </c>
      <c r="V759" s="50" t="str">
        <f t="shared" si="427"/>
        <v/>
      </c>
      <c r="W759" s="53" t="str">
        <f t="shared" si="428"/>
        <v/>
      </c>
      <c r="X759" s="50" t="str">
        <f t="shared" si="429"/>
        <v/>
      </c>
      <c r="Y759" s="50" t="str">
        <f>IF(B759&lt;&gt;"",IF(MONTH(E759)=MONTH($F$14),SUMIF($C$22:C1227,"="&amp;(C759-1),$G$22:G1227),0)*T759,"")</f>
        <v/>
      </c>
      <c r="Z759" s="50" t="str">
        <f>IF(B759&lt;&gt;"",SUM($Y$22:Y759),"")</f>
        <v/>
      </c>
      <c r="AA759" s="51" t="str">
        <f t="shared" si="430"/>
        <v/>
      </c>
      <c r="AB759" s="50" t="str">
        <f t="shared" si="431"/>
        <v/>
      </c>
      <c r="AC759" s="50" t="str">
        <f t="shared" si="432"/>
        <v/>
      </c>
      <c r="AD759" s="50" t="str">
        <f t="shared" si="433"/>
        <v/>
      </c>
      <c r="AE759" s="50" t="str">
        <f t="shared" si="434"/>
        <v/>
      </c>
      <c r="AF759" s="50" t="str">
        <f>IFERROR($V759*(1-$W759)+SUM($X$22:$X759)+$AD759,"")</f>
        <v/>
      </c>
      <c r="AG759" s="50" t="str">
        <f t="shared" si="435"/>
        <v/>
      </c>
      <c r="AH759" s="50" t="str">
        <f>IF(B759&lt;&gt;"",
IF(AND(AG759=TRUE,D759&gt;=65),$V759*(1-10%)+SUM($X$22:$X759)+$AD759,AF759),
"")</f>
        <v/>
      </c>
      <c r="AI759" s="50" t="str">
        <f t="shared" si="436"/>
        <v/>
      </c>
      <c r="AJ759" s="50" t="str">
        <f t="shared" si="437"/>
        <v/>
      </c>
      <c r="AK759" s="50" t="str">
        <f t="shared" si="438"/>
        <v/>
      </c>
      <c r="AL759" s="50" t="str">
        <f t="shared" si="439"/>
        <v/>
      </c>
      <c r="AM759" s="50" t="str">
        <f t="shared" si="440"/>
        <v/>
      </c>
      <c r="AN759" s="50" t="str">
        <f t="shared" si="441"/>
        <v/>
      </c>
      <c r="AO759" s="50" t="str">
        <f t="shared" si="442"/>
        <v/>
      </c>
      <c r="AP759" s="50" t="str">
        <f t="shared" si="443"/>
        <v/>
      </c>
      <c r="AQ759" s="50" t="str">
        <f t="shared" si="444"/>
        <v/>
      </c>
    </row>
    <row r="760" spans="1:43" x14ac:dyDescent="0.2">
      <c r="A760" s="47" t="str">
        <f t="shared" si="411"/>
        <v/>
      </c>
      <c r="B760" s="47" t="str">
        <f>IF(E760&lt;=$F$10,VLOOKUP('KALKULATOR 2021'!A760,Robocze!$B$23:$C$102,2),"")</f>
        <v/>
      </c>
      <c r="C760" s="47" t="str">
        <f t="shared" si="412"/>
        <v/>
      </c>
      <c r="D760" s="48" t="str">
        <f t="shared" si="413"/>
        <v/>
      </c>
      <c r="E760" s="54" t="str">
        <f t="shared" si="414"/>
        <v/>
      </c>
      <c r="F760" s="49" t="str">
        <f t="shared" si="415"/>
        <v/>
      </c>
      <c r="G760" s="50" t="str">
        <f>IF(F760&lt;&gt;"",
IF($F$6=Robocze!$B$3,$F$5/12,
IF(AND($F$6=Robocze!$B$4,MOD(A760,3)=1),$F$5/4,
IF(AND($F$6=Robocze!$B$5,MOD(A760,12)=1),$F$5,0))),
"")</f>
        <v/>
      </c>
      <c r="H760" s="50" t="str">
        <f t="shared" si="416"/>
        <v/>
      </c>
      <c r="I760" s="51" t="str">
        <f t="shared" si="417"/>
        <v/>
      </c>
      <c r="J760" s="50" t="str">
        <f t="shared" si="418"/>
        <v/>
      </c>
      <c r="K760" s="50" t="str">
        <f t="shared" si="419"/>
        <v/>
      </c>
      <c r="L760" s="52" t="str">
        <f t="shared" si="420"/>
        <v/>
      </c>
      <c r="M760" s="111" t="str">
        <f t="shared" si="421"/>
        <v/>
      </c>
      <c r="N760" s="114" t="str">
        <f t="shared" si="422"/>
        <v/>
      </c>
      <c r="O760" s="115"/>
      <c r="P760" s="114" t="str">
        <f t="shared" si="423"/>
        <v/>
      </c>
      <c r="Q760" s="115"/>
      <c r="R760" s="112" t="str">
        <f t="shared" si="424"/>
        <v/>
      </c>
      <c r="S760" s="50"/>
      <c r="T760" s="53" t="str">
        <f t="shared" si="425"/>
        <v/>
      </c>
      <c r="U760" s="50" t="str">
        <f t="shared" si="426"/>
        <v/>
      </c>
      <c r="V760" s="50" t="str">
        <f t="shared" si="427"/>
        <v/>
      </c>
      <c r="W760" s="53" t="str">
        <f t="shared" si="428"/>
        <v/>
      </c>
      <c r="X760" s="50" t="str">
        <f t="shared" si="429"/>
        <v/>
      </c>
      <c r="Y760" s="50" t="str">
        <f>IF(B760&lt;&gt;"",IF(MONTH(E760)=MONTH($F$14),SUMIF($C$22:C1228,"="&amp;(C760-1),$G$22:G1228),0)*T760,"")</f>
        <v/>
      </c>
      <c r="Z760" s="50" t="str">
        <f>IF(B760&lt;&gt;"",SUM($Y$22:Y760),"")</f>
        <v/>
      </c>
      <c r="AA760" s="51" t="str">
        <f t="shared" si="430"/>
        <v/>
      </c>
      <c r="AB760" s="50" t="str">
        <f t="shared" si="431"/>
        <v/>
      </c>
      <c r="AC760" s="50" t="str">
        <f t="shared" si="432"/>
        <v/>
      </c>
      <c r="AD760" s="50" t="str">
        <f t="shared" si="433"/>
        <v/>
      </c>
      <c r="AE760" s="50" t="str">
        <f t="shared" si="434"/>
        <v/>
      </c>
      <c r="AF760" s="50" t="str">
        <f>IFERROR($V760*(1-$W760)+SUM($X$22:$X760)+$AD760,"")</f>
        <v/>
      </c>
      <c r="AG760" s="50" t="str">
        <f t="shared" si="435"/>
        <v/>
      </c>
      <c r="AH760" s="50" t="str">
        <f>IF(B760&lt;&gt;"",
IF(AND(AG760=TRUE,D760&gt;=65),$V760*(1-10%)+SUM($X$22:$X760)+$AD760,AF760),
"")</f>
        <v/>
      </c>
      <c r="AI760" s="50" t="str">
        <f t="shared" si="436"/>
        <v/>
      </c>
      <c r="AJ760" s="50" t="str">
        <f t="shared" si="437"/>
        <v/>
      </c>
      <c r="AK760" s="50" t="str">
        <f t="shared" si="438"/>
        <v/>
      </c>
      <c r="AL760" s="50" t="str">
        <f t="shared" si="439"/>
        <v/>
      </c>
      <c r="AM760" s="50" t="str">
        <f t="shared" si="440"/>
        <v/>
      </c>
      <c r="AN760" s="50" t="str">
        <f t="shared" si="441"/>
        <v/>
      </c>
      <c r="AO760" s="50" t="str">
        <f t="shared" si="442"/>
        <v/>
      </c>
      <c r="AP760" s="50" t="str">
        <f t="shared" si="443"/>
        <v/>
      </c>
      <c r="AQ760" s="50" t="str">
        <f t="shared" si="444"/>
        <v/>
      </c>
    </row>
    <row r="761" spans="1:43" x14ac:dyDescent="0.2">
      <c r="A761" s="47" t="str">
        <f t="shared" si="411"/>
        <v/>
      </c>
      <c r="B761" s="47" t="str">
        <f>IF(E761&lt;=$F$10,VLOOKUP('KALKULATOR 2021'!A761,Robocze!$B$23:$C$102,2),"")</f>
        <v/>
      </c>
      <c r="C761" s="47" t="str">
        <f t="shared" si="412"/>
        <v/>
      </c>
      <c r="D761" s="48" t="str">
        <f t="shared" si="413"/>
        <v/>
      </c>
      <c r="E761" s="54" t="str">
        <f t="shared" si="414"/>
        <v/>
      </c>
      <c r="F761" s="49" t="str">
        <f t="shared" si="415"/>
        <v/>
      </c>
      <c r="G761" s="50" t="str">
        <f>IF(F761&lt;&gt;"",
IF($F$6=Robocze!$B$3,$F$5/12,
IF(AND($F$6=Robocze!$B$4,MOD(A761,3)=1),$F$5/4,
IF(AND($F$6=Robocze!$B$5,MOD(A761,12)=1),$F$5,0))),
"")</f>
        <v/>
      </c>
      <c r="H761" s="50" t="str">
        <f t="shared" si="416"/>
        <v/>
      </c>
      <c r="I761" s="51" t="str">
        <f t="shared" si="417"/>
        <v/>
      </c>
      <c r="J761" s="50" t="str">
        <f t="shared" si="418"/>
        <v/>
      </c>
      <c r="K761" s="50" t="str">
        <f t="shared" si="419"/>
        <v/>
      </c>
      <c r="L761" s="52" t="str">
        <f t="shared" si="420"/>
        <v/>
      </c>
      <c r="M761" s="111" t="str">
        <f t="shared" si="421"/>
        <v/>
      </c>
      <c r="N761" s="114" t="str">
        <f t="shared" si="422"/>
        <v/>
      </c>
      <c r="O761" s="115"/>
      <c r="P761" s="114" t="str">
        <f t="shared" si="423"/>
        <v/>
      </c>
      <c r="Q761" s="115"/>
      <c r="R761" s="112" t="str">
        <f t="shared" si="424"/>
        <v/>
      </c>
      <c r="S761" s="50"/>
      <c r="T761" s="53" t="str">
        <f t="shared" si="425"/>
        <v/>
      </c>
      <c r="U761" s="50" t="str">
        <f t="shared" si="426"/>
        <v/>
      </c>
      <c r="V761" s="50" t="str">
        <f t="shared" si="427"/>
        <v/>
      </c>
      <c r="W761" s="53" t="str">
        <f t="shared" si="428"/>
        <v/>
      </c>
      <c r="X761" s="50" t="str">
        <f t="shared" si="429"/>
        <v/>
      </c>
      <c r="Y761" s="50" t="str">
        <f>IF(B761&lt;&gt;"",IF(MONTH(E761)=MONTH($F$14),SUMIF($C$22:C1229,"="&amp;(C761-1),$G$22:G1229),0)*T761,"")</f>
        <v/>
      </c>
      <c r="Z761" s="50" t="str">
        <f>IF(B761&lt;&gt;"",SUM($Y$22:Y761),"")</f>
        <v/>
      </c>
      <c r="AA761" s="51" t="str">
        <f t="shared" si="430"/>
        <v/>
      </c>
      <c r="AB761" s="50" t="str">
        <f t="shared" si="431"/>
        <v/>
      </c>
      <c r="AC761" s="50" t="str">
        <f t="shared" si="432"/>
        <v/>
      </c>
      <c r="AD761" s="50" t="str">
        <f t="shared" si="433"/>
        <v/>
      </c>
      <c r="AE761" s="50" t="str">
        <f t="shared" si="434"/>
        <v/>
      </c>
      <c r="AF761" s="50" t="str">
        <f>IFERROR($V761*(1-$W761)+SUM($X$22:$X761)+$AD761,"")</f>
        <v/>
      </c>
      <c r="AG761" s="50" t="str">
        <f t="shared" si="435"/>
        <v/>
      </c>
      <c r="AH761" s="50" t="str">
        <f>IF(B761&lt;&gt;"",
IF(AND(AG761=TRUE,D761&gt;=65),$V761*(1-10%)+SUM($X$22:$X761)+$AD761,AF761),
"")</f>
        <v/>
      </c>
      <c r="AI761" s="50" t="str">
        <f t="shared" si="436"/>
        <v/>
      </c>
      <c r="AJ761" s="50" t="str">
        <f t="shared" si="437"/>
        <v/>
      </c>
      <c r="AK761" s="50" t="str">
        <f t="shared" si="438"/>
        <v/>
      </c>
      <c r="AL761" s="50" t="str">
        <f t="shared" si="439"/>
        <v/>
      </c>
      <c r="AM761" s="50" t="str">
        <f t="shared" si="440"/>
        <v/>
      </c>
      <c r="AN761" s="50" t="str">
        <f t="shared" si="441"/>
        <v/>
      </c>
      <c r="AO761" s="50" t="str">
        <f t="shared" si="442"/>
        <v/>
      </c>
      <c r="AP761" s="50" t="str">
        <f t="shared" si="443"/>
        <v/>
      </c>
      <c r="AQ761" s="50" t="str">
        <f t="shared" si="444"/>
        <v/>
      </c>
    </row>
    <row r="762" spans="1:43" x14ac:dyDescent="0.2">
      <c r="A762" s="47" t="str">
        <f t="shared" si="411"/>
        <v/>
      </c>
      <c r="B762" s="47" t="str">
        <f>IF(E762&lt;=$F$10,VLOOKUP('KALKULATOR 2021'!A762,Robocze!$B$23:$C$102,2),"")</f>
        <v/>
      </c>
      <c r="C762" s="47" t="str">
        <f t="shared" si="412"/>
        <v/>
      </c>
      <c r="D762" s="48" t="str">
        <f t="shared" si="413"/>
        <v/>
      </c>
      <c r="E762" s="54" t="str">
        <f t="shared" si="414"/>
        <v/>
      </c>
      <c r="F762" s="49" t="str">
        <f t="shared" si="415"/>
        <v/>
      </c>
      <c r="G762" s="50" t="str">
        <f>IF(F762&lt;&gt;"",
IF($F$6=Robocze!$B$3,$F$5/12,
IF(AND($F$6=Robocze!$B$4,MOD(A762,3)=1),$F$5/4,
IF(AND($F$6=Robocze!$B$5,MOD(A762,12)=1),$F$5,0))),
"")</f>
        <v/>
      </c>
      <c r="H762" s="50" t="str">
        <f t="shared" si="416"/>
        <v/>
      </c>
      <c r="I762" s="51" t="str">
        <f t="shared" si="417"/>
        <v/>
      </c>
      <c r="J762" s="50" t="str">
        <f t="shared" si="418"/>
        <v/>
      </c>
      <c r="K762" s="50" t="str">
        <f t="shared" si="419"/>
        <v/>
      </c>
      <c r="L762" s="52" t="str">
        <f t="shared" si="420"/>
        <v/>
      </c>
      <c r="M762" s="111" t="str">
        <f t="shared" si="421"/>
        <v/>
      </c>
      <c r="N762" s="114" t="str">
        <f t="shared" si="422"/>
        <v/>
      </c>
      <c r="O762" s="115"/>
      <c r="P762" s="114" t="str">
        <f t="shared" si="423"/>
        <v/>
      </c>
      <c r="Q762" s="115"/>
      <c r="R762" s="112" t="str">
        <f t="shared" si="424"/>
        <v/>
      </c>
      <c r="S762" s="50"/>
      <c r="T762" s="53" t="str">
        <f t="shared" si="425"/>
        <v/>
      </c>
      <c r="U762" s="50" t="str">
        <f t="shared" si="426"/>
        <v/>
      </c>
      <c r="V762" s="50" t="str">
        <f t="shared" si="427"/>
        <v/>
      </c>
      <c r="W762" s="53" t="str">
        <f t="shared" si="428"/>
        <v/>
      </c>
      <c r="X762" s="50" t="str">
        <f t="shared" si="429"/>
        <v/>
      </c>
      <c r="Y762" s="50" t="str">
        <f>IF(B762&lt;&gt;"",IF(MONTH(E762)=MONTH($F$14),SUMIF($C$22:C1230,"="&amp;(C762-1),$G$22:G1230),0)*T762,"")</f>
        <v/>
      </c>
      <c r="Z762" s="50" t="str">
        <f>IF(B762&lt;&gt;"",SUM($Y$22:Y762),"")</f>
        <v/>
      </c>
      <c r="AA762" s="51" t="str">
        <f t="shared" si="430"/>
        <v/>
      </c>
      <c r="AB762" s="50" t="str">
        <f t="shared" si="431"/>
        <v/>
      </c>
      <c r="AC762" s="50" t="str">
        <f t="shared" si="432"/>
        <v/>
      </c>
      <c r="AD762" s="50" t="str">
        <f t="shared" si="433"/>
        <v/>
      </c>
      <c r="AE762" s="50" t="str">
        <f t="shared" si="434"/>
        <v/>
      </c>
      <c r="AF762" s="50" t="str">
        <f>IFERROR($V762*(1-$W762)+SUM($X$22:$X762)+$AD762,"")</f>
        <v/>
      </c>
      <c r="AG762" s="50" t="str">
        <f t="shared" si="435"/>
        <v/>
      </c>
      <c r="AH762" s="50" t="str">
        <f>IF(B762&lt;&gt;"",
IF(AND(AG762=TRUE,D762&gt;=65),$V762*(1-10%)+SUM($X$22:$X762)+$AD762,AF762),
"")</f>
        <v/>
      </c>
      <c r="AI762" s="50" t="str">
        <f t="shared" si="436"/>
        <v/>
      </c>
      <c r="AJ762" s="50" t="str">
        <f t="shared" si="437"/>
        <v/>
      </c>
      <c r="AK762" s="50" t="str">
        <f t="shared" si="438"/>
        <v/>
      </c>
      <c r="AL762" s="50" t="str">
        <f t="shared" si="439"/>
        <v/>
      </c>
      <c r="AM762" s="50" t="str">
        <f t="shared" si="440"/>
        <v/>
      </c>
      <c r="AN762" s="50" t="str">
        <f t="shared" si="441"/>
        <v/>
      </c>
      <c r="AO762" s="50" t="str">
        <f t="shared" si="442"/>
        <v/>
      </c>
      <c r="AP762" s="50" t="str">
        <f t="shared" si="443"/>
        <v/>
      </c>
      <c r="AQ762" s="50" t="str">
        <f t="shared" si="444"/>
        <v/>
      </c>
    </row>
    <row r="763" spans="1:43" x14ac:dyDescent="0.2">
      <c r="A763" s="47" t="str">
        <f t="shared" si="411"/>
        <v/>
      </c>
      <c r="B763" s="47" t="str">
        <f>IF(E763&lt;=$F$10,VLOOKUP('KALKULATOR 2021'!A763,Robocze!$B$23:$C$102,2),"")</f>
        <v/>
      </c>
      <c r="C763" s="47" t="str">
        <f t="shared" si="412"/>
        <v/>
      </c>
      <c r="D763" s="48" t="str">
        <f t="shared" si="413"/>
        <v/>
      </c>
      <c r="E763" s="54" t="str">
        <f t="shared" si="414"/>
        <v/>
      </c>
      <c r="F763" s="49" t="str">
        <f t="shared" si="415"/>
        <v/>
      </c>
      <c r="G763" s="50" t="str">
        <f>IF(F763&lt;&gt;"",
IF($F$6=Robocze!$B$3,$F$5/12,
IF(AND($F$6=Robocze!$B$4,MOD(A763,3)=1),$F$5/4,
IF(AND($F$6=Robocze!$B$5,MOD(A763,12)=1),$F$5,0))),
"")</f>
        <v/>
      </c>
      <c r="H763" s="50" t="str">
        <f t="shared" si="416"/>
        <v/>
      </c>
      <c r="I763" s="51" t="str">
        <f t="shared" si="417"/>
        <v/>
      </c>
      <c r="J763" s="50" t="str">
        <f t="shared" si="418"/>
        <v/>
      </c>
      <c r="K763" s="50" t="str">
        <f t="shared" si="419"/>
        <v/>
      </c>
      <c r="L763" s="52" t="str">
        <f t="shared" si="420"/>
        <v/>
      </c>
      <c r="M763" s="111" t="str">
        <f t="shared" si="421"/>
        <v/>
      </c>
      <c r="N763" s="114" t="str">
        <f t="shared" si="422"/>
        <v/>
      </c>
      <c r="O763" s="115"/>
      <c r="P763" s="114" t="str">
        <f t="shared" si="423"/>
        <v/>
      </c>
      <c r="Q763" s="115"/>
      <c r="R763" s="112" t="str">
        <f t="shared" si="424"/>
        <v/>
      </c>
      <c r="S763" s="50"/>
      <c r="T763" s="53" t="str">
        <f t="shared" si="425"/>
        <v/>
      </c>
      <c r="U763" s="50" t="str">
        <f t="shared" si="426"/>
        <v/>
      </c>
      <c r="V763" s="50" t="str">
        <f t="shared" si="427"/>
        <v/>
      </c>
      <c r="W763" s="53" t="str">
        <f t="shared" si="428"/>
        <v/>
      </c>
      <c r="X763" s="50" t="str">
        <f t="shared" si="429"/>
        <v/>
      </c>
      <c r="Y763" s="50" t="str">
        <f>IF(B763&lt;&gt;"",IF(MONTH(E763)=MONTH($F$14),SUMIF($C$22:C1231,"="&amp;(C763-1),$G$22:G1231),0)*T763,"")</f>
        <v/>
      </c>
      <c r="Z763" s="50" t="str">
        <f>IF(B763&lt;&gt;"",SUM($Y$22:Y763),"")</f>
        <v/>
      </c>
      <c r="AA763" s="51" t="str">
        <f t="shared" si="430"/>
        <v/>
      </c>
      <c r="AB763" s="50" t="str">
        <f t="shared" si="431"/>
        <v/>
      </c>
      <c r="AC763" s="50" t="str">
        <f t="shared" si="432"/>
        <v/>
      </c>
      <c r="AD763" s="50" t="str">
        <f t="shared" si="433"/>
        <v/>
      </c>
      <c r="AE763" s="50" t="str">
        <f t="shared" si="434"/>
        <v/>
      </c>
      <c r="AF763" s="50" t="str">
        <f>IFERROR($V763*(1-$W763)+SUM($X$22:$X763)+$AD763,"")</f>
        <v/>
      </c>
      <c r="AG763" s="50" t="str">
        <f t="shared" si="435"/>
        <v/>
      </c>
      <c r="AH763" s="50" t="str">
        <f>IF(B763&lt;&gt;"",
IF(AND(AG763=TRUE,D763&gt;=65),$V763*(1-10%)+SUM($X$22:$X763)+$AD763,AF763),
"")</f>
        <v/>
      </c>
      <c r="AI763" s="50" t="str">
        <f t="shared" si="436"/>
        <v/>
      </c>
      <c r="AJ763" s="50" t="str">
        <f t="shared" si="437"/>
        <v/>
      </c>
      <c r="AK763" s="50" t="str">
        <f t="shared" si="438"/>
        <v/>
      </c>
      <c r="AL763" s="50" t="str">
        <f t="shared" si="439"/>
        <v/>
      </c>
      <c r="AM763" s="50" t="str">
        <f t="shared" si="440"/>
        <v/>
      </c>
      <c r="AN763" s="50" t="str">
        <f t="shared" si="441"/>
        <v/>
      </c>
      <c r="AO763" s="50" t="str">
        <f t="shared" si="442"/>
        <v/>
      </c>
      <c r="AP763" s="50" t="str">
        <f t="shared" si="443"/>
        <v/>
      </c>
      <c r="AQ763" s="50" t="str">
        <f t="shared" si="444"/>
        <v/>
      </c>
    </row>
    <row r="764" spans="1:43" x14ac:dyDescent="0.2">
      <c r="A764" s="47" t="str">
        <f t="shared" si="411"/>
        <v/>
      </c>
      <c r="B764" s="47" t="str">
        <f>IF(E764&lt;=$F$10,VLOOKUP('KALKULATOR 2021'!A764,Robocze!$B$23:$C$102,2),"")</f>
        <v/>
      </c>
      <c r="C764" s="47" t="str">
        <f t="shared" si="412"/>
        <v/>
      </c>
      <c r="D764" s="48" t="str">
        <f t="shared" si="413"/>
        <v/>
      </c>
      <c r="E764" s="54" t="str">
        <f t="shared" si="414"/>
        <v/>
      </c>
      <c r="F764" s="49" t="str">
        <f t="shared" si="415"/>
        <v/>
      </c>
      <c r="G764" s="50" t="str">
        <f>IF(F764&lt;&gt;"",
IF($F$6=Robocze!$B$3,$F$5/12,
IF(AND($F$6=Robocze!$B$4,MOD(A764,3)=1),$F$5/4,
IF(AND($F$6=Robocze!$B$5,MOD(A764,12)=1),$F$5,0))),
"")</f>
        <v/>
      </c>
      <c r="H764" s="50" t="str">
        <f t="shared" si="416"/>
        <v/>
      </c>
      <c r="I764" s="51" t="str">
        <f t="shared" si="417"/>
        <v/>
      </c>
      <c r="J764" s="50" t="str">
        <f t="shared" si="418"/>
        <v/>
      </c>
      <c r="K764" s="50" t="str">
        <f t="shared" si="419"/>
        <v/>
      </c>
      <c r="L764" s="52" t="str">
        <f t="shared" si="420"/>
        <v/>
      </c>
      <c r="M764" s="111" t="str">
        <f t="shared" si="421"/>
        <v/>
      </c>
      <c r="N764" s="114" t="str">
        <f t="shared" si="422"/>
        <v/>
      </c>
      <c r="O764" s="115"/>
      <c r="P764" s="114" t="str">
        <f t="shared" si="423"/>
        <v/>
      </c>
      <c r="Q764" s="115"/>
      <c r="R764" s="112" t="str">
        <f t="shared" si="424"/>
        <v/>
      </c>
      <c r="S764" s="50"/>
      <c r="T764" s="53" t="str">
        <f t="shared" si="425"/>
        <v/>
      </c>
      <c r="U764" s="50" t="str">
        <f t="shared" si="426"/>
        <v/>
      </c>
      <c r="V764" s="50" t="str">
        <f t="shared" si="427"/>
        <v/>
      </c>
      <c r="W764" s="53" t="str">
        <f t="shared" si="428"/>
        <v/>
      </c>
      <c r="X764" s="50" t="str">
        <f t="shared" si="429"/>
        <v/>
      </c>
      <c r="Y764" s="50" t="str">
        <f>IF(B764&lt;&gt;"",IF(MONTH(E764)=MONTH($F$14),SUMIF($C$22:C1232,"="&amp;(C764-1),$G$22:G1232),0)*T764,"")</f>
        <v/>
      </c>
      <c r="Z764" s="50" t="str">
        <f>IF(B764&lt;&gt;"",SUM($Y$22:Y764),"")</f>
        <v/>
      </c>
      <c r="AA764" s="51" t="str">
        <f t="shared" si="430"/>
        <v/>
      </c>
      <c r="AB764" s="50" t="str">
        <f t="shared" si="431"/>
        <v/>
      </c>
      <c r="AC764" s="50" t="str">
        <f t="shared" si="432"/>
        <v/>
      </c>
      <c r="AD764" s="50" t="str">
        <f t="shared" si="433"/>
        <v/>
      </c>
      <c r="AE764" s="50" t="str">
        <f t="shared" si="434"/>
        <v/>
      </c>
      <c r="AF764" s="50" t="str">
        <f>IFERROR($V764*(1-$W764)+SUM($X$22:$X764)+$AD764,"")</f>
        <v/>
      </c>
      <c r="AG764" s="50" t="str">
        <f t="shared" si="435"/>
        <v/>
      </c>
      <c r="AH764" s="50" t="str">
        <f>IF(B764&lt;&gt;"",
IF(AND(AG764=TRUE,D764&gt;=65),$V764*(1-10%)+SUM($X$22:$X764)+$AD764,AF764),
"")</f>
        <v/>
      </c>
      <c r="AI764" s="50" t="str">
        <f t="shared" si="436"/>
        <v/>
      </c>
      <c r="AJ764" s="50" t="str">
        <f t="shared" si="437"/>
        <v/>
      </c>
      <c r="AK764" s="50" t="str">
        <f t="shared" si="438"/>
        <v/>
      </c>
      <c r="AL764" s="50" t="str">
        <f t="shared" si="439"/>
        <v/>
      </c>
      <c r="AM764" s="50" t="str">
        <f t="shared" si="440"/>
        <v/>
      </c>
      <c r="AN764" s="50" t="str">
        <f t="shared" si="441"/>
        <v/>
      </c>
      <c r="AO764" s="50" t="str">
        <f t="shared" si="442"/>
        <v/>
      </c>
      <c r="AP764" s="50" t="str">
        <f t="shared" si="443"/>
        <v/>
      </c>
      <c r="AQ764" s="50" t="str">
        <f t="shared" si="444"/>
        <v/>
      </c>
    </row>
    <row r="765" spans="1:43" x14ac:dyDescent="0.2">
      <c r="A765" s="55" t="str">
        <f t="shared" si="411"/>
        <v/>
      </c>
      <c r="B765" s="55" t="str">
        <f>IF(E765&lt;=$F$10,VLOOKUP('KALKULATOR 2021'!A765,Robocze!$B$23:$C$102,2),"")</f>
        <v/>
      </c>
      <c r="C765" s="55" t="str">
        <f t="shared" si="412"/>
        <v/>
      </c>
      <c r="D765" s="56" t="str">
        <f t="shared" si="413"/>
        <v/>
      </c>
      <c r="E765" s="57" t="str">
        <f t="shared" si="414"/>
        <v/>
      </c>
      <c r="F765" s="58" t="str">
        <f t="shared" si="415"/>
        <v/>
      </c>
      <c r="G765" s="59" t="str">
        <f>IF(F765&lt;&gt;"",
IF($F$6=Robocze!$B$3,$F$5/12,
IF(AND($F$6=Robocze!$B$4,MOD(A765,3)=1),$F$5/4,
IF(AND($F$6=Robocze!$B$5,MOD(A765,12)=1),$F$5,0))),
"")</f>
        <v/>
      </c>
      <c r="H765" s="59" t="str">
        <f t="shared" si="416"/>
        <v/>
      </c>
      <c r="I765" s="60" t="str">
        <f t="shared" si="417"/>
        <v/>
      </c>
      <c r="J765" s="59" t="str">
        <f t="shared" si="418"/>
        <v/>
      </c>
      <c r="K765" s="59" t="str">
        <f t="shared" si="419"/>
        <v/>
      </c>
      <c r="L765" s="61" t="str">
        <f t="shared" si="420"/>
        <v/>
      </c>
      <c r="M765" s="113" t="str">
        <f t="shared" si="421"/>
        <v/>
      </c>
      <c r="N765" s="114" t="str">
        <f t="shared" si="422"/>
        <v/>
      </c>
      <c r="O765" s="115"/>
      <c r="P765" s="114" t="str">
        <f t="shared" si="423"/>
        <v/>
      </c>
      <c r="Q765" s="115"/>
      <c r="R765" s="112" t="str">
        <f t="shared" si="424"/>
        <v/>
      </c>
      <c r="S765" s="59"/>
      <c r="T765" s="62" t="str">
        <f t="shared" si="425"/>
        <v/>
      </c>
      <c r="U765" s="59" t="str">
        <f t="shared" si="426"/>
        <v/>
      </c>
      <c r="V765" s="59" t="str">
        <f t="shared" si="427"/>
        <v/>
      </c>
      <c r="W765" s="62" t="str">
        <f t="shared" si="428"/>
        <v/>
      </c>
      <c r="X765" s="59" t="str">
        <f t="shared" si="429"/>
        <v/>
      </c>
      <c r="Y765" s="59" t="str">
        <f>IF(B765&lt;&gt;"",IF(MONTH(E765)=MONTH($F$14),SUMIF($C$22:C1233,"="&amp;(C765-1),$G$22:G1233),0)*T765,"")</f>
        <v/>
      </c>
      <c r="Z765" s="59" t="str">
        <f>IF(B765&lt;&gt;"",SUM($Y$22:Y765),"")</f>
        <v/>
      </c>
      <c r="AA765" s="60" t="str">
        <f t="shared" si="430"/>
        <v/>
      </c>
      <c r="AB765" s="59" t="str">
        <f t="shared" si="431"/>
        <v/>
      </c>
      <c r="AC765" s="59" t="str">
        <f t="shared" si="432"/>
        <v/>
      </c>
      <c r="AD765" s="59" t="str">
        <f t="shared" si="433"/>
        <v/>
      </c>
      <c r="AE765" s="59" t="str">
        <f t="shared" si="434"/>
        <v/>
      </c>
      <c r="AF765" s="59" t="str">
        <f>IFERROR($V765*(1-$W765)+SUM($X$22:$X765)+$AD765,"")</f>
        <v/>
      </c>
      <c r="AG765" s="59" t="str">
        <f t="shared" si="435"/>
        <v/>
      </c>
      <c r="AH765" s="59" t="str">
        <f>IF(B765&lt;&gt;"",
IF(AND(AG765=TRUE,D765&gt;=65),$V765*(1-10%)+SUM($X$22:$X765)+$AD765,AF765),
"")</f>
        <v/>
      </c>
      <c r="AI765" s="59" t="str">
        <f t="shared" si="436"/>
        <v/>
      </c>
      <c r="AJ765" s="59" t="str">
        <f t="shared" si="437"/>
        <v/>
      </c>
      <c r="AK765" s="59" t="str">
        <f t="shared" si="438"/>
        <v/>
      </c>
      <c r="AL765" s="59" t="str">
        <f t="shared" si="439"/>
        <v/>
      </c>
      <c r="AM765" s="59" t="str">
        <f t="shared" si="440"/>
        <v/>
      </c>
      <c r="AN765" s="59" t="str">
        <f t="shared" si="441"/>
        <v/>
      </c>
      <c r="AO765" s="59" t="str">
        <f t="shared" si="442"/>
        <v/>
      </c>
      <c r="AP765" s="59" t="str">
        <f t="shared" si="443"/>
        <v/>
      </c>
      <c r="AQ765" s="59" t="str">
        <f t="shared" si="444"/>
        <v/>
      </c>
    </row>
    <row r="766" spans="1:43" x14ac:dyDescent="0.2">
      <c r="A766" s="47" t="str">
        <f t="shared" si="411"/>
        <v/>
      </c>
      <c r="B766" s="47" t="str">
        <f>IF(E766&lt;=$F$10,VLOOKUP('KALKULATOR 2021'!A766,Robocze!$B$23:$C$102,2),"")</f>
        <v/>
      </c>
      <c r="C766" s="47" t="str">
        <f t="shared" si="412"/>
        <v/>
      </c>
      <c r="D766" s="48" t="str">
        <f t="shared" si="413"/>
        <v/>
      </c>
      <c r="E766" s="49" t="str">
        <f t="shared" si="414"/>
        <v/>
      </c>
      <c r="F766" s="49" t="str">
        <f t="shared" si="415"/>
        <v/>
      </c>
      <c r="G766" s="50" t="str">
        <f>IF(F766&lt;&gt;"",
IF($F$6=Robocze!$B$3,$F$5/12,
IF(AND($F$6=Robocze!$B$4,MOD(A766,3)=1),$F$5/4,
IF(AND($F$6=Robocze!$B$5,MOD(A766,12)=1),$F$5,0))),
"")</f>
        <v/>
      </c>
      <c r="H766" s="50" t="str">
        <f t="shared" si="416"/>
        <v/>
      </c>
      <c r="I766" s="51" t="str">
        <f t="shared" si="417"/>
        <v/>
      </c>
      <c r="J766" s="50" t="str">
        <f t="shared" si="418"/>
        <v/>
      </c>
      <c r="K766" s="50" t="str">
        <f t="shared" si="419"/>
        <v/>
      </c>
      <c r="L766" s="52" t="str">
        <f t="shared" si="420"/>
        <v/>
      </c>
      <c r="M766" s="111" t="str">
        <f t="shared" si="421"/>
        <v/>
      </c>
      <c r="N766" s="114" t="str">
        <f t="shared" si="422"/>
        <v/>
      </c>
      <c r="O766" s="115"/>
      <c r="P766" s="114" t="str">
        <f t="shared" si="423"/>
        <v/>
      </c>
      <c r="Q766" s="115"/>
      <c r="R766" s="112" t="str">
        <f t="shared" si="424"/>
        <v/>
      </c>
      <c r="S766" s="50"/>
      <c r="T766" s="53" t="str">
        <f t="shared" si="425"/>
        <v/>
      </c>
      <c r="U766" s="50" t="str">
        <f t="shared" si="426"/>
        <v/>
      </c>
      <c r="V766" s="50" t="str">
        <f t="shared" si="427"/>
        <v/>
      </c>
      <c r="W766" s="53" t="str">
        <f t="shared" si="428"/>
        <v/>
      </c>
      <c r="X766" s="50" t="str">
        <f t="shared" si="429"/>
        <v/>
      </c>
      <c r="Y766" s="50" t="str">
        <f>IF(B766&lt;&gt;"",IF(MONTH(E766)=MONTH($F$14),SUMIF($C$22:C1234,"="&amp;(C766-1),$G$22:G1234),0)*T766,"")</f>
        <v/>
      </c>
      <c r="Z766" s="50" t="str">
        <f>IF(B766&lt;&gt;"",SUM($Y$22:Y766),"")</f>
        <v/>
      </c>
      <c r="AA766" s="51" t="str">
        <f t="shared" si="430"/>
        <v/>
      </c>
      <c r="AB766" s="50" t="str">
        <f t="shared" si="431"/>
        <v/>
      </c>
      <c r="AC766" s="50" t="str">
        <f t="shared" si="432"/>
        <v/>
      </c>
      <c r="AD766" s="50" t="str">
        <f t="shared" si="433"/>
        <v/>
      </c>
      <c r="AE766" s="50" t="str">
        <f t="shared" si="434"/>
        <v/>
      </c>
      <c r="AF766" s="50" t="str">
        <f>IFERROR($V766*(1-$W766)+SUM($X$22:$X766)+$AD766,"")</f>
        <v/>
      </c>
      <c r="AG766" s="50" t="str">
        <f t="shared" si="435"/>
        <v/>
      </c>
      <c r="AH766" s="50" t="str">
        <f>IF(B766&lt;&gt;"",
IF(AND(AG766=TRUE,D766&gt;=65),$V766*(1-10%)+SUM($X$22:$X766)+$AD766,AF766),
"")</f>
        <v/>
      </c>
      <c r="AI766" s="50" t="str">
        <f t="shared" si="436"/>
        <v/>
      </c>
      <c r="AJ766" s="50" t="str">
        <f t="shared" si="437"/>
        <v/>
      </c>
      <c r="AK766" s="50" t="str">
        <f t="shared" si="438"/>
        <v/>
      </c>
      <c r="AL766" s="50" t="str">
        <f t="shared" si="439"/>
        <v/>
      </c>
      <c r="AM766" s="50" t="str">
        <f t="shared" si="440"/>
        <v/>
      </c>
      <c r="AN766" s="50" t="str">
        <f t="shared" si="441"/>
        <v/>
      </c>
      <c r="AO766" s="50" t="str">
        <f t="shared" si="442"/>
        <v/>
      </c>
      <c r="AP766" s="50" t="str">
        <f t="shared" si="443"/>
        <v/>
      </c>
      <c r="AQ766" s="50" t="str">
        <f t="shared" si="444"/>
        <v/>
      </c>
    </row>
    <row r="767" spans="1:43" x14ac:dyDescent="0.2">
      <c r="A767" s="47" t="str">
        <f t="shared" si="411"/>
        <v/>
      </c>
      <c r="B767" s="47" t="str">
        <f>IF(E767&lt;=$F$10,VLOOKUP('KALKULATOR 2021'!A767,Robocze!$B$23:$C$102,2),"")</f>
        <v/>
      </c>
      <c r="C767" s="47" t="str">
        <f t="shared" si="412"/>
        <v/>
      </c>
      <c r="D767" s="48" t="str">
        <f t="shared" si="413"/>
        <v/>
      </c>
      <c r="E767" s="54" t="str">
        <f t="shared" si="414"/>
        <v/>
      </c>
      <c r="F767" s="49" t="str">
        <f t="shared" si="415"/>
        <v/>
      </c>
      <c r="G767" s="50" t="str">
        <f>IF(F767&lt;&gt;"",
IF($F$6=Robocze!$B$3,$F$5/12,
IF(AND($F$6=Robocze!$B$4,MOD(A767,3)=1),$F$5/4,
IF(AND($F$6=Robocze!$B$5,MOD(A767,12)=1),$F$5,0))),
"")</f>
        <v/>
      </c>
      <c r="H767" s="50" t="str">
        <f t="shared" si="416"/>
        <v/>
      </c>
      <c r="I767" s="51" t="str">
        <f t="shared" si="417"/>
        <v/>
      </c>
      <c r="J767" s="50" t="str">
        <f t="shared" si="418"/>
        <v/>
      </c>
      <c r="K767" s="50" t="str">
        <f t="shared" si="419"/>
        <v/>
      </c>
      <c r="L767" s="52" t="str">
        <f t="shared" si="420"/>
        <v/>
      </c>
      <c r="M767" s="111" t="str">
        <f t="shared" si="421"/>
        <v/>
      </c>
      <c r="N767" s="114" t="str">
        <f t="shared" si="422"/>
        <v/>
      </c>
      <c r="O767" s="115"/>
      <c r="P767" s="114" t="str">
        <f t="shared" si="423"/>
        <v/>
      </c>
      <c r="Q767" s="115"/>
      <c r="R767" s="112" t="str">
        <f t="shared" si="424"/>
        <v/>
      </c>
      <c r="S767" s="50"/>
      <c r="T767" s="53" t="str">
        <f t="shared" si="425"/>
        <v/>
      </c>
      <c r="U767" s="50" t="str">
        <f t="shared" si="426"/>
        <v/>
      </c>
      <c r="V767" s="50" t="str">
        <f t="shared" si="427"/>
        <v/>
      </c>
      <c r="W767" s="53" t="str">
        <f t="shared" si="428"/>
        <v/>
      </c>
      <c r="X767" s="50" t="str">
        <f t="shared" si="429"/>
        <v/>
      </c>
      <c r="Y767" s="50" t="str">
        <f>IF(B767&lt;&gt;"",IF(MONTH(E767)=MONTH($F$14),SUMIF($C$22:C1235,"="&amp;(C767-1),$G$22:G1235),0)*T767,"")</f>
        <v/>
      </c>
      <c r="Z767" s="50" t="str">
        <f>IF(B767&lt;&gt;"",SUM($Y$22:Y767),"")</f>
        <v/>
      </c>
      <c r="AA767" s="51" t="str">
        <f t="shared" si="430"/>
        <v/>
      </c>
      <c r="AB767" s="50" t="str">
        <f t="shared" si="431"/>
        <v/>
      </c>
      <c r="AC767" s="50" t="str">
        <f t="shared" si="432"/>
        <v/>
      </c>
      <c r="AD767" s="50" t="str">
        <f t="shared" si="433"/>
        <v/>
      </c>
      <c r="AE767" s="50" t="str">
        <f t="shared" si="434"/>
        <v/>
      </c>
      <c r="AF767" s="50" t="str">
        <f>IFERROR($V767*(1-$W767)+SUM($X$22:$X767)+$AD767,"")</f>
        <v/>
      </c>
      <c r="AG767" s="50" t="str">
        <f t="shared" si="435"/>
        <v/>
      </c>
      <c r="AH767" s="50" t="str">
        <f>IF(B767&lt;&gt;"",
IF(AND(AG767=TRUE,D767&gt;=65),$V767*(1-10%)+SUM($X$22:$X767)+$AD767,AF767),
"")</f>
        <v/>
      </c>
      <c r="AI767" s="50" t="str">
        <f t="shared" si="436"/>
        <v/>
      </c>
      <c r="AJ767" s="50" t="str">
        <f t="shared" si="437"/>
        <v/>
      </c>
      <c r="AK767" s="50" t="str">
        <f t="shared" si="438"/>
        <v/>
      </c>
      <c r="AL767" s="50" t="str">
        <f t="shared" si="439"/>
        <v/>
      </c>
      <c r="AM767" s="50" t="str">
        <f t="shared" si="440"/>
        <v/>
      </c>
      <c r="AN767" s="50" t="str">
        <f t="shared" si="441"/>
        <v/>
      </c>
      <c r="AO767" s="50" t="str">
        <f t="shared" si="442"/>
        <v/>
      </c>
      <c r="AP767" s="50" t="str">
        <f t="shared" si="443"/>
        <v/>
      </c>
      <c r="AQ767" s="50" t="str">
        <f t="shared" si="444"/>
        <v/>
      </c>
    </row>
    <row r="768" spans="1:43" x14ac:dyDescent="0.2">
      <c r="A768" s="47" t="str">
        <f t="shared" si="411"/>
        <v/>
      </c>
      <c r="B768" s="47" t="str">
        <f>IF(E768&lt;=$F$10,VLOOKUP('KALKULATOR 2021'!A768,Robocze!$B$23:$C$102,2),"")</f>
        <v/>
      </c>
      <c r="C768" s="47" t="str">
        <f t="shared" si="412"/>
        <v/>
      </c>
      <c r="D768" s="48" t="str">
        <f t="shared" si="413"/>
        <v/>
      </c>
      <c r="E768" s="54" t="str">
        <f t="shared" si="414"/>
        <v/>
      </c>
      <c r="F768" s="49" t="str">
        <f t="shared" si="415"/>
        <v/>
      </c>
      <c r="G768" s="50" t="str">
        <f>IF(F768&lt;&gt;"",
IF($F$6=Robocze!$B$3,$F$5/12,
IF(AND($F$6=Robocze!$B$4,MOD(A768,3)=1),$F$5/4,
IF(AND($F$6=Robocze!$B$5,MOD(A768,12)=1),$F$5,0))),
"")</f>
        <v/>
      </c>
      <c r="H768" s="50" t="str">
        <f t="shared" si="416"/>
        <v/>
      </c>
      <c r="I768" s="51" t="str">
        <f t="shared" si="417"/>
        <v/>
      </c>
      <c r="J768" s="50" t="str">
        <f t="shared" si="418"/>
        <v/>
      </c>
      <c r="K768" s="50" t="str">
        <f t="shared" si="419"/>
        <v/>
      </c>
      <c r="L768" s="52" t="str">
        <f t="shared" si="420"/>
        <v/>
      </c>
      <c r="M768" s="111" t="str">
        <f t="shared" si="421"/>
        <v/>
      </c>
      <c r="N768" s="114" t="str">
        <f t="shared" si="422"/>
        <v/>
      </c>
      <c r="O768" s="115"/>
      <c r="P768" s="114" t="str">
        <f t="shared" si="423"/>
        <v/>
      </c>
      <c r="Q768" s="115"/>
      <c r="R768" s="112" t="str">
        <f t="shared" si="424"/>
        <v/>
      </c>
      <c r="S768" s="50"/>
      <c r="T768" s="53" t="str">
        <f t="shared" si="425"/>
        <v/>
      </c>
      <c r="U768" s="50" t="str">
        <f t="shared" si="426"/>
        <v/>
      </c>
      <c r="V768" s="50" t="str">
        <f t="shared" si="427"/>
        <v/>
      </c>
      <c r="W768" s="53" t="str">
        <f t="shared" si="428"/>
        <v/>
      </c>
      <c r="X768" s="50" t="str">
        <f t="shared" si="429"/>
        <v/>
      </c>
      <c r="Y768" s="50" t="str">
        <f>IF(B768&lt;&gt;"",IF(MONTH(E768)=MONTH($F$14),SUMIF($C$22:C1236,"="&amp;(C768-1),$G$22:G1236),0)*T768,"")</f>
        <v/>
      </c>
      <c r="Z768" s="50" t="str">
        <f>IF(B768&lt;&gt;"",SUM($Y$22:Y768),"")</f>
        <v/>
      </c>
      <c r="AA768" s="51" t="str">
        <f t="shared" si="430"/>
        <v/>
      </c>
      <c r="AB768" s="50" t="str">
        <f t="shared" si="431"/>
        <v/>
      </c>
      <c r="AC768" s="50" t="str">
        <f t="shared" si="432"/>
        <v/>
      </c>
      <c r="AD768" s="50" t="str">
        <f t="shared" si="433"/>
        <v/>
      </c>
      <c r="AE768" s="50" t="str">
        <f t="shared" si="434"/>
        <v/>
      </c>
      <c r="AF768" s="50" t="str">
        <f>IFERROR($V768*(1-$W768)+SUM($X$22:$X768)+$AD768,"")</f>
        <v/>
      </c>
      <c r="AG768" s="50" t="str">
        <f t="shared" si="435"/>
        <v/>
      </c>
      <c r="AH768" s="50" t="str">
        <f>IF(B768&lt;&gt;"",
IF(AND(AG768=TRUE,D768&gt;=65),$V768*(1-10%)+SUM($X$22:$X768)+$AD768,AF768),
"")</f>
        <v/>
      </c>
      <c r="AI768" s="50" t="str">
        <f t="shared" si="436"/>
        <v/>
      </c>
      <c r="AJ768" s="50" t="str">
        <f t="shared" si="437"/>
        <v/>
      </c>
      <c r="AK768" s="50" t="str">
        <f t="shared" si="438"/>
        <v/>
      </c>
      <c r="AL768" s="50" t="str">
        <f t="shared" si="439"/>
        <v/>
      </c>
      <c r="AM768" s="50" t="str">
        <f t="shared" si="440"/>
        <v/>
      </c>
      <c r="AN768" s="50" t="str">
        <f t="shared" si="441"/>
        <v/>
      </c>
      <c r="AO768" s="50" t="str">
        <f t="shared" si="442"/>
        <v/>
      </c>
      <c r="AP768" s="50" t="str">
        <f t="shared" si="443"/>
        <v/>
      </c>
      <c r="AQ768" s="50" t="str">
        <f t="shared" si="444"/>
        <v/>
      </c>
    </row>
    <row r="769" spans="1:43" x14ac:dyDescent="0.2">
      <c r="A769" s="47" t="str">
        <f t="shared" si="411"/>
        <v/>
      </c>
      <c r="B769" s="47" t="str">
        <f>IF(E769&lt;=$F$10,VLOOKUP('KALKULATOR 2021'!A769,Robocze!$B$23:$C$102,2),"")</f>
        <v/>
      </c>
      <c r="C769" s="47" t="str">
        <f t="shared" si="412"/>
        <v/>
      </c>
      <c r="D769" s="48" t="str">
        <f t="shared" si="413"/>
        <v/>
      </c>
      <c r="E769" s="54" t="str">
        <f t="shared" si="414"/>
        <v/>
      </c>
      <c r="F769" s="49" t="str">
        <f t="shared" si="415"/>
        <v/>
      </c>
      <c r="G769" s="50" t="str">
        <f>IF(F769&lt;&gt;"",
IF($F$6=Robocze!$B$3,$F$5/12,
IF(AND($F$6=Robocze!$B$4,MOD(A769,3)=1),$F$5/4,
IF(AND($F$6=Robocze!$B$5,MOD(A769,12)=1),$F$5,0))),
"")</f>
        <v/>
      </c>
      <c r="H769" s="50" t="str">
        <f t="shared" si="416"/>
        <v/>
      </c>
      <c r="I769" s="51" t="str">
        <f t="shared" si="417"/>
        <v/>
      </c>
      <c r="J769" s="50" t="str">
        <f t="shared" si="418"/>
        <v/>
      </c>
      <c r="K769" s="50" t="str">
        <f t="shared" si="419"/>
        <v/>
      </c>
      <c r="L769" s="52" t="str">
        <f t="shared" si="420"/>
        <v/>
      </c>
      <c r="M769" s="111" t="str">
        <f t="shared" si="421"/>
        <v/>
      </c>
      <c r="N769" s="114" t="str">
        <f t="shared" si="422"/>
        <v/>
      </c>
      <c r="O769" s="115"/>
      <c r="P769" s="114" t="str">
        <f t="shared" si="423"/>
        <v/>
      </c>
      <c r="Q769" s="115"/>
      <c r="R769" s="112" t="str">
        <f t="shared" si="424"/>
        <v/>
      </c>
      <c r="S769" s="50"/>
      <c r="T769" s="53" t="str">
        <f t="shared" si="425"/>
        <v/>
      </c>
      <c r="U769" s="50" t="str">
        <f t="shared" si="426"/>
        <v/>
      </c>
      <c r="V769" s="50" t="str">
        <f t="shared" si="427"/>
        <v/>
      </c>
      <c r="W769" s="53" t="str">
        <f t="shared" si="428"/>
        <v/>
      </c>
      <c r="X769" s="50" t="str">
        <f t="shared" si="429"/>
        <v/>
      </c>
      <c r="Y769" s="50" t="str">
        <f>IF(B769&lt;&gt;"",IF(MONTH(E769)=MONTH($F$14),SUMIF($C$22:C1237,"="&amp;(C769-1),$G$22:G1237),0)*T769,"")</f>
        <v/>
      </c>
      <c r="Z769" s="50" t="str">
        <f>IF(B769&lt;&gt;"",SUM($Y$22:Y769),"")</f>
        <v/>
      </c>
      <c r="AA769" s="51" t="str">
        <f t="shared" si="430"/>
        <v/>
      </c>
      <c r="AB769" s="50" t="str">
        <f t="shared" si="431"/>
        <v/>
      </c>
      <c r="AC769" s="50" t="str">
        <f t="shared" si="432"/>
        <v/>
      </c>
      <c r="AD769" s="50" t="str">
        <f t="shared" si="433"/>
        <v/>
      </c>
      <c r="AE769" s="50" t="str">
        <f t="shared" si="434"/>
        <v/>
      </c>
      <c r="AF769" s="50" t="str">
        <f>IFERROR($V769*(1-$W769)+SUM($X$22:$X769)+$AD769,"")</f>
        <v/>
      </c>
      <c r="AG769" s="50" t="str">
        <f t="shared" si="435"/>
        <v/>
      </c>
      <c r="AH769" s="50" t="str">
        <f>IF(B769&lt;&gt;"",
IF(AND(AG769=TRUE,D769&gt;=65),$V769*(1-10%)+SUM($X$22:$X769)+$AD769,AF769),
"")</f>
        <v/>
      </c>
      <c r="AI769" s="50" t="str">
        <f t="shared" si="436"/>
        <v/>
      </c>
      <c r="AJ769" s="50" t="str">
        <f t="shared" si="437"/>
        <v/>
      </c>
      <c r="AK769" s="50" t="str">
        <f t="shared" si="438"/>
        <v/>
      </c>
      <c r="AL769" s="50" t="str">
        <f t="shared" si="439"/>
        <v/>
      </c>
      <c r="AM769" s="50" t="str">
        <f t="shared" si="440"/>
        <v/>
      </c>
      <c r="AN769" s="50" t="str">
        <f t="shared" si="441"/>
        <v/>
      </c>
      <c r="AO769" s="50" t="str">
        <f t="shared" si="442"/>
        <v/>
      </c>
      <c r="AP769" s="50" t="str">
        <f t="shared" si="443"/>
        <v/>
      </c>
      <c r="AQ769" s="50" t="str">
        <f t="shared" si="444"/>
        <v/>
      </c>
    </row>
    <row r="770" spans="1:43" x14ac:dyDescent="0.2">
      <c r="A770" s="47" t="str">
        <f t="shared" si="411"/>
        <v/>
      </c>
      <c r="B770" s="47" t="str">
        <f>IF(E770&lt;=$F$10,VLOOKUP('KALKULATOR 2021'!A770,Robocze!$B$23:$C$102,2),"")</f>
        <v/>
      </c>
      <c r="C770" s="47" t="str">
        <f t="shared" si="412"/>
        <v/>
      </c>
      <c r="D770" s="48" t="str">
        <f t="shared" si="413"/>
        <v/>
      </c>
      <c r="E770" s="54" t="str">
        <f t="shared" si="414"/>
        <v/>
      </c>
      <c r="F770" s="49" t="str">
        <f t="shared" si="415"/>
        <v/>
      </c>
      <c r="G770" s="50" t="str">
        <f>IF(F770&lt;&gt;"",
IF($F$6=Robocze!$B$3,$F$5/12,
IF(AND($F$6=Robocze!$B$4,MOD(A770,3)=1),$F$5/4,
IF(AND($F$6=Robocze!$B$5,MOD(A770,12)=1),$F$5,0))),
"")</f>
        <v/>
      </c>
      <c r="H770" s="50" t="str">
        <f t="shared" si="416"/>
        <v/>
      </c>
      <c r="I770" s="51" t="str">
        <f t="shared" si="417"/>
        <v/>
      </c>
      <c r="J770" s="50" t="str">
        <f t="shared" si="418"/>
        <v/>
      </c>
      <c r="K770" s="50" t="str">
        <f t="shared" si="419"/>
        <v/>
      </c>
      <c r="L770" s="52" t="str">
        <f t="shared" si="420"/>
        <v/>
      </c>
      <c r="M770" s="111" t="str">
        <f t="shared" si="421"/>
        <v/>
      </c>
      <c r="N770" s="114" t="str">
        <f t="shared" si="422"/>
        <v/>
      </c>
      <c r="O770" s="115"/>
      <c r="P770" s="114" t="str">
        <f t="shared" si="423"/>
        <v/>
      </c>
      <c r="Q770" s="115"/>
      <c r="R770" s="112" t="str">
        <f t="shared" si="424"/>
        <v/>
      </c>
      <c r="S770" s="50"/>
      <c r="T770" s="53" t="str">
        <f t="shared" si="425"/>
        <v/>
      </c>
      <c r="U770" s="50" t="str">
        <f t="shared" si="426"/>
        <v/>
      </c>
      <c r="V770" s="50" t="str">
        <f t="shared" si="427"/>
        <v/>
      </c>
      <c r="W770" s="53" t="str">
        <f t="shared" si="428"/>
        <v/>
      </c>
      <c r="X770" s="50" t="str">
        <f t="shared" si="429"/>
        <v/>
      </c>
      <c r="Y770" s="50" t="str">
        <f>IF(B770&lt;&gt;"",IF(MONTH(E770)=MONTH($F$14),SUMIF($C$22:C1238,"="&amp;(C770-1),$G$22:G1238),0)*T770,"")</f>
        <v/>
      </c>
      <c r="Z770" s="50" t="str">
        <f>IF(B770&lt;&gt;"",SUM($Y$22:Y770),"")</f>
        <v/>
      </c>
      <c r="AA770" s="51" t="str">
        <f t="shared" si="430"/>
        <v/>
      </c>
      <c r="AB770" s="50" t="str">
        <f t="shared" si="431"/>
        <v/>
      </c>
      <c r="AC770" s="50" t="str">
        <f t="shared" si="432"/>
        <v/>
      </c>
      <c r="AD770" s="50" t="str">
        <f t="shared" si="433"/>
        <v/>
      </c>
      <c r="AE770" s="50" t="str">
        <f t="shared" si="434"/>
        <v/>
      </c>
      <c r="AF770" s="50" t="str">
        <f>IFERROR($V770*(1-$W770)+SUM($X$22:$X770)+$AD770,"")</f>
        <v/>
      </c>
      <c r="AG770" s="50" t="str">
        <f t="shared" si="435"/>
        <v/>
      </c>
      <c r="AH770" s="50" t="str">
        <f>IF(B770&lt;&gt;"",
IF(AND(AG770=TRUE,D770&gt;=65),$V770*(1-10%)+SUM($X$22:$X770)+$AD770,AF770),
"")</f>
        <v/>
      </c>
      <c r="AI770" s="50" t="str">
        <f t="shared" si="436"/>
        <v/>
      </c>
      <c r="AJ770" s="50" t="str">
        <f t="shared" si="437"/>
        <v/>
      </c>
      <c r="AK770" s="50" t="str">
        <f t="shared" si="438"/>
        <v/>
      </c>
      <c r="AL770" s="50" t="str">
        <f t="shared" si="439"/>
        <v/>
      </c>
      <c r="AM770" s="50" t="str">
        <f t="shared" si="440"/>
        <v/>
      </c>
      <c r="AN770" s="50" t="str">
        <f t="shared" si="441"/>
        <v/>
      </c>
      <c r="AO770" s="50" t="str">
        <f t="shared" si="442"/>
        <v/>
      </c>
      <c r="AP770" s="50" t="str">
        <f t="shared" si="443"/>
        <v/>
      </c>
      <c r="AQ770" s="50" t="str">
        <f t="shared" si="444"/>
        <v/>
      </c>
    </row>
    <row r="771" spans="1:43" x14ac:dyDescent="0.2">
      <c r="A771" s="47" t="str">
        <f t="shared" si="411"/>
        <v/>
      </c>
      <c r="B771" s="47" t="str">
        <f>IF(E771&lt;=$F$10,VLOOKUP('KALKULATOR 2021'!A771,Robocze!$B$23:$C$102,2),"")</f>
        <v/>
      </c>
      <c r="C771" s="47" t="str">
        <f t="shared" si="412"/>
        <v/>
      </c>
      <c r="D771" s="48" t="str">
        <f t="shared" si="413"/>
        <v/>
      </c>
      <c r="E771" s="54" t="str">
        <f t="shared" si="414"/>
        <v/>
      </c>
      <c r="F771" s="49" t="str">
        <f t="shared" si="415"/>
        <v/>
      </c>
      <c r="G771" s="50" t="str">
        <f>IF(F771&lt;&gt;"",
IF($F$6=Robocze!$B$3,$F$5/12,
IF(AND($F$6=Robocze!$B$4,MOD(A771,3)=1),$F$5/4,
IF(AND($F$6=Robocze!$B$5,MOD(A771,12)=1),$F$5,0))),
"")</f>
        <v/>
      </c>
      <c r="H771" s="50" t="str">
        <f t="shared" si="416"/>
        <v/>
      </c>
      <c r="I771" s="51" t="str">
        <f t="shared" si="417"/>
        <v/>
      </c>
      <c r="J771" s="50" t="str">
        <f t="shared" si="418"/>
        <v/>
      </c>
      <c r="K771" s="50" t="str">
        <f t="shared" si="419"/>
        <v/>
      </c>
      <c r="L771" s="52" t="str">
        <f t="shared" si="420"/>
        <v/>
      </c>
      <c r="M771" s="111" t="str">
        <f t="shared" si="421"/>
        <v/>
      </c>
      <c r="N771" s="114" t="str">
        <f t="shared" si="422"/>
        <v/>
      </c>
      <c r="O771" s="115"/>
      <c r="P771" s="114" t="str">
        <f t="shared" si="423"/>
        <v/>
      </c>
      <c r="Q771" s="115"/>
      <c r="R771" s="112" t="str">
        <f t="shared" si="424"/>
        <v/>
      </c>
      <c r="S771" s="50"/>
      <c r="T771" s="53" t="str">
        <f t="shared" si="425"/>
        <v/>
      </c>
      <c r="U771" s="50" t="str">
        <f t="shared" si="426"/>
        <v/>
      </c>
      <c r="V771" s="50" t="str">
        <f t="shared" si="427"/>
        <v/>
      </c>
      <c r="W771" s="53" t="str">
        <f t="shared" si="428"/>
        <v/>
      </c>
      <c r="X771" s="50" t="str">
        <f t="shared" si="429"/>
        <v/>
      </c>
      <c r="Y771" s="50" t="str">
        <f>IF(B771&lt;&gt;"",IF(MONTH(E771)=MONTH($F$14),SUMIF($C$22:C1239,"="&amp;(C771-1),$G$22:G1239),0)*T771,"")</f>
        <v/>
      </c>
      <c r="Z771" s="50" t="str">
        <f>IF(B771&lt;&gt;"",SUM($Y$22:Y771),"")</f>
        <v/>
      </c>
      <c r="AA771" s="51" t="str">
        <f t="shared" si="430"/>
        <v/>
      </c>
      <c r="AB771" s="50" t="str">
        <f t="shared" si="431"/>
        <v/>
      </c>
      <c r="AC771" s="50" t="str">
        <f t="shared" si="432"/>
        <v/>
      </c>
      <c r="AD771" s="50" t="str">
        <f t="shared" si="433"/>
        <v/>
      </c>
      <c r="AE771" s="50" t="str">
        <f t="shared" si="434"/>
        <v/>
      </c>
      <c r="AF771" s="50" t="str">
        <f>IFERROR($V771*(1-$W771)+SUM($X$22:$X771)+$AD771,"")</f>
        <v/>
      </c>
      <c r="AG771" s="50" t="str">
        <f t="shared" si="435"/>
        <v/>
      </c>
      <c r="AH771" s="50" t="str">
        <f>IF(B771&lt;&gt;"",
IF(AND(AG771=TRUE,D771&gt;=65),$V771*(1-10%)+SUM($X$22:$X771)+$AD771,AF771),
"")</f>
        <v/>
      </c>
      <c r="AI771" s="50" t="str">
        <f t="shared" si="436"/>
        <v/>
      </c>
      <c r="AJ771" s="50" t="str">
        <f t="shared" si="437"/>
        <v/>
      </c>
      <c r="AK771" s="50" t="str">
        <f t="shared" si="438"/>
        <v/>
      </c>
      <c r="AL771" s="50" t="str">
        <f t="shared" si="439"/>
        <v/>
      </c>
      <c r="AM771" s="50" t="str">
        <f t="shared" si="440"/>
        <v/>
      </c>
      <c r="AN771" s="50" t="str">
        <f t="shared" si="441"/>
        <v/>
      </c>
      <c r="AO771" s="50" t="str">
        <f t="shared" si="442"/>
        <v/>
      </c>
      <c r="AP771" s="50" t="str">
        <f t="shared" si="443"/>
        <v/>
      </c>
      <c r="AQ771" s="50" t="str">
        <f t="shared" si="444"/>
        <v/>
      </c>
    </row>
    <row r="772" spans="1:43" x14ac:dyDescent="0.2">
      <c r="A772" s="47" t="str">
        <f t="shared" si="411"/>
        <v/>
      </c>
      <c r="B772" s="47" t="str">
        <f>IF(E772&lt;=$F$10,VLOOKUP('KALKULATOR 2021'!A772,Robocze!$B$23:$C$102,2),"")</f>
        <v/>
      </c>
      <c r="C772" s="47" t="str">
        <f t="shared" si="412"/>
        <v/>
      </c>
      <c r="D772" s="48" t="str">
        <f t="shared" si="413"/>
        <v/>
      </c>
      <c r="E772" s="54" t="str">
        <f t="shared" si="414"/>
        <v/>
      </c>
      <c r="F772" s="49" t="str">
        <f t="shared" si="415"/>
        <v/>
      </c>
      <c r="G772" s="50" t="str">
        <f>IF(F772&lt;&gt;"",
IF($F$6=Robocze!$B$3,$F$5/12,
IF(AND($F$6=Robocze!$B$4,MOD(A772,3)=1),$F$5/4,
IF(AND($F$6=Robocze!$B$5,MOD(A772,12)=1),$F$5,0))),
"")</f>
        <v/>
      </c>
      <c r="H772" s="50" t="str">
        <f t="shared" si="416"/>
        <v/>
      </c>
      <c r="I772" s="51" t="str">
        <f t="shared" si="417"/>
        <v/>
      </c>
      <c r="J772" s="50" t="str">
        <f t="shared" si="418"/>
        <v/>
      </c>
      <c r="K772" s="50" t="str">
        <f t="shared" si="419"/>
        <v/>
      </c>
      <c r="L772" s="52" t="str">
        <f t="shared" si="420"/>
        <v/>
      </c>
      <c r="M772" s="111" t="str">
        <f t="shared" si="421"/>
        <v/>
      </c>
      <c r="N772" s="114" t="str">
        <f t="shared" si="422"/>
        <v/>
      </c>
      <c r="O772" s="115"/>
      <c r="P772" s="114" t="str">
        <f t="shared" si="423"/>
        <v/>
      </c>
      <c r="Q772" s="115"/>
      <c r="R772" s="112" t="str">
        <f t="shared" si="424"/>
        <v/>
      </c>
      <c r="S772" s="50"/>
      <c r="T772" s="53" t="str">
        <f t="shared" si="425"/>
        <v/>
      </c>
      <c r="U772" s="50" t="str">
        <f t="shared" si="426"/>
        <v/>
      </c>
      <c r="V772" s="50" t="str">
        <f t="shared" si="427"/>
        <v/>
      </c>
      <c r="W772" s="53" t="str">
        <f t="shared" si="428"/>
        <v/>
      </c>
      <c r="X772" s="50" t="str">
        <f t="shared" si="429"/>
        <v/>
      </c>
      <c r="Y772" s="50" t="str">
        <f>IF(B772&lt;&gt;"",IF(MONTH(E772)=MONTH($F$14),SUMIF($C$22:C1240,"="&amp;(C772-1),$G$22:G1240),0)*T772,"")</f>
        <v/>
      </c>
      <c r="Z772" s="50" t="str">
        <f>IF(B772&lt;&gt;"",SUM($Y$22:Y772),"")</f>
        <v/>
      </c>
      <c r="AA772" s="51" t="str">
        <f t="shared" si="430"/>
        <v/>
      </c>
      <c r="AB772" s="50" t="str">
        <f t="shared" si="431"/>
        <v/>
      </c>
      <c r="AC772" s="50" t="str">
        <f t="shared" si="432"/>
        <v/>
      </c>
      <c r="AD772" s="50" t="str">
        <f t="shared" si="433"/>
        <v/>
      </c>
      <c r="AE772" s="50" t="str">
        <f t="shared" si="434"/>
        <v/>
      </c>
      <c r="AF772" s="50" t="str">
        <f>IFERROR($V772*(1-$W772)+SUM($X$22:$X772)+$AD772,"")</f>
        <v/>
      </c>
      <c r="AG772" s="50" t="str">
        <f t="shared" si="435"/>
        <v/>
      </c>
      <c r="AH772" s="50" t="str">
        <f>IF(B772&lt;&gt;"",
IF(AND(AG772=TRUE,D772&gt;=65),$V772*(1-10%)+SUM($X$22:$X772)+$AD772,AF772),
"")</f>
        <v/>
      </c>
      <c r="AI772" s="50" t="str">
        <f t="shared" si="436"/>
        <v/>
      </c>
      <c r="AJ772" s="50" t="str">
        <f t="shared" si="437"/>
        <v/>
      </c>
      <c r="AK772" s="50" t="str">
        <f t="shared" si="438"/>
        <v/>
      </c>
      <c r="AL772" s="50" t="str">
        <f t="shared" si="439"/>
        <v/>
      </c>
      <c r="AM772" s="50" t="str">
        <f t="shared" si="440"/>
        <v/>
      </c>
      <c r="AN772" s="50" t="str">
        <f t="shared" si="441"/>
        <v/>
      </c>
      <c r="AO772" s="50" t="str">
        <f t="shared" si="442"/>
        <v/>
      </c>
      <c r="AP772" s="50" t="str">
        <f t="shared" si="443"/>
        <v/>
      </c>
      <c r="AQ772" s="50" t="str">
        <f t="shared" si="444"/>
        <v/>
      </c>
    </row>
    <row r="773" spans="1:43" x14ac:dyDescent="0.2">
      <c r="A773" s="47" t="str">
        <f t="shared" si="411"/>
        <v/>
      </c>
      <c r="B773" s="47" t="str">
        <f>IF(E773&lt;=$F$10,VLOOKUP('KALKULATOR 2021'!A773,Robocze!$B$23:$C$102,2),"")</f>
        <v/>
      </c>
      <c r="C773" s="47" t="str">
        <f t="shared" si="412"/>
        <v/>
      </c>
      <c r="D773" s="48" t="str">
        <f t="shared" si="413"/>
        <v/>
      </c>
      <c r="E773" s="54" t="str">
        <f t="shared" si="414"/>
        <v/>
      </c>
      <c r="F773" s="49" t="str">
        <f t="shared" si="415"/>
        <v/>
      </c>
      <c r="G773" s="50" t="str">
        <f>IF(F773&lt;&gt;"",
IF($F$6=Robocze!$B$3,$F$5/12,
IF(AND($F$6=Robocze!$B$4,MOD(A773,3)=1),$F$5/4,
IF(AND($F$6=Robocze!$B$5,MOD(A773,12)=1),$F$5,0))),
"")</f>
        <v/>
      </c>
      <c r="H773" s="50" t="str">
        <f t="shared" si="416"/>
        <v/>
      </c>
      <c r="I773" s="51" t="str">
        <f t="shared" si="417"/>
        <v/>
      </c>
      <c r="J773" s="50" t="str">
        <f t="shared" si="418"/>
        <v/>
      </c>
      <c r="K773" s="50" t="str">
        <f t="shared" si="419"/>
        <v/>
      </c>
      <c r="L773" s="52" t="str">
        <f t="shared" si="420"/>
        <v/>
      </c>
      <c r="M773" s="111" t="str">
        <f t="shared" si="421"/>
        <v/>
      </c>
      <c r="N773" s="114" t="str">
        <f t="shared" si="422"/>
        <v/>
      </c>
      <c r="O773" s="115"/>
      <c r="P773" s="114" t="str">
        <f t="shared" si="423"/>
        <v/>
      </c>
      <c r="Q773" s="115"/>
      <c r="R773" s="112" t="str">
        <f t="shared" si="424"/>
        <v/>
      </c>
      <c r="S773" s="50"/>
      <c r="T773" s="53" t="str">
        <f t="shared" si="425"/>
        <v/>
      </c>
      <c r="U773" s="50" t="str">
        <f t="shared" si="426"/>
        <v/>
      </c>
      <c r="V773" s="50" t="str">
        <f t="shared" si="427"/>
        <v/>
      </c>
      <c r="W773" s="53" t="str">
        <f t="shared" si="428"/>
        <v/>
      </c>
      <c r="X773" s="50" t="str">
        <f t="shared" si="429"/>
        <v/>
      </c>
      <c r="Y773" s="50" t="str">
        <f>IF(B773&lt;&gt;"",IF(MONTH(E773)=MONTH($F$14),SUMIF($C$22:C1241,"="&amp;(C773-1),$G$22:G1241),0)*T773,"")</f>
        <v/>
      </c>
      <c r="Z773" s="50" t="str">
        <f>IF(B773&lt;&gt;"",SUM($Y$22:Y773),"")</f>
        <v/>
      </c>
      <c r="AA773" s="51" t="str">
        <f t="shared" si="430"/>
        <v/>
      </c>
      <c r="AB773" s="50" t="str">
        <f t="shared" si="431"/>
        <v/>
      </c>
      <c r="AC773" s="50" t="str">
        <f t="shared" si="432"/>
        <v/>
      </c>
      <c r="AD773" s="50" t="str">
        <f t="shared" si="433"/>
        <v/>
      </c>
      <c r="AE773" s="50" t="str">
        <f t="shared" si="434"/>
        <v/>
      </c>
      <c r="AF773" s="50" t="str">
        <f>IFERROR($V773*(1-$W773)+SUM($X$22:$X773)+$AD773,"")</f>
        <v/>
      </c>
      <c r="AG773" s="50" t="str">
        <f t="shared" si="435"/>
        <v/>
      </c>
      <c r="AH773" s="50" t="str">
        <f>IF(B773&lt;&gt;"",
IF(AND(AG773=TRUE,D773&gt;=65),$V773*(1-10%)+SUM($X$22:$X773)+$AD773,AF773),
"")</f>
        <v/>
      </c>
      <c r="AI773" s="50" t="str">
        <f t="shared" si="436"/>
        <v/>
      </c>
      <c r="AJ773" s="50" t="str">
        <f t="shared" si="437"/>
        <v/>
      </c>
      <c r="AK773" s="50" t="str">
        <f t="shared" si="438"/>
        <v/>
      </c>
      <c r="AL773" s="50" t="str">
        <f t="shared" si="439"/>
        <v/>
      </c>
      <c r="AM773" s="50" t="str">
        <f t="shared" si="440"/>
        <v/>
      </c>
      <c r="AN773" s="50" t="str">
        <f t="shared" si="441"/>
        <v/>
      </c>
      <c r="AO773" s="50" t="str">
        <f t="shared" si="442"/>
        <v/>
      </c>
      <c r="AP773" s="50" t="str">
        <f t="shared" si="443"/>
        <v/>
      </c>
      <c r="AQ773" s="50" t="str">
        <f t="shared" si="444"/>
        <v/>
      </c>
    </row>
    <row r="774" spans="1:43" x14ac:dyDescent="0.2">
      <c r="A774" s="47" t="str">
        <f t="shared" si="411"/>
        <v/>
      </c>
      <c r="B774" s="47" t="str">
        <f>IF(E774&lt;=$F$10,VLOOKUP('KALKULATOR 2021'!A774,Robocze!$B$23:$C$102,2),"")</f>
        <v/>
      </c>
      <c r="C774" s="47" t="str">
        <f t="shared" si="412"/>
        <v/>
      </c>
      <c r="D774" s="48" t="str">
        <f t="shared" si="413"/>
        <v/>
      </c>
      <c r="E774" s="54" t="str">
        <f t="shared" si="414"/>
        <v/>
      </c>
      <c r="F774" s="49" t="str">
        <f t="shared" si="415"/>
        <v/>
      </c>
      <c r="G774" s="50" t="str">
        <f>IF(F774&lt;&gt;"",
IF($F$6=Robocze!$B$3,$F$5/12,
IF(AND($F$6=Robocze!$B$4,MOD(A774,3)=1),$F$5/4,
IF(AND($F$6=Robocze!$B$5,MOD(A774,12)=1),$F$5,0))),
"")</f>
        <v/>
      </c>
      <c r="H774" s="50" t="str">
        <f t="shared" si="416"/>
        <v/>
      </c>
      <c r="I774" s="51" t="str">
        <f t="shared" si="417"/>
        <v/>
      </c>
      <c r="J774" s="50" t="str">
        <f t="shared" si="418"/>
        <v/>
      </c>
      <c r="K774" s="50" t="str">
        <f t="shared" si="419"/>
        <v/>
      </c>
      <c r="L774" s="52" t="str">
        <f t="shared" si="420"/>
        <v/>
      </c>
      <c r="M774" s="111" t="str">
        <f t="shared" si="421"/>
        <v/>
      </c>
      <c r="N774" s="114" t="str">
        <f t="shared" si="422"/>
        <v/>
      </c>
      <c r="O774" s="115"/>
      <c r="P774" s="114" t="str">
        <f t="shared" si="423"/>
        <v/>
      </c>
      <c r="Q774" s="115"/>
      <c r="R774" s="112" t="str">
        <f t="shared" si="424"/>
        <v/>
      </c>
      <c r="S774" s="50"/>
      <c r="T774" s="53" t="str">
        <f t="shared" si="425"/>
        <v/>
      </c>
      <c r="U774" s="50" t="str">
        <f t="shared" si="426"/>
        <v/>
      </c>
      <c r="V774" s="50" t="str">
        <f t="shared" si="427"/>
        <v/>
      </c>
      <c r="W774" s="53" t="str">
        <f t="shared" si="428"/>
        <v/>
      </c>
      <c r="X774" s="50" t="str">
        <f t="shared" si="429"/>
        <v/>
      </c>
      <c r="Y774" s="50" t="str">
        <f>IF(B774&lt;&gt;"",IF(MONTH(E774)=MONTH($F$14),SUMIF($C$22:C1242,"="&amp;(C774-1),$G$22:G1242),0)*T774,"")</f>
        <v/>
      </c>
      <c r="Z774" s="50" t="str">
        <f>IF(B774&lt;&gt;"",SUM($Y$22:Y774),"")</f>
        <v/>
      </c>
      <c r="AA774" s="51" t="str">
        <f t="shared" si="430"/>
        <v/>
      </c>
      <c r="AB774" s="50" t="str">
        <f t="shared" si="431"/>
        <v/>
      </c>
      <c r="AC774" s="50" t="str">
        <f t="shared" si="432"/>
        <v/>
      </c>
      <c r="AD774" s="50" t="str">
        <f t="shared" si="433"/>
        <v/>
      </c>
      <c r="AE774" s="50" t="str">
        <f t="shared" si="434"/>
        <v/>
      </c>
      <c r="AF774" s="50" t="str">
        <f>IFERROR($V774*(1-$W774)+SUM($X$22:$X774)+$AD774,"")</f>
        <v/>
      </c>
      <c r="AG774" s="50" t="str">
        <f t="shared" si="435"/>
        <v/>
      </c>
      <c r="AH774" s="50" t="str">
        <f>IF(B774&lt;&gt;"",
IF(AND(AG774=TRUE,D774&gt;=65),$V774*(1-10%)+SUM($X$22:$X774)+$AD774,AF774),
"")</f>
        <v/>
      </c>
      <c r="AI774" s="50" t="str">
        <f t="shared" si="436"/>
        <v/>
      </c>
      <c r="AJ774" s="50" t="str">
        <f t="shared" si="437"/>
        <v/>
      </c>
      <c r="AK774" s="50" t="str">
        <f t="shared" si="438"/>
        <v/>
      </c>
      <c r="AL774" s="50" t="str">
        <f t="shared" si="439"/>
        <v/>
      </c>
      <c r="AM774" s="50" t="str">
        <f t="shared" si="440"/>
        <v/>
      </c>
      <c r="AN774" s="50" t="str">
        <f t="shared" si="441"/>
        <v/>
      </c>
      <c r="AO774" s="50" t="str">
        <f t="shared" si="442"/>
        <v/>
      </c>
      <c r="AP774" s="50" t="str">
        <f t="shared" si="443"/>
        <v/>
      </c>
      <c r="AQ774" s="50" t="str">
        <f t="shared" si="444"/>
        <v/>
      </c>
    </row>
    <row r="775" spans="1:43" x14ac:dyDescent="0.2">
      <c r="A775" s="47" t="str">
        <f t="shared" si="411"/>
        <v/>
      </c>
      <c r="B775" s="47" t="str">
        <f>IF(E775&lt;=$F$10,VLOOKUP('KALKULATOR 2021'!A775,Robocze!$B$23:$C$102,2),"")</f>
        <v/>
      </c>
      <c r="C775" s="47" t="str">
        <f t="shared" si="412"/>
        <v/>
      </c>
      <c r="D775" s="48" t="str">
        <f t="shared" si="413"/>
        <v/>
      </c>
      <c r="E775" s="54" t="str">
        <f t="shared" si="414"/>
        <v/>
      </c>
      <c r="F775" s="49" t="str">
        <f t="shared" si="415"/>
        <v/>
      </c>
      <c r="G775" s="50" t="str">
        <f>IF(F775&lt;&gt;"",
IF($F$6=Robocze!$B$3,$F$5/12,
IF(AND($F$6=Robocze!$B$4,MOD(A775,3)=1),$F$5/4,
IF(AND($F$6=Robocze!$B$5,MOD(A775,12)=1),$F$5,0))),
"")</f>
        <v/>
      </c>
      <c r="H775" s="50" t="str">
        <f t="shared" si="416"/>
        <v/>
      </c>
      <c r="I775" s="51" t="str">
        <f t="shared" si="417"/>
        <v/>
      </c>
      <c r="J775" s="50" t="str">
        <f t="shared" si="418"/>
        <v/>
      </c>
      <c r="K775" s="50" t="str">
        <f t="shared" si="419"/>
        <v/>
      </c>
      <c r="L775" s="52" t="str">
        <f t="shared" si="420"/>
        <v/>
      </c>
      <c r="M775" s="111" t="str">
        <f t="shared" si="421"/>
        <v/>
      </c>
      <c r="N775" s="114" t="str">
        <f t="shared" si="422"/>
        <v/>
      </c>
      <c r="O775" s="115"/>
      <c r="P775" s="114" t="str">
        <f t="shared" si="423"/>
        <v/>
      </c>
      <c r="Q775" s="115"/>
      <c r="R775" s="112" t="str">
        <f t="shared" si="424"/>
        <v/>
      </c>
      <c r="S775" s="50"/>
      <c r="T775" s="53" t="str">
        <f t="shared" si="425"/>
        <v/>
      </c>
      <c r="U775" s="50" t="str">
        <f t="shared" si="426"/>
        <v/>
      </c>
      <c r="V775" s="50" t="str">
        <f t="shared" si="427"/>
        <v/>
      </c>
      <c r="W775" s="53" t="str">
        <f t="shared" si="428"/>
        <v/>
      </c>
      <c r="X775" s="50" t="str">
        <f t="shared" si="429"/>
        <v/>
      </c>
      <c r="Y775" s="50" t="str">
        <f>IF(B775&lt;&gt;"",IF(MONTH(E775)=MONTH($F$14),SUMIF($C$22:C1243,"="&amp;(C775-1),$G$22:G1243),0)*T775,"")</f>
        <v/>
      </c>
      <c r="Z775" s="50" t="str">
        <f>IF(B775&lt;&gt;"",SUM($Y$22:Y775),"")</f>
        <v/>
      </c>
      <c r="AA775" s="51" t="str">
        <f t="shared" si="430"/>
        <v/>
      </c>
      <c r="AB775" s="50" t="str">
        <f t="shared" si="431"/>
        <v/>
      </c>
      <c r="AC775" s="50" t="str">
        <f t="shared" si="432"/>
        <v/>
      </c>
      <c r="AD775" s="50" t="str">
        <f t="shared" si="433"/>
        <v/>
      </c>
      <c r="AE775" s="50" t="str">
        <f t="shared" si="434"/>
        <v/>
      </c>
      <c r="AF775" s="50" t="str">
        <f>IFERROR($V775*(1-$W775)+SUM($X$22:$X775)+$AD775,"")</f>
        <v/>
      </c>
      <c r="AG775" s="50" t="str">
        <f t="shared" si="435"/>
        <v/>
      </c>
      <c r="AH775" s="50" t="str">
        <f>IF(B775&lt;&gt;"",
IF(AND(AG775=TRUE,D775&gt;=65),$V775*(1-10%)+SUM($X$22:$X775)+$AD775,AF775),
"")</f>
        <v/>
      </c>
      <c r="AI775" s="50" t="str">
        <f t="shared" si="436"/>
        <v/>
      </c>
      <c r="AJ775" s="50" t="str">
        <f t="shared" si="437"/>
        <v/>
      </c>
      <c r="AK775" s="50" t="str">
        <f t="shared" si="438"/>
        <v/>
      </c>
      <c r="AL775" s="50" t="str">
        <f t="shared" si="439"/>
        <v/>
      </c>
      <c r="AM775" s="50" t="str">
        <f t="shared" si="440"/>
        <v/>
      </c>
      <c r="AN775" s="50" t="str">
        <f t="shared" si="441"/>
        <v/>
      </c>
      <c r="AO775" s="50" t="str">
        <f t="shared" si="442"/>
        <v/>
      </c>
      <c r="AP775" s="50" t="str">
        <f t="shared" si="443"/>
        <v/>
      </c>
      <c r="AQ775" s="50" t="str">
        <f t="shared" si="444"/>
        <v/>
      </c>
    </row>
    <row r="776" spans="1:43" x14ac:dyDescent="0.2">
      <c r="A776" s="47" t="str">
        <f t="shared" si="411"/>
        <v/>
      </c>
      <c r="B776" s="47" t="str">
        <f>IF(E776&lt;=$F$10,VLOOKUP('KALKULATOR 2021'!A776,Robocze!$B$23:$C$102,2),"")</f>
        <v/>
      </c>
      <c r="C776" s="47" t="str">
        <f t="shared" si="412"/>
        <v/>
      </c>
      <c r="D776" s="48" t="str">
        <f t="shared" si="413"/>
        <v/>
      </c>
      <c r="E776" s="54" t="str">
        <f t="shared" si="414"/>
        <v/>
      </c>
      <c r="F776" s="49" t="str">
        <f t="shared" si="415"/>
        <v/>
      </c>
      <c r="G776" s="50" t="str">
        <f>IF(F776&lt;&gt;"",
IF($F$6=Robocze!$B$3,$F$5/12,
IF(AND($F$6=Robocze!$B$4,MOD(A776,3)=1),$F$5/4,
IF(AND($F$6=Robocze!$B$5,MOD(A776,12)=1),$F$5,0))),
"")</f>
        <v/>
      </c>
      <c r="H776" s="50" t="str">
        <f t="shared" si="416"/>
        <v/>
      </c>
      <c r="I776" s="51" t="str">
        <f t="shared" si="417"/>
        <v/>
      </c>
      <c r="J776" s="50" t="str">
        <f t="shared" si="418"/>
        <v/>
      </c>
      <c r="K776" s="50" t="str">
        <f t="shared" si="419"/>
        <v/>
      </c>
      <c r="L776" s="52" t="str">
        <f t="shared" si="420"/>
        <v/>
      </c>
      <c r="M776" s="111" t="str">
        <f t="shared" si="421"/>
        <v/>
      </c>
      <c r="N776" s="114" t="str">
        <f t="shared" si="422"/>
        <v/>
      </c>
      <c r="O776" s="115"/>
      <c r="P776" s="114" t="str">
        <f t="shared" si="423"/>
        <v/>
      </c>
      <c r="Q776" s="115"/>
      <c r="R776" s="112" t="str">
        <f t="shared" si="424"/>
        <v/>
      </c>
      <c r="S776" s="50"/>
      <c r="T776" s="53" t="str">
        <f t="shared" si="425"/>
        <v/>
      </c>
      <c r="U776" s="50" t="str">
        <f t="shared" si="426"/>
        <v/>
      </c>
      <c r="V776" s="50" t="str">
        <f t="shared" si="427"/>
        <v/>
      </c>
      <c r="W776" s="53" t="str">
        <f t="shared" si="428"/>
        <v/>
      </c>
      <c r="X776" s="50" t="str">
        <f t="shared" si="429"/>
        <v/>
      </c>
      <c r="Y776" s="50" t="str">
        <f>IF(B776&lt;&gt;"",IF(MONTH(E776)=MONTH($F$14),SUMIF($C$22:C1244,"="&amp;(C776-1),$G$22:G1244),0)*T776,"")</f>
        <v/>
      </c>
      <c r="Z776" s="50" t="str">
        <f>IF(B776&lt;&gt;"",SUM($Y$22:Y776),"")</f>
        <v/>
      </c>
      <c r="AA776" s="51" t="str">
        <f t="shared" si="430"/>
        <v/>
      </c>
      <c r="AB776" s="50" t="str">
        <f t="shared" si="431"/>
        <v/>
      </c>
      <c r="AC776" s="50" t="str">
        <f t="shared" si="432"/>
        <v/>
      </c>
      <c r="AD776" s="50" t="str">
        <f t="shared" si="433"/>
        <v/>
      </c>
      <c r="AE776" s="50" t="str">
        <f t="shared" si="434"/>
        <v/>
      </c>
      <c r="AF776" s="50" t="str">
        <f>IFERROR($V776*(1-$W776)+SUM($X$22:$X776)+$AD776,"")</f>
        <v/>
      </c>
      <c r="AG776" s="50" t="str">
        <f t="shared" si="435"/>
        <v/>
      </c>
      <c r="AH776" s="50" t="str">
        <f>IF(B776&lt;&gt;"",
IF(AND(AG776=TRUE,D776&gt;=65),$V776*(1-10%)+SUM($X$22:$X776)+$AD776,AF776),
"")</f>
        <v/>
      </c>
      <c r="AI776" s="50" t="str">
        <f t="shared" si="436"/>
        <v/>
      </c>
      <c r="AJ776" s="50" t="str">
        <f t="shared" si="437"/>
        <v/>
      </c>
      <c r="AK776" s="50" t="str">
        <f t="shared" si="438"/>
        <v/>
      </c>
      <c r="AL776" s="50" t="str">
        <f t="shared" si="439"/>
        <v/>
      </c>
      <c r="AM776" s="50" t="str">
        <f t="shared" si="440"/>
        <v/>
      </c>
      <c r="AN776" s="50" t="str">
        <f t="shared" si="441"/>
        <v/>
      </c>
      <c r="AO776" s="50" t="str">
        <f t="shared" si="442"/>
        <v/>
      </c>
      <c r="AP776" s="50" t="str">
        <f t="shared" si="443"/>
        <v/>
      </c>
      <c r="AQ776" s="50" t="str">
        <f t="shared" si="444"/>
        <v/>
      </c>
    </row>
    <row r="777" spans="1:43" x14ac:dyDescent="0.2">
      <c r="A777" s="55" t="str">
        <f t="shared" si="411"/>
        <v/>
      </c>
      <c r="B777" s="55" t="str">
        <f>IF(E777&lt;=$F$10,VLOOKUP('KALKULATOR 2021'!A777,Robocze!$B$23:$C$102,2),"")</f>
        <v/>
      </c>
      <c r="C777" s="55" t="str">
        <f t="shared" si="412"/>
        <v/>
      </c>
      <c r="D777" s="56" t="str">
        <f t="shared" si="413"/>
        <v/>
      </c>
      <c r="E777" s="57" t="str">
        <f t="shared" si="414"/>
        <v/>
      </c>
      <c r="F777" s="58" t="str">
        <f t="shared" si="415"/>
        <v/>
      </c>
      <c r="G777" s="59" t="str">
        <f>IF(F777&lt;&gt;"",
IF($F$6=Robocze!$B$3,$F$5/12,
IF(AND($F$6=Robocze!$B$4,MOD(A777,3)=1),$F$5/4,
IF(AND($F$6=Robocze!$B$5,MOD(A777,12)=1),$F$5,0))),
"")</f>
        <v/>
      </c>
      <c r="H777" s="59" t="str">
        <f t="shared" si="416"/>
        <v/>
      </c>
      <c r="I777" s="60" t="str">
        <f t="shared" si="417"/>
        <v/>
      </c>
      <c r="J777" s="59" t="str">
        <f t="shared" si="418"/>
        <v/>
      </c>
      <c r="K777" s="59" t="str">
        <f t="shared" si="419"/>
        <v/>
      </c>
      <c r="L777" s="61" t="str">
        <f t="shared" si="420"/>
        <v/>
      </c>
      <c r="M777" s="113" t="str">
        <f t="shared" si="421"/>
        <v/>
      </c>
      <c r="N777" s="114" t="str">
        <f t="shared" si="422"/>
        <v/>
      </c>
      <c r="O777" s="115"/>
      <c r="P777" s="114" t="str">
        <f t="shared" si="423"/>
        <v/>
      </c>
      <c r="Q777" s="115"/>
      <c r="R777" s="112" t="str">
        <f t="shared" si="424"/>
        <v/>
      </c>
      <c r="S777" s="59"/>
      <c r="T777" s="62" t="str">
        <f t="shared" si="425"/>
        <v/>
      </c>
      <c r="U777" s="59" t="str">
        <f t="shared" si="426"/>
        <v/>
      </c>
      <c r="V777" s="59" t="str">
        <f t="shared" si="427"/>
        <v/>
      </c>
      <c r="W777" s="62" t="str">
        <f t="shared" si="428"/>
        <v/>
      </c>
      <c r="X777" s="59" t="str">
        <f t="shared" si="429"/>
        <v/>
      </c>
      <c r="Y777" s="59" t="str">
        <f>IF(B777&lt;&gt;"",IF(MONTH(E777)=MONTH($F$14),SUMIF($C$22:C1245,"="&amp;(C777-1),$G$22:G1245),0)*T777,"")</f>
        <v/>
      </c>
      <c r="Z777" s="59" t="str">
        <f>IF(B777&lt;&gt;"",SUM($Y$22:Y777),"")</f>
        <v/>
      </c>
      <c r="AA777" s="60" t="str">
        <f t="shared" si="430"/>
        <v/>
      </c>
      <c r="AB777" s="59" t="str">
        <f t="shared" si="431"/>
        <v/>
      </c>
      <c r="AC777" s="59" t="str">
        <f t="shared" si="432"/>
        <v/>
      </c>
      <c r="AD777" s="59" t="str">
        <f t="shared" si="433"/>
        <v/>
      </c>
      <c r="AE777" s="59" t="str">
        <f t="shared" si="434"/>
        <v/>
      </c>
      <c r="AF777" s="59" t="str">
        <f>IFERROR($V777*(1-$W777)+SUM($X$22:$X777)+$AD777,"")</f>
        <v/>
      </c>
      <c r="AG777" s="59" t="str">
        <f t="shared" si="435"/>
        <v/>
      </c>
      <c r="AH777" s="59" t="str">
        <f>IF(B777&lt;&gt;"",
IF(AND(AG777=TRUE,D777&gt;=65),$V777*(1-10%)+SUM($X$22:$X777)+$AD777,AF777),
"")</f>
        <v/>
      </c>
      <c r="AI777" s="59" t="str">
        <f t="shared" si="436"/>
        <v/>
      </c>
      <c r="AJ777" s="59" t="str">
        <f t="shared" si="437"/>
        <v/>
      </c>
      <c r="AK777" s="59" t="str">
        <f t="shared" si="438"/>
        <v/>
      </c>
      <c r="AL777" s="59" t="str">
        <f t="shared" si="439"/>
        <v/>
      </c>
      <c r="AM777" s="59" t="str">
        <f t="shared" si="440"/>
        <v/>
      </c>
      <c r="AN777" s="59" t="str">
        <f t="shared" si="441"/>
        <v/>
      </c>
      <c r="AO777" s="59" t="str">
        <f t="shared" si="442"/>
        <v/>
      </c>
      <c r="AP777" s="59" t="str">
        <f t="shared" si="443"/>
        <v/>
      </c>
      <c r="AQ777" s="59" t="str">
        <f t="shared" si="444"/>
        <v/>
      </c>
    </row>
    <row r="778" spans="1:43" x14ac:dyDescent="0.2">
      <c r="A778" s="47" t="str">
        <f t="shared" si="411"/>
        <v/>
      </c>
      <c r="B778" s="47" t="str">
        <f>IF(E778&lt;=$F$10,VLOOKUP('KALKULATOR 2021'!A778,Robocze!$B$23:$C$102,2),"")</f>
        <v/>
      </c>
      <c r="C778" s="47" t="str">
        <f t="shared" si="412"/>
        <v/>
      </c>
      <c r="D778" s="48" t="str">
        <f t="shared" si="413"/>
        <v/>
      </c>
      <c r="E778" s="49" t="str">
        <f t="shared" si="414"/>
        <v/>
      </c>
      <c r="F778" s="49" t="str">
        <f t="shared" si="415"/>
        <v/>
      </c>
      <c r="G778" s="50" t="str">
        <f>IF(F778&lt;&gt;"",
IF($F$6=Robocze!$B$3,$F$5/12,
IF(AND($F$6=Robocze!$B$4,MOD(A778,3)=1),$F$5/4,
IF(AND($F$6=Robocze!$B$5,MOD(A778,12)=1),$F$5,0))),
"")</f>
        <v/>
      </c>
      <c r="H778" s="50" t="str">
        <f t="shared" si="416"/>
        <v/>
      </c>
      <c r="I778" s="51" t="str">
        <f t="shared" si="417"/>
        <v/>
      </c>
      <c r="J778" s="50" t="str">
        <f t="shared" si="418"/>
        <v/>
      </c>
      <c r="K778" s="50" t="str">
        <f t="shared" si="419"/>
        <v/>
      </c>
      <c r="L778" s="52" t="str">
        <f t="shared" si="420"/>
        <v/>
      </c>
      <c r="M778" s="111" t="str">
        <f t="shared" si="421"/>
        <v/>
      </c>
      <c r="N778" s="114" t="str">
        <f t="shared" si="422"/>
        <v/>
      </c>
      <c r="O778" s="115"/>
      <c r="P778" s="114" t="str">
        <f t="shared" si="423"/>
        <v/>
      </c>
      <c r="Q778" s="115"/>
      <c r="R778" s="112" t="str">
        <f t="shared" si="424"/>
        <v/>
      </c>
      <c r="S778" s="50"/>
      <c r="T778" s="53" t="str">
        <f t="shared" si="425"/>
        <v/>
      </c>
      <c r="U778" s="50" t="str">
        <f t="shared" si="426"/>
        <v/>
      </c>
      <c r="V778" s="50" t="str">
        <f t="shared" si="427"/>
        <v/>
      </c>
      <c r="W778" s="53" t="str">
        <f t="shared" si="428"/>
        <v/>
      </c>
      <c r="X778" s="50" t="str">
        <f t="shared" si="429"/>
        <v/>
      </c>
      <c r="Y778" s="50" t="str">
        <f>IF(B778&lt;&gt;"",IF(MONTH(E778)=MONTH($F$14),SUMIF($C$22:C1246,"="&amp;(C778-1),$G$22:G1246),0)*T778,"")</f>
        <v/>
      </c>
      <c r="Z778" s="50" t="str">
        <f>IF(B778&lt;&gt;"",SUM($Y$22:Y778),"")</f>
        <v/>
      </c>
      <c r="AA778" s="51" t="str">
        <f t="shared" si="430"/>
        <v/>
      </c>
      <c r="AB778" s="50" t="str">
        <f t="shared" si="431"/>
        <v/>
      </c>
      <c r="AC778" s="50" t="str">
        <f t="shared" si="432"/>
        <v/>
      </c>
      <c r="AD778" s="50" t="str">
        <f t="shared" si="433"/>
        <v/>
      </c>
      <c r="AE778" s="50" t="str">
        <f t="shared" si="434"/>
        <v/>
      </c>
      <c r="AF778" s="50" t="str">
        <f>IFERROR($V778*(1-$W778)+SUM($X$22:$X778)+$AD778,"")</f>
        <v/>
      </c>
      <c r="AG778" s="50" t="str">
        <f t="shared" si="435"/>
        <v/>
      </c>
      <c r="AH778" s="50" t="str">
        <f>IF(B778&lt;&gt;"",
IF(AND(AG778=TRUE,D778&gt;=65),$V778*(1-10%)+SUM($X$22:$X778)+$AD778,AF778),
"")</f>
        <v/>
      </c>
      <c r="AI778" s="50" t="str">
        <f t="shared" si="436"/>
        <v/>
      </c>
      <c r="AJ778" s="50" t="str">
        <f t="shared" si="437"/>
        <v/>
      </c>
      <c r="AK778" s="50" t="str">
        <f t="shared" si="438"/>
        <v/>
      </c>
      <c r="AL778" s="50" t="str">
        <f t="shared" si="439"/>
        <v/>
      </c>
      <c r="AM778" s="50" t="str">
        <f t="shared" si="440"/>
        <v/>
      </c>
      <c r="AN778" s="50" t="str">
        <f t="shared" si="441"/>
        <v/>
      </c>
      <c r="AO778" s="50" t="str">
        <f t="shared" si="442"/>
        <v/>
      </c>
      <c r="AP778" s="50" t="str">
        <f t="shared" si="443"/>
        <v/>
      </c>
      <c r="AQ778" s="50" t="str">
        <f t="shared" si="444"/>
        <v/>
      </c>
    </row>
    <row r="779" spans="1:43" x14ac:dyDescent="0.2">
      <c r="A779" s="47" t="str">
        <f t="shared" si="411"/>
        <v/>
      </c>
      <c r="B779" s="47" t="str">
        <f>IF(E779&lt;=$F$10,VLOOKUP('KALKULATOR 2021'!A779,Robocze!$B$23:$C$102,2),"")</f>
        <v/>
      </c>
      <c r="C779" s="47" t="str">
        <f t="shared" si="412"/>
        <v/>
      </c>
      <c r="D779" s="48" t="str">
        <f t="shared" si="413"/>
        <v/>
      </c>
      <c r="E779" s="54" t="str">
        <f t="shared" si="414"/>
        <v/>
      </c>
      <c r="F779" s="49" t="str">
        <f t="shared" si="415"/>
        <v/>
      </c>
      <c r="G779" s="50" t="str">
        <f>IF(F779&lt;&gt;"",
IF($F$6=Robocze!$B$3,$F$5/12,
IF(AND($F$6=Robocze!$B$4,MOD(A779,3)=1),$F$5/4,
IF(AND($F$6=Robocze!$B$5,MOD(A779,12)=1),$F$5,0))),
"")</f>
        <v/>
      </c>
      <c r="H779" s="50" t="str">
        <f t="shared" si="416"/>
        <v/>
      </c>
      <c r="I779" s="51" t="str">
        <f t="shared" si="417"/>
        <v/>
      </c>
      <c r="J779" s="50" t="str">
        <f t="shared" si="418"/>
        <v/>
      </c>
      <c r="K779" s="50" t="str">
        <f t="shared" si="419"/>
        <v/>
      </c>
      <c r="L779" s="52" t="str">
        <f t="shared" si="420"/>
        <v/>
      </c>
      <c r="M779" s="111" t="str">
        <f t="shared" si="421"/>
        <v/>
      </c>
      <c r="N779" s="114" t="str">
        <f t="shared" si="422"/>
        <v/>
      </c>
      <c r="O779" s="115"/>
      <c r="P779" s="114" t="str">
        <f t="shared" si="423"/>
        <v/>
      </c>
      <c r="Q779" s="115"/>
      <c r="R779" s="112" t="str">
        <f t="shared" si="424"/>
        <v/>
      </c>
      <c r="S779" s="50"/>
      <c r="T779" s="53" t="str">
        <f t="shared" si="425"/>
        <v/>
      </c>
      <c r="U779" s="50" t="str">
        <f t="shared" si="426"/>
        <v/>
      </c>
      <c r="V779" s="50" t="str">
        <f t="shared" si="427"/>
        <v/>
      </c>
      <c r="W779" s="53" t="str">
        <f t="shared" si="428"/>
        <v/>
      </c>
      <c r="X779" s="50" t="str">
        <f t="shared" si="429"/>
        <v/>
      </c>
      <c r="Y779" s="50" t="str">
        <f>IF(B779&lt;&gt;"",IF(MONTH(E779)=MONTH($F$14),SUMIF($C$22:C1247,"="&amp;(C779-1),$G$22:G1247),0)*T779,"")</f>
        <v/>
      </c>
      <c r="Z779" s="50" t="str">
        <f>IF(B779&lt;&gt;"",SUM($Y$22:Y779),"")</f>
        <v/>
      </c>
      <c r="AA779" s="51" t="str">
        <f t="shared" si="430"/>
        <v/>
      </c>
      <c r="AB779" s="50" t="str">
        <f t="shared" si="431"/>
        <v/>
      </c>
      <c r="AC779" s="50" t="str">
        <f t="shared" si="432"/>
        <v/>
      </c>
      <c r="AD779" s="50" t="str">
        <f t="shared" si="433"/>
        <v/>
      </c>
      <c r="AE779" s="50" t="str">
        <f t="shared" si="434"/>
        <v/>
      </c>
      <c r="AF779" s="50" t="str">
        <f>IFERROR($V779*(1-$W779)+SUM($X$22:$X779)+$AD779,"")</f>
        <v/>
      </c>
      <c r="AG779" s="50" t="str">
        <f t="shared" si="435"/>
        <v/>
      </c>
      <c r="AH779" s="50" t="str">
        <f>IF(B779&lt;&gt;"",
IF(AND(AG779=TRUE,D779&gt;=65),$V779*(1-10%)+SUM($X$22:$X779)+$AD779,AF779),
"")</f>
        <v/>
      </c>
      <c r="AI779" s="50" t="str">
        <f t="shared" si="436"/>
        <v/>
      </c>
      <c r="AJ779" s="50" t="str">
        <f t="shared" si="437"/>
        <v/>
      </c>
      <c r="AK779" s="50" t="str">
        <f t="shared" si="438"/>
        <v/>
      </c>
      <c r="AL779" s="50" t="str">
        <f t="shared" si="439"/>
        <v/>
      </c>
      <c r="AM779" s="50" t="str">
        <f t="shared" si="440"/>
        <v/>
      </c>
      <c r="AN779" s="50" t="str">
        <f t="shared" si="441"/>
        <v/>
      </c>
      <c r="AO779" s="50" t="str">
        <f t="shared" si="442"/>
        <v/>
      </c>
      <c r="AP779" s="50" t="str">
        <f t="shared" si="443"/>
        <v/>
      </c>
      <c r="AQ779" s="50" t="str">
        <f t="shared" si="444"/>
        <v/>
      </c>
    </row>
    <row r="780" spans="1:43" x14ac:dyDescent="0.2">
      <c r="A780" s="47" t="str">
        <f t="shared" si="411"/>
        <v/>
      </c>
      <c r="B780" s="47" t="str">
        <f>IF(E780&lt;=$F$10,VLOOKUP('KALKULATOR 2021'!A780,Robocze!$B$23:$C$102,2),"")</f>
        <v/>
      </c>
      <c r="C780" s="47" t="str">
        <f t="shared" si="412"/>
        <v/>
      </c>
      <c r="D780" s="48" t="str">
        <f t="shared" si="413"/>
        <v/>
      </c>
      <c r="E780" s="54" t="str">
        <f t="shared" si="414"/>
        <v/>
      </c>
      <c r="F780" s="49" t="str">
        <f t="shared" si="415"/>
        <v/>
      </c>
      <c r="G780" s="50" t="str">
        <f>IF(F780&lt;&gt;"",
IF($F$6=Robocze!$B$3,$F$5/12,
IF(AND($F$6=Robocze!$B$4,MOD(A780,3)=1),$F$5/4,
IF(AND($F$6=Robocze!$B$5,MOD(A780,12)=1),$F$5,0))),
"")</f>
        <v/>
      </c>
      <c r="H780" s="50" t="str">
        <f t="shared" si="416"/>
        <v/>
      </c>
      <c r="I780" s="51" t="str">
        <f t="shared" si="417"/>
        <v/>
      </c>
      <c r="J780" s="50" t="str">
        <f t="shared" si="418"/>
        <v/>
      </c>
      <c r="K780" s="50" t="str">
        <f t="shared" si="419"/>
        <v/>
      </c>
      <c r="L780" s="52" t="str">
        <f t="shared" si="420"/>
        <v/>
      </c>
      <c r="M780" s="111" t="str">
        <f t="shared" si="421"/>
        <v/>
      </c>
      <c r="N780" s="114" t="str">
        <f t="shared" si="422"/>
        <v/>
      </c>
      <c r="O780" s="115"/>
      <c r="P780" s="114" t="str">
        <f t="shared" si="423"/>
        <v/>
      </c>
      <c r="Q780" s="115"/>
      <c r="R780" s="112" t="str">
        <f t="shared" si="424"/>
        <v/>
      </c>
      <c r="S780" s="50"/>
      <c r="T780" s="53" t="str">
        <f t="shared" si="425"/>
        <v/>
      </c>
      <c r="U780" s="50" t="str">
        <f t="shared" si="426"/>
        <v/>
      </c>
      <c r="V780" s="50" t="str">
        <f t="shared" si="427"/>
        <v/>
      </c>
      <c r="W780" s="53" t="str">
        <f t="shared" si="428"/>
        <v/>
      </c>
      <c r="X780" s="50" t="str">
        <f t="shared" si="429"/>
        <v/>
      </c>
      <c r="Y780" s="50" t="str">
        <f>IF(B780&lt;&gt;"",IF(MONTH(E780)=MONTH($F$14),SUMIF($C$22:C1248,"="&amp;(C780-1),$G$22:G1248),0)*T780,"")</f>
        <v/>
      </c>
      <c r="Z780" s="50" t="str">
        <f>IF(B780&lt;&gt;"",SUM($Y$22:Y780),"")</f>
        <v/>
      </c>
      <c r="AA780" s="51" t="str">
        <f t="shared" si="430"/>
        <v/>
      </c>
      <c r="AB780" s="50" t="str">
        <f t="shared" si="431"/>
        <v/>
      </c>
      <c r="AC780" s="50" t="str">
        <f t="shared" si="432"/>
        <v/>
      </c>
      <c r="AD780" s="50" t="str">
        <f t="shared" si="433"/>
        <v/>
      </c>
      <c r="AE780" s="50" t="str">
        <f t="shared" si="434"/>
        <v/>
      </c>
      <c r="AF780" s="50" t="str">
        <f>IFERROR($V780*(1-$W780)+SUM($X$22:$X780)+$AD780,"")</f>
        <v/>
      </c>
      <c r="AG780" s="50" t="str">
        <f t="shared" si="435"/>
        <v/>
      </c>
      <c r="AH780" s="50" t="str">
        <f>IF(B780&lt;&gt;"",
IF(AND(AG780=TRUE,D780&gt;=65),$V780*(1-10%)+SUM($X$22:$X780)+$AD780,AF780),
"")</f>
        <v/>
      </c>
      <c r="AI780" s="50" t="str">
        <f t="shared" si="436"/>
        <v/>
      </c>
      <c r="AJ780" s="50" t="str">
        <f t="shared" si="437"/>
        <v/>
      </c>
      <c r="AK780" s="50" t="str">
        <f t="shared" si="438"/>
        <v/>
      </c>
      <c r="AL780" s="50" t="str">
        <f t="shared" si="439"/>
        <v/>
      </c>
      <c r="AM780" s="50" t="str">
        <f t="shared" si="440"/>
        <v/>
      </c>
      <c r="AN780" s="50" t="str">
        <f t="shared" si="441"/>
        <v/>
      </c>
      <c r="AO780" s="50" t="str">
        <f t="shared" si="442"/>
        <v/>
      </c>
      <c r="AP780" s="50" t="str">
        <f t="shared" si="443"/>
        <v/>
      </c>
      <c r="AQ780" s="50" t="str">
        <f t="shared" si="444"/>
        <v/>
      </c>
    </row>
    <row r="781" spans="1:43" x14ac:dyDescent="0.2">
      <c r="A781" s="47" t="str">
        <f t="shared" si="411"/>
        <v/>
      </c>
      <c r="B781" s="47" t="str">
        <f>IF(E781&lt;=$F$10,VLOOKUP('KALKULATOR 2021'!A781,Robocze!$B$23:$C$102,2),"")</f>
        <v/>
      </c>
      <c r="C781" s="47" t="str">
        <f t="shared" si="412"/>
        <v/>
      </c>
      <c r="D781" s="48" t="str">
        <f t="shared" si="413"/>
        <v/>
      </c>
      <c r="E781" s="54" t="str">
        <f t="shared" si="414"/>
        <v/>
      </c>
      <c r="F781" s="49" t="str">
        <f t="shared" si="415"/>
        <v/>
      </c>
      <c r="G781" s="50" t="str">
        <f>IF(F781&lt;&gt;"",
IF($F$6=Robocze!$B$3,$F$5/12,
IF(AND($F$6=Robocze!$B$4,MOD(A781,3)=1),$F$5/4,
IF(AND($F$6=Robocze!$B$5,MOD(A781,12)=1),$F$5,0))),
"")</f>
        <v/>
      </c>
      <c r="H781" s="50" t="str">
        <f t="shared" si="416"/>
        <v/>
      </c>
      <c r="I781" s="51" t="str">
        <f t="shared" si="417"/>
        <v/>
      </c>
      <c r="J781" s="50" t="str">
        <f t="shared" si="418"/>
        <v/>
      </c>
      <c r="K781" s="50" t="str">
        <f t="shared" si="419"/>
        <v/>
      </c>
      <c r="L781" s="52" t="str">
        <f t="shared" si="420"/>
        <v/>
      </c>
      <c r="M781" s="111" t="str">
        <f t="shared" si="421"/>
        <v/>
      </c>
      <c r="N781" s="114" t="str">
        <f t="shared" si="422"/>
        <v/>
      </c>
      <c r="O781" s="115"/>
      <c r="P781" s="114" t="str">
        <f t="shared" si="423"/>
        <v/>
      </c>
      <c r="Q781" s="115"/>
      <c r="R781" s="112" t="str">
        <f t="shared" si="424"/>
        <v/>
      </c>
      <c r="S781" s="50"/>
      <c r="T781" s="53" t="str">
        <f t="shared" si="425"/>
        <v/>
      </c>
      <c r="U781" s="50" t="str">
        <f t="shared" si="426"/>
        <v/>
      </c>
      <c r="V781" s="50" t="str">
        <f t="shared" si="427"/>
        <v/>
      </c>
      <c r="W781" s="53" t="str">
        <f t="shared" si="428"/>
        <v/>
      </c>
      <c r="X781" s="50" t="str">
        <f t="shared" si="429"/>
        <v/>
      </c>
      <c r="Y781" s="50" t="str">
        <f>IF(B781&lt;&gt;"",IF(MONTH(E781)=MONTH($F$14),SUMIF($C$22:C1249,"="&amp;(C781-1),$G$22:G1249),0)*T781,"")</f>
        <v/>
      </c>
      <c r="Z781" s="50" t="str">
        <f>IF(B781&lt;&gt;"",SUM($Y$22:Y781),"")</f>
        <v/>
      </c>
      <c r="AA781" s="51" t="str">
        <f t="shared" si="430"/>
        <v/>
      </c>
      <c r="AB781" s="50" t="str">
        <f t="shared" si="431"/>
        <v/>
      </c>
      <c r="AC781" s="50" t="str">
        <f t="shared" si="432"/>
        <v/>
      </c>
      <c r="AD781" s="50" t="str">
        <f t="shared" si="433"/>
        <v/>
      </c>
      <c r="AE781" s="50" t="str">
        <f t="shared" si="434"/>
        <v/>
      </c>
      <c r="AF781" s="50" t="str">
        <f>IFERROR($V781*(1-$W781)+SUM($X$22:$X781)+$AD781,"")</f>
        <v/>
      </c>
      <c r="AG781" s="50" t="str">
        <f t="shared" si="435"/>
        <v/>
      </c>
      <c r="AH781" s="50" t="str">
        <f>IF(B781&lt;&gt;"",
IF(AND(AG781=TRUE,D781&gt;=65),$V781*(1-10%)+SUM($X$22:$X781)+$AD781,AF781),
"")</f>
        <v/>
      </c>
      <c r="AI781" s="50" t="str">
        <f t="shared" si="436"/>
        <v/>
      </c>
      <c r="AJ781" s="50" t="str">
        <f t="shared" si="437"/>
        <v/>
      </c>
      <c r="AK781" s="50" t="str">
        <f t="shared" si="438"/>
        <v/>
      </c>
      <c r="AL781" s="50" t="str">
        <f t="shared" si="439"/>
        <v/>
      </c>
      <c r="AM781" s="50" t="str">
        <f t="shared" si="440"/>
        <v/>
      </c>
      <c r="AN781" s="50" t="str">
        <f t="shared" si="441"/>
        <v/>
      </c>
      <c r="AO781" s="50" t="str">
        <f t="shared" si="442"/>
        <v/>
      </c>
      <c r="AP781" s="50" t="str">
        <f t="shared" si="443"/>
        <v/>
      </c>
      <c r="AQ781" s="50" t="str">
        <f t="shared" si="444"/>
        <v/>
      </c>
    </row>
    <row r="782" spans="1:43" x14ac:dyDescent="0.2">
      <c r="A782" s="47" t="str">
        <f t="shared" si="411"/>
        <v/>
      </c>
      <c r="B782" s="47" t="str">
        <f>IF(E782&lt;=$F$10,VLOOKUP('KALKULATOR 2021'!A782,Robocze!$B$23:$C$102,2),"")</f>
        <v/>
      </c>
      <c r="C782" s="47" t="str">
        <f t="shared" si="412"/>
        <v/>
      </c>
      <c r="D782" s="48" t="str">
        <f t="shared" si="413"/>
        <v/>
      </c>
      <c r="E782" s="54" t="str">
        <f t="shared" si="414"/>
        <v/>
      </c>
      <c r="F782" s="49" t="str">
        <f t="shared" si="415"/>
        <v/>
      </c>
      <c r="G782" s="50" t="str">
        <f>IF(F782&lt;&gt;"",
IF($F$6=Robocze!$B$3,$F$5/12,
IF(AND($F$6=Robocze!$B$4,MOD(A782,3)=1),$F$5/4,
IF(AND($F$6=Robocze!$B$5,MOD(A782,12)=1),$F$5,0))),
"")</f>
        <v/>
      </c>
      <c r="H782" s="50" t="str">
        <f t="shared" si="416"/>
        <v/>
      </c>
      <c r="I782" s="51" t="str">
        <f t="shared" si="417"/>
        <v/>
      </c>
      <c r="J782" s="50" t="str">
        <f t="shared" si="418"/>
        <v/>
      </c>
      <c r="K782" s="50" t="str">
        <f t="shared" si="419"/>
        <v/>
      </c>
      <c r="L782" s="52" t="str">
        <f t="shared" si="420"/>
        <v/>
      </c>
      <c r="M782" s="111" t="str">
        <f t="shared" si="421"/>
        <v/>
      </c>
      <c r="N782" s="114" t="str">
        <f t="shared" si="422"/>
        <v/>
      </c>
      <c r="O782" s="115"/>
      <c r="P782" s="114" t="str">
        <f t="shared" si="423"/>
        <v/>
      </c>
      <c r="Q782" s="115"/>
      <c r="R782" s="112" t="str">
        <f t="shared" si="424"/>
        <v/>
      </c>
      <c r="S782" s="50"/>
      <c r="T782" s="53" t="str">
        <f t="shared" si="425"/>
        <v/>
      </c>
      <c r="U782" s="50" t="str">
        <f t="shared" si="426"/>
        <v/>
      </c>
      <c r="V782" s="50" t="str">
        <f t="shared" si="427"/>
        <v/>
      </c>
      <c r="W782" s="53" t="str">
        <f t="shared" si="428"/>
        <v/>
      </c>
      <c r="X782" s="50" t="str">
        <f t="shared" si="429"/>
        <v/>
      </c>
      <c r="Y782" s="50" t="str">
        <f>IF(B782&lt;&gt;"",IF(MONTH(E782)=MONTH($F$14),SUMIF($C$22:C1250,"="&amp;(C782-1),$G$22:G1250),0)*T782,"")</f>
        <v/>
      </c>
      <c r="Z782" s="50" t="str">
        <f>IF(B782&lt;&gt;"",SUM($Y$22:Y782),"")</f>
        <v/>
      </c>
      <c r="AA782" s="51" t="str">
        <f t="shared" si="430"/>
        <v/>
      </c>
      <c r="AB782" s="50" t="str">
        <f t="shared" si="431"/>
        <v/>
      </c>
      <c r="AC782" s="50" t="str">
        <f t="shared" si="432"/>
        <v/>
      </c>
      <c r="AD782" s="50" t="str">
        <f t="shared" si="433"/>
        <v/>
      </c>
      <c r="AE782" s="50" t="str">
        <f t="shared" si="434"/>
        <v/>
      </c>
      <c r="AF782" s="50" t="str">
        <f>IFERROR($V782*(1-$W782)+SUM($X$22:$X782)+$AD782,"")</f>
        <v/>
      </c>
      <c r="AG782" s="50" t="str">
        <f t="shared" si="435"/>
        <v/>
      </c>
      <c r="AH782" s="50" t="str">
        <f>IF(B782&lt;&gt;"",
IF(AND(AG782=TRUE,D782&gt;=65),$V782*(1-10%)+SUM($X$22:$X782)+$AD782,AF782),
"")</f>
        <v/>
      </c>
      <c r="AI782" s="50" t="str">
        <f t="shared" si="436"/>
        <v/>
      </c>
      <c r="AJ782" s="50" t="str">
        <f t="shared" si="437"/>
        <v/>
      </c>
      <c r="AK782" s="50" t="str">
        <f t="shared" si="438"/>
        <v/>
      </c>
      <c r="AL782" s="50" t="str">
        <f t="shared" si="439"/>
        <v/>
      </c>
      <c r="AM782" s="50" t="str">
        <f t="shared" si="440"/>
        <v/>
      </c>
      <c r="AN782" s="50" t="str">
        <f t="shared" si="441"/>
        <v/>
      </c>
      <c r="AO782" s="50" t="str">
        <f t="shared" si="442"/>
        <v/>
      </c>
      <c r="AP782" s="50" t="str">
        <f t="shared" si="443"/>
        <v/>
      </c>
      <c r="AQ782" s="50" t="str">
        <f t="shared" si="444"/>
        <v/>
      </c>
    </row>
    <row r="783" spans="1:43" x14ac:dyDescent="0.2">
      <c r="A783" s="47" t="str">
        <f t="shared" si="411"/>
        <v/>
      </c>
      <c r="B783" s="47" t="str">
        <f>IF(E783&lt;=$F$10,VLOOKUP('KALKULATOR 2021'!A783,Robocze!$B$23:$C$102,2),"")</f>
        <v/>
      </c>
      <c r="C783" s="47" t="str">
        <f t="shared" si="412"/>
        <v/>
      </c>
      <c r="D783" s="48" t="str">
        <f t="shared" si="413"/>
        <v/>
      </c>
      <c r="E783" s="54" t="str">
        <f t="shared" si="414"/>
        <v/>
      </c>
      <c r="F783" s="49" t="str">
        <f t="shared" si="415"/>
        <v/>
      </c>
      <c r="G783" s="50" t="str">
        <f>IF(F783&lt;&gt;"",
IF($F$6=Robocze!$B$3,$F$5/12,
IF(AND($F$6=Robocze!$B$4,MOD(A783,3)=1),$F$5/4,
IF(AND($F$6=Robocze!$B$5,MOD(A783,12)=1),$F$5,0))),
"")</f>
        <v/>
      </c>
      <c r="H783" s="50" t="str">
        <f t="shared" si="416"/>
        <v/>
      </c>
      <c r="I783" s="51" t="str">
        <f t="shared" si="417"/>
        <v/>
      </c>
      <c r="J783" s="50" t="str">
        <f t="shared" si="418"/>
        <v/>
      </c>
      <c r="K783" s="50" t="str">
        <f t="shared" si="419"/>
        <v/>
      </c>
      <c r="L783" s="52" t="str">
        <f t="shared" si="420"/>
        <v/>
      </c>
      <c r="M783" s="111" t="str">
        <f t="shared" si="421"/>
        <v/>
      </c>
      <c r="N783" s="114" t="str">
        <f t="shared" si="422"/>
        <v/>
      </c>
      <c r="O783" s="115"/>
      <c r="P783" s="114" t="str">
        <f t="shared" si="423"/>
        <v/>
      </c>
      <c r="Q783" s="115"/>
      <c r="R783" s="112" t="str">
        <f t="shared" si="424"/>
        <v/>
      </c>
      <c r="S783" s="50"/>
      <c r="T783" s="53" t="str">
        <f t="shared" si="425"/>
        <v/>
      </c>
      <c r="U783" s="50" t="str">
        <f t="shared" si="426"/>
        <v/>
      </c>
      <c r="V783" s="50" t="str">
        <f t="shared" si="427"/>
        <v/>
      </c>
      <c r="W783" s="53" t="str">
        <f t="shared" si="428"/>
        <v/>
      </c>
      <c r="X783" s="50" t="str">
        <f t="shared" si="429"/>
        <v/>
      </c>
      <c r="Y783" s="50" t="str">
        <f>IF(B783&lt;&gt;"",IF(MONTH(E783)=MONTH($F$14),SUMIF($C$22:C1251,"="&amp;(C783-1),$G$22:G1251),0)*T783,"")</f>
        <v/>
      </c>
      <c r="Z783" s="50" t="str">
        <f>IF(B783&lt;&gt;"",SUM($Y$22:Y783),"")</f>
        <v/>
      </c>
      <c r="AA783" s="51" t="str">
        <f t="shared" si="430"/>
        <v/>
      </c>
      <c r="AB783" s="50" t="str">
        <f t="shared" si="431"/>
        <v/>
      </c>
      <c r="AC783" s="50" t="str">
        <f t="shared" si="432"/>
        <v/>
      </c>
      <c r="AD783" s="50" t="str">
        <f t="shared" si="433"/>
        <v/>
      </c>
      <c r="AE783" s="50" t="str">
        <f t="shared" si="434"/>
        <v/>
      </c>
      <c r="AF783" s="50" t="str">
        <f>IFERROR($V783*(1-$W783)+SUM($X$22:$X783)+$AD783,"")</f>
        <v/>
      </c>
      <c r="AG783" s="50" t="str">
        <f t="shared" si="435"/>
        <v/>
      </c>
      <c r="AH783" s="50" t="str">
        <f>IF(B783&lt;&gt;"",
IF(AND(AG783=TRUE,D783&gt;=65),$V783*(1-10%)+SUM($X$22:$X783)+$AD783,AF783),
"")</f>
        <v/>
      </c>
      <c r="AI783" s="50" t="str">
        <f t="shared" si="436"/>
        <v/>
      </c>
      <c r="AJ783" s="50" t="str">
        <f t="shared" si="437"/>
        <v/>
      </c>
      <c r="AK783" s="50" t="str">
        <f t="shared" si="438"/>
        <v/>
      </c>
      <c r="AL783" s="50" t="str">
        <f t="shared" si="439"/>
        <v/>
      </c>
      <c r="AM783" s="50" t="str">
        <f t="shared" si="440"/>
        <v/>
      </c>
      <c r="AN783" s="50" t="str">
        <f t="shared" si="441"/>
        <v/>
      </c>
      <c r="AO783" s="50" t="str">
        <f t="shared" si="442"/>
        <v/>
      </c>
      <c r="AP783" s="50" t="str">
        <f t="shared" si="443"/>
        <v/>
      </c>
      <c r="AQ783" s="50" t="str">
        <f t="shared" si="444"/>
        <v/>
      </c>
    </row>
    <row r="784" spans="1:43" x14ac:dyDescent="0.2">
      <c r="A784" s="47" t="str">
        <f t="shared" si="411"/>
        <v/>
      </c>
      <c r="B784" s="47" t="str">
        <f>IF(E784&lt;=$F$10,VLOOKUP('KALKULATOR 2021'!A784,Robocze!$B$23:$C$102,2),"")</f>
        <v/>
      </c>
      <c r="C784" s="47" t="str">
        <f t="shared" si="412"/>
        <v/>
      </c>
      <c r="D784" s="48" t="str">
        <f t="shared" si="413"/>
        <v/>
      </c>
      <c r="E784" s="54" t="str">
        <f t="shared" si="414"/>
        <v/>
      </c>
      <c r="F784" s="49" t="str">
        <f t="shared" si="415"/>
        <v/>
      </c>
      <c r="G784" s="50" t="str">
        <f>IF(F784&lt;&gt;"",
IF($F$6=Robocze!$B$3,$F$5/12,
IF(AND($F$6=Robocze!$B$4,MOD(A784,3)=1),$F$5/4,
IF(AND($F$6=Robocze!$B$5,MOD(A784,12)=1),$F$5,0))),
"")</f>
        <v/>
      </c>
      <c r="H784" s="50" t="str">
        <f t="shared" si="416"/>
        <v/>
      </c>
      <c r="I784" s="51" t="str">
        <f t="shared" si="417"/>
        <v/>
      </c>
      <c r="J784" s="50" t="str">
        <f t="shared" si="418"/>
        <v/>
      </c>
      <c r="K784" s="50" t="str">
        <f t="shared" si="419"/>
        <v/>
      </c>
      <c r="L784" s="52" t="str">
        <f t="shared" si="420"/>
        <v/>
      </c>
      <c r="M784" s="111" t="str">
        <f t="shared" si="421"/>
        <v/>
      </c>
      <c r="N784" s="114" t="str">
        <f t="shared" si="422"/>
        <v/>
      </c>
      <c r="O784" s="115"/>
      <c r="P784" s="114" t="str">
        <f t="shared" si="423"/>
        <v/>
      </c>
      <c r="Q784" s="115"/>
      <c r="R784" s="112" t="str">
        <f t="shared" si="424"/>
        <v/>
      </c>
      <c r="S784" s="50"/>
      <c r="T784" s="53" t="str">
        <f t="shared" si="425"/>
        <v/>
      </c>
      <c r="U784" s="50" t="str">
        <f t="shared" si="426"/>
        <v/>
      </c>
      <c r="V784" s="50" t="str">
        <f t="shared" si="427"/>
        <v/>
      </c>
      <c r="W784" s="53" t="str">
        <f t="shared" si="428"/>
        <v/>
      </c>
      <c r="X784" s="50" t="str">
        <f t="shared" si="429"/>
        <v/>
      </c>
      <c r="Y784" s="50" t="str">
        <f>IF(B784&lt;&gt;"",IF(MONTH(E784)=MONTH($F$14),SUMIF($C$22:C1252,"="&amp;(C784-1),$G$22:G1252),0)*T784,"")</f>
        <v/>
      </c>
      <c r="Z784" s="50" t="str">
        <f>IF(B784&lt;&gt;"",SUM($Y$22:Y784),"")</f>
        <v/>
      </c>
      <c r="AA784" s="51" t="str">
        <f t="shared" si="430"/>
        <v/>
      </c>
      <c r="AB784" s="50" t="str">
        <f t="shared" si="431"/>
        <v/>
      </c>
      <c r="AC784" s="50" t="str">
        <f t="shared" si="432"/>
        <v/>
      </c>
      <c r="AD784" s="50" t="str">
        <f t="shared" si="433"/>
        <v/>
      </c>
      <c r="AE784" s="50" t="str">
        <f t="shared" si="434"/>
        <v/>
      </c>
      <c r="AF784" s="50" t="str">
        <f>IFERROR($V784*(1-$W784)+SUM($X$22:$X784)+$AD784,"")</f>
        <v/>
      </c>
      <c r="AG784" s="50" t="str">
        <f t="shared" si="435"/>
        <v/>
      </c>
      <c r="AH784" s="50" t="str">
        <f>IF(B784&lt;&gt;"",
IF(AND(AG784=TRUE,D784&gt;=65),$V784*(1-10%)+SUM($X$22:$X784)+$AD784,AF784),
"")</f>
        <v/>
      </c>
      <c r="AI784" s="50" t="str">
        <f t="shared" si="436"/>
        <v/>
      </c>
      <c r="AJ784" s="50" t="str">
        <f t="shared" si="437"/>
        <v/>
      </c>
      <c r="AK784" s="50" t="str">
        <f t="shared" si="438"/>
        <v/>
      </c>
      <c r="AL784" s="50" t="str">
        <f t="shared" si="439"/>
        <v/>
      </c>
      <c r="AM784" s="50" t="str">
        <f t="shared" si="440"/>
        <v/>
      </c>
      <c r="AN784" s="50" t="str">
        <f t="shared" si="441"/>
        <v/>
      </c>
      <c r="AO784" s="50" t="str">
        <f t="shared" si="442"/>
        <v/>
      </c>
      <c r="AP784" s="50" t="str">
        <f t="shared" si="443"/>
        <v/>
      </c>
      <c r="AQ784" s="50" t="str">
        <f t="shared" si="444"/>
        <v/>
      </c>
    </row>
    <row r="785" spans="1:43" x14ac:dyDescent="0.2">
      <c r="A785" s="47" t="str">
        <f t="shared" si="411"/>
        <v/>
      </c>
      <c r="B785" s="47" t="str">
        <f>IF(E785&lt;=$F$10,VLOOKUP('KALKULATOR 2021'!A785,Robocze!$B$23:$C$102,2),"")</f>
        <v/>
      </c>
      <c r="C785" s="47" t="str">
        <f t="shared" si="412"/>
        <v/>
      </c>
      <c r="D785" s="48" t="str">
        <f t="shared" si="413"/>
        <v/>
      </c>
      <c r="E785" s="54" t="str">
        <f t="shared" si="414"/>
        <v/>
      </c>
      <c r="F785" s="49" t="str">
        <f t="shared" si="415"/>
        <v/>
      </c>
      <c r="G785" s="50" t="str">
        <f>IF(F785&lt;&gt;"",
IF($F$6=Robocze!$B$3,$F$5/12,
IF(AND($F$6=Robocze!$B$4,MOD(A785,3)=1),$F$5/4,
IF(AND($F$6=Robocze!$B$5,MOD(A785,12)=1),$F$5,0))),
"")</f>
        <v/>
      </c>
      <c r="H785" s="50" t="str">
        <f t="shared" si="416"/>
        <v/>
      </c>
      <c r="I785" s="51" t="str">
        <f t="shared" si="417"/>
        <v/>
      </c>
      <c r="J785" s="50" t="str">
        <f t="shared" si="418"/>
        <v/>
      </c>
      <c r="K785" s="50" t="str">
        <f t="shared" si="419"/>
        <v/>
      </c>
      <c r="L785" s="52" t="str">
        <f t="shared" si="420"/>
        <v/>
      </c>
      <c r="M785" s="111" t="str">
        <f t="shared" si="421"/>
        <v/>
      </c>
      <c r="N785" s="114" t="str">
        <f t="shared" si="422"/>
        <v/>
      </c>
      <c r="O785" s="115"/>
      <c r="P785" s="114" t="str">
        <f t="shared" si="423"/>
        <v/>
      </c>
      <c r="Q785" s="115"/>
      <c r="R785" s="112" t="str">
        <f t="shared" si="424"/>
        <v/>
      </c>
      <c r="S785" s="50"/>
      <c r="T785" s="53" t="str">
        <f t="shared" si="425"/>
        <v/>
      </c>
      <c r="U785" s="50" t="str">
        <f t="shared" si="426"/>
        <v/>
      </c>
      <c r="V785" s="50" t="str">
        <f t="shared" si="427"/>
        <v/>
      </c>
      <c r="W785" s="53" t="str">
        <f t="shared" si="428"/>
        <v/>
      </c>
      <c r="X785" s="50" t="str">
        <f t="shared" si="429"/>
        <v/>
      </c>
      <c r="Y785" s="50" t="str">
        <f>IF(B785&lt;&gt;"",IF(MONTH(E785)=MONTH($F$14),SUMIF($C$22:C1253,"="&amp;(C785-1),$G$22:G1253),0)*T785,"")</f>
        <v/>
      </c>
      <c r="Z785" s="50" t="str">
        <f>IF(B785&lt;&gt;"",SUM($Y$22:Y785),"")</f>
        <v/>
      </c>
      <c r="AA785" s="51" t="str">
        <f t="shared" si="430"/>
        <v/>
      </c>
      <c r="AB785" s="50" t="str">
        <f t="shared" si="431"/>
        <v/>
      </c>
      <c r="AC785" s="50" t="str">
        <f t="shared" si="432"/>
        <v/>
      </c>
      <c r="AD785" s="50" t="str">
        <f t="shared" si="433"/>
        <v/>
      </c>
      <c r="AE785" s="50" t="str">
        <f t="shared" si="434"/>
        <v/>
      </c>
      <c r="AF785" s="50" t="str">
        <f>IFERROR($V785*(1-$W785)+SUM($X$22:$X785)+$AD785,"")</f>
        <v/>
      </c>
      <c r="AG785" s="50" t="str">
        <f t="shared" si="435"/>
        <v/>
      </c>
      <c r="AH785" s="50" t="str">
        <f>IF(B785&lt;&gt;"",
IF(AND(AG785=TRUE,D785&gt;=65),$V785*(1-10%)+SUM($X$22:$X785)+$AD785,AF785),
"")</f>
        <v/>
      </c>
      <c r="AI785" s="50" t="str">
        <f t="shared" si="436"/>
        <v/>
      </c>
      <c r="AJ785" s="50" t="str">
        <f t="shared" si="437"/>
        <v/>
      </c>
      <c r="AK785" s="50" t="str">
        <f t="shared" si="438"/>
        <v/>
      </c>
      <c r="AL785" s="50" t="str">
        <f t="shared" si="439"/>
        <v/>
      </c>
      <c r="AM785" s="50" t="str">
        <f t="shared" si="440"/>
        <v/>
      </c>
      <c r="AN785" s="50" t="str">
        <f t="shared" si="441"/>
        <v/>
      </c>
      <c r="AO785" s="50" t="str">
        <f t="shared" si="442"/>
        <v/>
      </c>
      <c r="AP785" s="50" t="str">
        <f t="shared" si="443"/>
        <v/>
      </c>
      <c r="AQ785" s="50" t="str">
        <f t="shared" si="444"/>
        <v/>
      </c>
    </row>
    <row r="786" spans="1:43" x14ac:dyDescent="0.2">
      <c r="A786" s="47" t="str">
        <f t="shared" si="411"/>
        <v/>
      </c>
      <c r="B786" s="47" t="str">
        <f>IF(E786&lt;=$F$10,VLOOKUP('KALKULATOR 2021'!A786,Robocze!$B$23:$C$102,2),"")</f>
        <v/>
      </c>
      <c r="C786" s="47" t="str">
        <f t="shared" si="412"/>
        <v/>
      </c>
      <c r="D786" s="48" t="str">
        <f t="shared" si="413"/>
        <v/>
      </c>
      <c r="E786" s="54" t="str">
        <f t="shared" si="414"/>
        <v/>
      </c>
      <c r="F786" s="49" t="str">
        <f t="shared" si="415"/>
        <v/>
      </c>
      <c r="G786" s="50" t="str">
        <f>IF(F786&lt;&gt;"",
IF($F$6=Robocze!$B$3,$F$5/12,
IF(AND($F$6=Robocze!$B$4,MOD(A786,3)=1),$F$5/4,
IF(AND($F$6=Robocze!$B$5,MOD(A786,12)=1),$F$5,0))),
"")</f>
        <v/>
      </c>
      <c r="H786" s="50" t="str">
        <f t="shared" si="416"/>
        <v/>
      </c>
      <c r="I786" s="51" t="str">
        <f t="shared" si="417"/>
        <v/>
      </c>
      <c r="J786" s="50" t="str">
        <f t="shared" si="418"/>
        <v/>
      </c>
      <c r="K786" s="50" t="str">
        <f t="shared" si="419"/>
        <v/>
      </c>
      <c r="L786" s="52" t="str">
        <f t="shared" si="420"/>
        <v/>
      </c>
      <c r="M786" s="111" t="str">
        <f t="shared" si="421"/>
        <v/>
      </c>
      <c r="N786" s="114" t="str">
        <f t="shared" si="422"/>
        <v/>
      </c>
      <c r="O786" s="115"/>
      <c r="P786" s="114" t="str">
        <f t="shared" si="423"/>
        <v/>
      </c>
      <c r="Q786" s="115"/>
      <c r="R786" s="112" t="str">
        <f t="shared" si="424"/>
        <v/>
      </c>
      <c r="S786" s="50"/>
      <c r="T786" s="53" t="str">
        <f t="shared" si="425"/>
        <v/>
      </c>
      <c r="U786" s="50" t="str">
        <f t="shared" si="426"/>
        <v/>
      </c>
      <c r="V786" s="50" t="str">
        <f t="shared" si="427"/>
        <v/>
      </c>
      <c r="W786" s="53" t="str">
        <f t="shared" si="428"/>
        <v/>
      </c>
      <c r="X786" s="50" t="str">
        <f t="shared" si="429"/>
        <v/>
      </c>
      <c r="Y786" s="50" t="str">
        <f>IF(B786&lt;&gt;"",IF(MONTH(E786)=MONTH($F$14),SUMIF($C$22:C1254,"="&amp;(C786-1),$G$22:G1254),0)*T786,"")</f>
        <v/>
      </c>
      <c r="Z786" s="50" t="str">
        <f>IF(B786&lt;&gt;"",SUM($Y$22:Y786),"")</f>
        <v/>
      </c>
      <c r="AA786" s="51" t="str">
        <f t="shared" si="430"/>
        <v/>
      </c>
      <c r="AB786" s="50" t="str">
        <f t="shared" si="431"/>
        <v/>
      </c>
      <c r="AC786" s="50" t="str">
        <f t="shared" si="432"/>
        <v/>
      </c>
      <c r="AD786" s="50" t="str">
        <f t="shared" si="433"/>
        <v/>
      </c>
      <c r="AE786" s="50" t="str">
        <f t="shared" si="434"/>
        <v/>
      </c>
      <c r="AF786" s="50" t="str">
        <f>IFERROR($V786*(1-$W786)+SUM($X$22:$X786)+$AD786,"")</f>
        <v/>
      </c>
      <c r="AG786" s="50" t="str">
        <f t="shared" si="435"/>
        <v/>
      </c>
      <c r="AH786" s="50" t="str">
        <f>IF(B786&lt;&gt;"",
IF(AND(AG786=TRUE,D786&gt;=65),$V786*(1-10%)+SUM($X$22:$X786)+$AD786,AF786),
"")</f>
        <v/>
      </c>
      <c r="AI786" s="50" t="str">
        <f t="shared" si="436"/>
        <v/>
      </c>
      <c r="AJ786" s="50" t="str">
        <f t="shared" si="437"/>
        <v/>
      </c>
      <c r="AK786" s="50" t="str">
        <f t="shared" si="438"/>
        <v/>
      </c>
      <c r="AL786" s="50" t="str">
        <f t="shared" si="439"/>
        <v/>
      </c>
      <c r="AM786" s="50" t="str">
        <f t="shared" si="440"/>
        <v/>
      </c>
      <c r="AN786" s="50" t="str">
        <f t="shared" si="441"/>
        <v/>
      </c>
      <c r="AO786" s="50" t="str">
        <f t="shared" si="442"/>
        <v/>
      </c>
      <c r="AP786" s="50" t="str">
        <f t="shared" si="443"/>
        <v/>
      </c>
      <c r="AQ786" s="50" t="str">
        <f t="shared" si="444"/>
        <v/>
      </c>
    </row>
    <row r="787" spans="1:43" x14ac:dyDescent="0.2">
      <c r="A787" s="47" t="str">
        <f t="shared" si="411"/>
        <v/>
      </c>
      <c r="B787" s="47" t="str">
        <f>IF(E787&lt;=$F$10,VLOOKUP('KALKULATOR 2021'!A787,Robocze!$B$23:$C$102,2),"")</f>
        <v/>
      </c>
      <c r="C787" s="47" t="str">
        <f t="shared" si="412"/>
        <v/>
      </c>
      <c r="D787" s="48" t="str">
        <f t="shared" si="413"/>
        <v/>
      </c>
      <c r="E787" s="54" t="str">
        <f t="shared" si="414"/>
        <v/>
      </c>
      <c r="F787" s="49" t="str">
        <f t="shared" si="415"/>
        <v/>
      </c>
      <c r="G787" s="50" t="str">
        <f>IF(F787&lt;&gt;"",
IF($F$6=Robocze!$B$3,$F$5/12,
IF(AND($F$6=Robocze!$B$4,MOD(A787,3)=1),$F$5/4,
IF(AND($F$6=Robocze!$B$5,MOD(A787,12)=1),$F$5,0))),
"")</f>
        <v/>
      </c>
      <c r="H787" s="50" t="str">
        <f t="shared" si="416"/>
        <v/>
      </c>
      <c r="I787" s="51" t="str">
        <f t="shared" si="417"/>
        <v/>
      </c>
      <c r="J787" s="50" t="str">
        <f t="shared" si="418"/>
        <v/>
      </c>
      <c r="K787" s="50" t="str">
        <f t="shared" si="419"/>
        <v/>
      </c>
      <c r="L787" s="52" t="str">
        <f t="shared" si="420"/>
        <v/>
      </c>
      <c r="M787" s="111" t="str">
        <f t="shared" si="421"/>
        <v/>
      </c>
      <c r="N787" s="114" t="str">
        <f t="shared" si="422"/>
        <v/>
      </c>
      <c r="O787" s="115"/>
      <c r="P787" s="114" t="str">
        <f t="shared" si="423"/>
        <v/>
      </c>
      <c r="Q787" s="115"/>
      <c r="R787" s="112" t="str">
        <f t="shared" si="424"/>
        <v/>
      </c>
      <c r="S787" s="50"/>
      <c r="T787" s="53" t="str">
        <f t="shared" si="425"/>
        <v/>
      </c>
      <c r="U787" s="50" t="str">
        <f t="shared" si="426"/>
        <v/>
      </c>
      <c r="V787" s="50" t="str">
        <f t="shared" si="427"/>
        <v/>
      </c>
      <c r="W787" s="53" t="str">
        <f t="shared" si="428"/>
        <v/>
      </c>
      <c r="X787" s="50" t="str">
        <f t="shared" si="429"/>
        <v/>
      </c>
      <c r="Y787" s="50" t="str">
        <f>IF(B787&lt;&gt;"",IF(MONTH(E787)=MONTH($F$14),SUMIF($C$22:C1255,"="&amp;(C787-1),$G$22:G1255),0)*T787,"")</f>
        <v/>
      </c>
      <c r="Z787" s="50" t="str">
        <f>IF(B787&lt;&gt;"",SUM($Y$22:Y787),"")</f>
        <v/>
      </c>
      <c r="AA787" s="51" t="str">
        <f t="shared" si="430"/>
        <v/>
      </c>
      <c r="AB787" s="50" t="str">
        <f t="shared" si="431"/>
        <v/>
      </c>
      <c r="AC787" s="50" t="str">
        <f t="shared" si="432"/>
        <v/>
      </c>
      <c r="AD787" s="50" t="str">
        <f t="shared" si="433"/>
        <v/>
      </c>
      <c r="AE787" s="50" t="str">
        <f t="shared" si="434"/>
        <v/>
      </c>
      <c r="AF787" s="50" t="str">
        <f>IFERROR($V787*(1-$W787)+SUM($X$22:$X787)+$AD787,"")</f>
        <v/>
      </c>
      <c r="AG787" s="50" t="str">
        <f t="shared" si="435"/>
        <v/>
      </c>
      <c r="AH787" s="50" t="str">
        <f>IF(B787&lt;&gt;"",
IF(AND(AG787=TRUE,D787&gt;=65),$V787*(1-10%)+SUM($X$22:$X787)+$AD787,AF787),
"")</f>
        <v/>
      </c>
      <c r="AI787" s="50" t="str">
        <f t="shared" si="436"/>
        <v/>
      </c>
      <c r="AJ787" s="50" t="str">
        <f t="shared" si="437"/>
        <v/>
      </c>
      <c r="AK787" s="50" t="str">
        <f t="shared" si="438"/>
        <v/>
      </c>
      <c r="AL787" s="50" t="str">
        <f t="shared" si="439"/>
        <v/>
      </c>
      <c r="AM787" s="50" t="str">
        <f t="shared" si="440"/>
        <v/>
      </c>
      <c r="AN787" s="50" t="str">
        <f t="shared" si="441"/>
        <v/>
      </c>
      <c r="AO787" s="50" t="str">
        <f t="shared" si="442"/>
        <v/>
      </c>
      <c r="AP787" s="50" t="str">
        <f t="shared" si="443"/>
        <v/>
      </c>
      <c r="AQ787" s="50" t="str">
        <f t="shared" si="444"/>
        <v/>
      </c>
    </row>
    <row r="788" spans="1:43" x14ac:dyDescent="0.2">
      <c r="A788" s="47" t="str">
        <f t="shared" si="411"/>
        <v/>
      </c>
      <c r="B788" s="47" t="str">
        <f>IF(E788&lt;=$F$10,VLOOKUP('KALKULATOR 2021'!A788,Robocze!$B$23:$C$102,2),"")</f>
        <v/>
      </c>
      <c r="C788" s="47" t="str">
        <f t="shared" si="412"/>
        <v/>
      </c>
      <c r="D788" s="48" t="str">
        <f t="shared" si="413"/>
        <v/>
      </c>
      <c r="E788" s="54" t="str">
        <f t="shared" si="414"/>
        <v/>
      </c>
      <c r="F788" s="49" t="str">
        <f t="shared" si="415"/>
        <v/>
      </c>
      <c r="G788" s="50" t="str">
        <f>IF(F788&lt;&gt;"",
IF($F$6=Robocze!$B$3,$F$5/12,
IF(AND($F$6=Robocze!$B$4,MOD(A788,3)=1),$F$5/4,
IF(AND($F$6=Robocze!$B$5,MOD(A788,12)=1),$F$5,0))),
"")</f>
        <v/>
      </c>
      <c r="H788" s="50" t="str">
        <f t="shared" si="416"/>
        <v/>
      </c>
      <c r="I788" s="51" t="str">
        <f t="shared" si="417"/>
        <v/>
      </c>
      <c r="J788" s="50" t="str">
        <f t="shared" si="418"/>
        <v/>
      </c>
      <c r="K788" s="50" t="str">
        <f t="shared" si="419"/>
        <v/>
      </c>
      <c r="L788" s="52" t="str">
        <f t="shared" si="420"/>
        <v/>
      </c>
      <c r="M788" s="111" t="str">
        <f t="shared" si="421"/>
        <v/>
      </c>
      <c r="N788" s="114" t="str">
        <f t="shared" si="422"/>
        <v/>
      </c>
      <c r="O788" s="115"/>
      <c r="P788" s="114" t="str">
        <f t="shared" si="423"/>
        <v/>
      </c>
      <c r="Q788" s="115"/>
      <c r="R788" s="112" t="str">
        <f t="shared" si="424"/>
        <v/>
      </c>
      <c r="S788" s="50"/>
      <c r="T788" s="53" t="str">
        <f t="shared" si="425"/>
        <v/>
      </c>
      <c r="U788" s="50" t="str">
        <f t="shared" si="426"/>
        <v/>
      </c>
      <c r="V788" s="50" t="str">
        <f t="shared" si="427"/>
        <v/>
      </c>
      <c r="W788" s="53" t="str">
        <f t="shared" si="428"/>
        <v/>
      </c>
      <c r="X788" s="50" t="str">
        <f t="shared" si="429"/>
        <v/>
      </c>
      <c r="Y788" s="50" t="str">
        <f>IF(B788&lt;&gt;"",IF(MONTH(E788)=MONTH($F$14),SUMIF($C$22:C1256,"="&amp;(C788-1),$G$22:G1256),0)*T788,"")</f>
        <v/>
      </c>
      <c r="Z788" s="50" t="str">
        <f>IF(B788&lt;&gt;"",SUM($Y$22:Y788),"")</f>
        <v/>
      </c>
      <c r="AA788" s="51" t="str">
        <f t="shared" si="430"/>
        <v/>
      </c>
      <c r="AB788" s="50" t="str">
        <f t="shared" si="431"/>
        <v/>
      </c>
      <c r="AC788" s="50" t="str">
        <f t="shared" si="432"/>
        <v/>
      </c>
      <c r="AD788" s="50" t="str">
        <f t="shared" si="433"/>
        <v/>
      </c>
      <c r="AE788" s="50" t="str">
        <f t="shared" si="434"/>
        <v/>
      </c>
      <c r="AF788" s="50" t="str">
        <f>IFERROR($V788*(1-$W788)+SUM($X$22:$X788)+$AD788,"")</f>
        <v/>
      </c>
      <c r="AG788" s="50" t="str">
        <f t="shared" si="435"/>
        <v/>
      </c>
      <c r="AH788" s="50" t="str">
        <f>IF(B788&lt;&gt;"",
IF(AND(AG788=TRUE,D788&gt;=65),$V788*(1-10%)+SUM($X$22:$X788)+$AD788,AF788),
"")</f>
        <v/>
      </c>
      <c r="AI788" s="50" t="str">
        <f t="shared" si="436"/>
        <v/>
      </c>
      <c r="AJ788" s="50" t="str">
        <f t="shared" si="437"/>
        <v/>
      </c>
      <c r="AK788" s="50" t="str">
        <f t="shared" si="438"/>
        <v/>
      </c>
      <c r="AL788" s="50" t="str">
        <f t="shared" si="439"/>
        <v/>
      </c>
      <c r="AM788" s="50" t="str">
        <f t="shared" si="440"/>
        <v/>
      </c>
      <c r="AN788" s="50" t="str">
        <f t="shared" si="441"/>
        <v/>
      </c>
      <c r="AO788" s="50" t="str">
        <f t="shared" si="442"/>
        <v/>
      </c>
      <c r="AP788" s="50" t="str">
        <f t="shared" si="443"/>
        <v/>
      </c>
      <c r="AQ788" s="50" t="str">
        <f t="shared" si="444"/>
        <v/>
      </c>
    </row>
    <row r="789" spans="1:43" x14ac:dyDescent="0.2">
      <c r="A789" s="55" t="str">
        <f t="shared" si="411"/>
        <v/>
      </c>
      <c r="B789" s="55" t="str">
        <f>IF(E789&lt;=$F$10,VLOOKUP('KALKULATOR 2021'!A789,Robocze!$B$23:$C$102,2),"")</f>
        <v/>
      </c>
      <c r="C789" s="55" t="str">
        <f t="shared" si="412"/>
        <v/>
      </c>
      <c r="D789" s="56" t="str">
        <f t="shared" si="413"/>
        <v/>
      </c>
      <c r="E789" s="57" t="str">
        <f t="shared" si="414"/>
        <v/>
      </c>
      <c r="F789" s="58" t="str">
        <f t="shared" si="415"/>
        <v/>
      </c>
      <c r="G789" s="59" t="str">
        <f>IF(F789&lt;&gt;"",
IF($F$6=Robocze!$B$3,$F$5/12,
IF(AND($F$6=Robocze!$B$4,MOD(A789,3)=1),$F$5/4,
IF(AND($F$6=Robocze!$B$5,MOD(A789,12)=1),$F$5,0))),
"")</f>
        <v/>
      </c>
      <c r="H789" s="59" t="str">
        <f t="shared" si="416"/>
        <v/>
      </c>
      <c r="I789" s="60" t="str">
        <f t="shared" si="417"/>
        <v/>
      </c>
      <c r="J789" s="59" t="str">
        <f t="shared" si="418"/>
        <v/>
      </c>
      <c r="K789" s="59" t="str">
        <f t="shared" si="419"/>
        <v/>
      </c>
      <c r="L789" s="61" t="str">
        <f t="shared" si="420"/>
        <v/>
      </c>
      <c r="M789" s="113" t="str">
        <f t="shared" si="421"/>
        <v/>
      </c>
      <c r="N789" s="114" t="str">
        <f t="shared" si="422"/>
        <v/>
      </c>
      <c r="O789" s="115"/>
      <c r="P789" s="114" t="str">
        <f t="shared" si="423"/>
        <v/>
      </c>
      <c r="Q789" s="115"/>
      <c r="R789" s="112" t="str">
        <f t="shared" si="424"/>
        <v/>
      </c>
      <c r="S789" s="59"/>
      <c r="T789" s="62" t="str">
        <f t="shared" si="425"/>
        <v/>
      </c>
      <c r="U789" s="59" t="str">
        <f t="shared" si="426"/>
        <v/>
      </c>
      <c r="V789" s="59" t="str">
        <f t="shared" si="427"/>
        <v/>
      </c>
      <c r="W789" s="62" t="str">
        <f t="shared" si="428"/>
        <v/>
      </c>
      <c r="X789" s="59" t="str">
        <f t="shared" si="429"/>
        <v/>
      </c>
      <c r="Y789" s="59" t="str">
        <f>IF(B789&lt;&gt;"",IF(MONTH(E789)=MONTH($F$14),SUMIF($C$22:C1257,"="&amp;(C789-1),$G$22:G1257),0)*T789,"")</f>
        <v/>
      </c>
      <c r="Z789" s="59" t="str">
        <f>IF(B789&lt;&gt;"",SUM($Y$22:Y789),"")</f>
        <v/>
      </c>
      <c r="AA789" s="60" t="str">
        <f t="shared" si="430"/>
        <v/>
      </c>
      <c r="AB789" s="59" t="str">
        <f t="shared" si="431"/>
        <v/>
      </c>
      <c r="AC789" s="59" t="str">
        <f t="shared" si="432"/>
        <v/>
      </c>
      <c r="AD789" s="59" t="str">
        <f t="shared" si="433"/>
        <v/>
      </c>
      <c r="AE789" s="59" t="str">
        <f t="shared" si="434"/>
        <v/>
      </c>
      <c r="AF789" s="59" t="str">
        <f>IFERROR($V789*(1-$W789)+SUM($X$22:$X789)+$AD789,"")</f>
        <v/>
      </c>
      <c r="AG789" s="59" t="str">
        <f t="shared" si="435"/>
        <v/>
      </c>
      <c r="AH789" s="59" t="str">
        <f>IF(B789&lt;&gt;"",
IF(AND(AG789=TRUE,D789&gt;=65),$V789*(1-10%)+SUM($X$22:$X789)+$AD789,AF789),
"")</f>
        <v/>
      </c>
      <c r="AI789" s="59" t="str">
        <f t="shared" si="436"/>
        <v/>
      </c>
      <c r="AJ789" s="59" t="str">
        <f t="shared" si="437"/>
        <v/>
      </c>
      <c r="AK789" s="59" t="str">
        <f t="shared" si="438"/>
        <v/>
      </c>
      <c r="AL789" s="59" t="str">
        <f t="shared" si="439"/>
        <v/>
      </c>
      <c r="AM789" s="59" t="str">
        <f t="shared" si="440"/>
        <v/>
      </c>
      <c r="AN789" s="59" t="str">
        <f t="shared" si="441"/>
        <v/>
      </c>
      <c r="AO789" s="59" t="str">
        <f t="shared" si="442"/>
        <v/>
      </c>
      <c r="AP789" s="59" t="str">
        <f t="shared" si="443"/>
        <v/>
      </c>
      <c r="AQ789" s="59" t="str">
        <f t="shared" si="444"/>
        <v/>
      </c>
    </row>
    <row r="790" spans="1:43" x14ac:dyDescent="0.2">
      <c r="A790" s="47" t="str">
        <f t="shared" ref="A790:A853" si="445">IFERROR(IF((A789+1)&lt;=$F$8*12,A789+1,""),"")</f>
        <v/>
      </c>
      <c r="B790" s="47" t="str">
        <f>IF(E790&lt;=$F$10,VLOOKUP('KALKULATOR 2021'!A790,Robocze!$B$23:$C$102,2),"")</f>
        <v/>
      </c>
      <c r="C790" s="47" t="str">
        <f t="shared" si="412"/>
        <v/>
      </c>
      <c r="D790" s="48" t="str">
        <f t="shared" si="413"/>
        <v/>
      </c>
      <c r="E790" s="49" t="str">
        <f t="shared" si="414"/>
        <v/>
      </c>
      <c r="F790" s="49" t="str">
        <f t="shared" si="415"/>
        <v/>
      </c>
      <c r="G790" s="50" t="str">
        <f>IF(F790&lt;&gt;"",
IF($F$6=Robocze!$B$3,$F$5/12,
IF(AND($F$6=Robocze!$B$4,MOD(A790,3)=1),$F$5/4,
IF(AND($F$6=Robocze!$B$5,MOD(A790,12)=1),$F$5,0))),
"")</f>
        <v/>
      </c>
      <c r="H790" s="50" t="str">
        <f t="shared" si="416"/>
        <v/>
      </c>
      <c r="I790" s="51" t="str">
        <f t="shared" si="417"/>
        <v/>
      </c>
      <c r="J790" s="50" t="str">
        <f t="shared" si="418"/>
        <v/>
      </c>
      <c r="K790" s="50" t="str">
        <f t="shared" si="419"/>
        <v/>
      </c>
      <c r="L790" s="52" t="str">
        <f t="shared" si="420"/>
        <v/>
      </c>
      <c r="M790" s="111" t="str">
        <f t="shared" si="421"/>
        <v/>
      </c>
      <c r="N790" s="114" t="str">
        <f t="shared" si="422"/>
        <v/>
      </c>
      <c r="O790" s="115"/>
      <c r="P790" s="114" t="str">
        <f t="shared" si="423"/>
        <v/>
      </c>
      <c r="Q790" s="115"/>
      <c r="R790" s="112" t="str">
        <f t="shared" si="424"/>
        <v/>
      </c>
      <c r="S790" s="50"/>
      <c r="T790" s="53" t="str">
        <f t="shared" si="425"/>
        <v/>
      </c>
      <c r="U790" s="50" t="str">
        <f t="shared" si="426"/>
        <v/>
      </c>
      <c r="V790" s="50" t="str">
        <f t="shared" si="427"/>
        <v/>
      </c>
      <c r="W790" s="53" t="str">
        <f t="shared" si="428"/>
        <v/>
      </c>
      <c r="X790" s="50" t="str">
        <f t="shared" si="429"/>
        <v/>
      </c>
      <c r="Y790" s="50" t="str">
        <f>IF(B790&lt;&gt;"",IF(MONTH(E790)=MONTH($F$14),SUMIF($C$22:C1258,"="&amp;(C790-1),$G$22:G1258),0)*T790,"")</f>
        <v/>
      </c>
      <c r="Z790" s="50" t="str">
        <f>IF(B790&lt;&gt;"",SUM($Y$22:Y790),"")</f>
        <v/>
      </c>
      <c r="AA790" s="51" t="str">
        <f t="shared" si="430"/>
        <v/>
      </c>
      <c r="AB790" s="50" t="str">
        <f t="shared" si="431"/>
        <v/>
      </c>
      <c r="AC790" s="50" t="str">
        <f t="shared" si="432"/>
        <v/>
      </c>
      <c r="AD790" s="50" t="str">
        <f t="shared" si="433"/>
        <v/>
      </c>
      <c r="AE790" s="50" t="str">
        <f t="shared" si="434"/>
        <v/>
      </c>
      <c r="AF790" s="50" t="str">
        <f>IFERROR($V790*(1-$W790)+SUM($X$22:$X790)+$AD790,"")</f>
        <v/>
      </c>
      <c r="AG790" s="50" t="str">
        <f t="shared" si="435"/>
        <v/>
      </c>
      <c r="AH790" s="50" t="str">
        <f>IF(B790&lt;&gt;"",
IF(AND(AG790=TRUE,D790&gt;=65),$V790*(1-10%)+SUM($X$22:$X790)+$AD790,AF790),
"")</f>
        <v/>
      </c>
      <c r="AI790" s="50" t="str">
        <f t="shared" si="436"/>
        <v/>
      </c>
      <c r="AJ790" s="50" t="str">
        <f t="shared" si="437"/>
        <v/>
      </c>
      <c r="AK790" s="50" t="str">
        <f t="shared" si="438"/>
        <v/>
      </c>
      <c r="AL790" s="50" t="str">
        <f t="shared" si="439"/>
        <v/>
      </c>
      <c r="AM790" s="50" t="str">
        <f t="shared" si="440"/>
        <v/>
      </c>
      <c r="AN790" s="50" t="str">
        <f t="shared" si="441"/>
        <v/>
      </c>
      <c r="AO790" s="50" t="str">
        <f t="shared" si="442"/>
        <v/>
      </c>
      <c r="AP790" s="50" t="str">
        <f t="shared" si="443"/>
        <v/>
      </c>
      <c r="AQ790" s="50" t="str">
        <f t="shared" si="444"/>
        <v/>
      </c>
    </row>
    <row r="791" spans="1:43" x14ac:dyDescent="0.2">
      <c r="A791" s="47" t="str">
        <f t="shared" si="445"/>
        <v/>
      </c>
      <c r="B791" s="47" t="str">
        <f>IF(E791&lt;=$F$10,VLOOKUP('KALKULATOR 2021'!A791,Robocze!$B$23:$C$102,2),"")</f>
        <v/>
      </c>
      <c r="C791" s="47" t="str">
        <f t="shared" si="412"/>
        <v/>
      </c>
      <c r="D791" s="48" t="str">
        <f t="shared" si="413"/>
        <v/>
      </c>
      <c r="E791" s="54" t="str">
        <f t="shared" si="414"/>
        <v/>
      </c>
      <c r="F791" s="49" t="str">
        <f t="shared" si="415"/>
        <v/>
      </c>
      <c r="G791" s="50" t="str">
        <f>IF(F791&lt;&gt;"",
IF($F$6=Robocze!$B$3,$F$5/12,
IF(AND($F$6=Robocze!$B$4,MOD(A791,3)=1),$F$5/4,
IF(AND($F$6=Robocze!$B$5,MOD(A791,12)=1),$F$5,0))),
"")</f>
        <v/>
      </c>
      <c r="H791" s="50" t="str">
        <f t="shared" si="416"/>
        <v/>
      </c>
      <c r="I791" s="51" t="str">
        <f t="shared" si="417"/>
        <v/>
      </c>
      <c r="J791" s="50" t="str">
        <f t="shared" si="418"/>
        <v/>
      </c>
      <c r="K791" s="50" t="str">
        <f t="shared" si="419"/>
        <v/>
      </c>
      <c r="L791" s="52" t="str">
        <f t="shared" si="420"/>
        <v/>
      </c>
      <c r="M791" s="111" t="str">
        <f t="shared" si="421"/>
        <v/>
      </c>
      <c r="N791" s="114" t="str">
        <f t="shared" si="422"/>
        <v/>
      </c>
      <c r="O791" s="115"/>
      <c r="P791" s="114" t="str">
        <f t="shared" si="423"/>
        <v/>
      </c>
      <c r="Q791" s="115"/>
      <c r="R791" s="112" t="str">
        <f t="shared" si="424"/>
        <v/>
      </c>
      <c r="S791" s="50"/>
      <c r="T791" s="53" t="str">
        <f t="shared" si="425"/>
        <v/>
      </c>
      <c r="U791" s="50" t="str">
        <f t="shared" si="426"/>
        <v/>
      </c>
      <c r="V791" s="50" t="str">
        <f t="shared" si="427"/>
        <v/>
      </c>
      <c r="W791" s="53" t="str">
        <f t="shared" si="428"/>
        <v/>
      </c>
      <c r="X791" s="50" t="str">
        <f t="shared" si="429"/>
        <v/>
      </c>
      <c r="Y791" s="50" t="str">
        <f>IF(B791&lt;&gt;"",IF(MONTH(E791)=MONTH($F$14),SUMIF($C$22:C1259,"="&amp;(C791-1),$G$22:G1259),0)*T791,"")</f>
        <v/>
      </c>
      <c r="Z791" s="50" t="str">
        <f>IF(B791&lt;&gt;"",SUM($Y$22:Y791),"")</f>
        <v/>
      </c>
      <c r="AA791" s="51" t="str">
        <f t="shared" si="430"/>
        <v/>
      </c>
      <c r="AB791" s="50" t="str">
        <f t="shared" si="431"/>
        <v/>
      </c>
      <c r="AC791" s="50" t="str">
        <f t="shared" si="432"/>
        <v/>
      </c>
      <c r="AD791" s="50" t="str">
        <f t="shared" si="433"/>
        <v/>
      </c>
      <c r="AE791" s="50" t="str">
        <f t="shared" si="434"/>
        <v/>
      </c>
      <c r="AF791" s="50" t="str">
        <f>IFERROR($V791*(1-$W791)+SUM($X$22:$X791)+$AD791,"")</f>
        <v/>
      </c>
      <c r="AG791" s="50" t="str">
        <f t="shared" si="435"/>
        <v/>
      </c>
      <c r="AH791" s="50" t="str">
        <f>IF(B791&lt;&gt;"",
IF(AND(AG791=TRUE,D791&gt;=65),$V791*(1-10%)+SUM($X$22:$X791)+$AD791,AF791),
"")</f>
        <v/>
      </c>
      <c r="AI791" s="50" t="str">
        <f t="shared" si="436"/>
        <v/>
      </c>
      <c r="AJ791" s="50" t="str">
        <f t="shared" si="437"/>
        <v/>
      </c>
      <c r="AK791" s="50" t="str">
        <f t="shared" si="438"/>
        <v/>
      </c>
      <c r="AL791" s="50" t="str">
        <f t="shared" si="439"/>
        <v/>
      </c>
      <c r="AM791" s="50" t="str">
        <f t="shared" si="440"/>
        <v/>
      </c>
      <c r="AN791" s="50" t="str">
        <f t="shared" si="441"/>
        <v/>
      </c>
      <c r="AO791" s="50" t="str">
        <f t="shared" si="442"/>
        <v/>
      </c>
      <c r="AP791" s="50" t="str">
        <f t="shared" si="443"/>
        <v/>
      </c>
      <c r="AQ791" s="50" t="str">
        <f t="shared" si="444"/>
        <v/>
      </c>
    </row>
    <row r="792" spans="1:43" x14ac:dyDescent="0.2">
      <c r="A792" s="47" t="str">
        <f t="shared" si="445"/>
        <v/>
      </c>
      <c r="B792" s="47" t="str">
        <f>IF(E792&lt;=$F$10,VLOOKUP('KALKULATOR 2021'!A792,Robocze!$B$23:$C$102,2),"")</f>
        <v/>
      </c>
      <c r="C792" s="47" t="str">
        <f t="shared" si="412"/>
        <v/>
      </c>
      <c r="D792" s="48" t="str">
        <f t="shared" si="413"/>
        <v/>
      </c>
      <c r="E792" s="54" t="str">
        <f t="shared" si="414"/>
        <v/>
      </c>
      <c r="F792" s="49" t="str">
        <f t="shared" si="415"/>
        <v/>
      </c>
      <c r="G792" s="50" t="str">
        <f>IF(F792&lt;&gt;"",
IF($F$6=Robocze!$B$3,$F$5/12,
IF(AND($F$6=Robocze!$B$4,MOD(A792,3)=1),$F$5/4,
IF(AND($F$6=Robocze!$B$5,MOD(A792,12)=1),$F$5,0))),
"")</f>
        <v/>
      </c>
      <c r="H792" s="50" t="str">
        <f t="shared" si="416"/>
        <v/>
      </c>
      <c r="I792" s="51" t="str">
        <f t="shared" si="417"/>
        <v/>
      </c>
      <c r="J792" s="50" t="str">
        <f t="shared" si="418"/>
        <v/>
      </c>
      <c r="K792" s="50" t="str">
        <f t="shared" si="419"/>
        <v/>
      </c>
      <c r="L792" s="52" t="str">
        <f t="shared" si="420"/>
        <v/>
      </c>
      <c r="M792" s="111" t="str">
        <f t="shared" si="421"/>
        <v/>
      </c>
      <c r="N792" s="114" t="str">
        <f t="shared" si="422"/>
        <v/>
      </c>
      <c r="O792" s="115"/>
      <c r="P792" s="114" t="str">
        <f t="shared" si="423"/>
        <v/>
      </c>
      <c r="Q792" s="115"/>
      <c r="R792" s="112" t="str">
        <f t="shared" si="424"/>
        <v/>
      </c>
      <c r="S792" s="50"/>
      <c r="T792" s="53" t="str">
        <f t="shared" si="425"/>
        <v/>
      </c>
      <c r="U792" s="50" t="str">
        <f t="shared" si="426"/>
        <v/>
      </c>
      <c r="V792" s="50" t="str">
        <f t="shared" si="427"/>
        <v/>
      </c>
      <c r="W792" s="53" t="str">
        <f t="shared" si="428"/>
        <v/>
      </c>
      <c r="X792" s="50" t="str">
        <f t="shared" si="429"/>
        <v/>
      </c>
      <c r="Y792" s="50" t="str">
        <f>IF(B792&lt;&gt;"",IF(MONTH(E792)=MONTH($F$14),SUMIF($C$22:C1260,"="&amp;(C792-1),$G$22:G1260),0)*T792,"")</f>
        <v/>
      </c>
      <c r="Z792" s="50" t="str">
        <f>IF(B792&lt;&gt;"",SUM($Y$22:Y792),"")</f>
        <v/>
      </c>
      <c r="AA792" s="51" t="str">
        <f t="shared" si="430"/>
        <v/>
      </c>
      <c r="AB792" s="50" t="str">
        <f t="shared" si="431"/>
        <v/>
      </c>
      <c r="AC792" s="50" t="str">
        <f t="shared" si="432"/>
        <v/>
      </c>
      <c r="AD792" s="50" t="str">
        <f t="shared" si="433"/>
        <v/>
      </c>
      <c r="AE792" s="50" t="str">
        <f t="shared" si="434"/>
        <v/>
      </c>
      <c r="AF792" s="50" t="str">
        <f>IFERROR($V792*(1-$W792)+SUM($X$22:$X792)+$AD792,"")</f>
        <v/>
      </c>
      <c r="AG792" s="50" t="str">
        <f t="shared" si="435"/>
        <v/>
      </c>
      <c r="AH792" s="50" t="str">
        <f>IF(B792&lt;&gt;"",
IF(AND(AG792=TRUE,D792&gt;=65),$V792*(1-10%)+SUM($X$22:$X792)+$AD792,AF792),
"")</f>
        <v/>
      </c>
      <c r="AI792" s="50" t="str">
        <f t="shared" si="436"/>
        <v/>
      </c>
      <c r="AJ792" s="50" t="str">
        <f t="shared" si="437"/>
        <v/>
      </c>
      <c r="AK792" s="50" t="str">
        <f t="shared" si="438"/>
        <v/>
      </c>
      <c r="AL792" s="50" t="str">
        <f t="shared" si="439"/>
        <v/>
      </c>
      <c r="AM792" s="50" t="str">
        <f t="shared" si="440"/>
        <v/>
      </c>
      <c r="AN792" s="50" t="str">
        <f t="shared" si="441"/>
        <v/>
      </c>
      <c r="AO792" s="50" t="str">
        <f t="shared" si="442"/>
        <v/>
      </c>
      <c r="AP792" s="50" t="str">
        <f t="shared" si="443"/>
        <v/>
      </c>
      <c r="AQ792" s="50" t="str">
        <f t="shared" si="444"/>
        <v/>
      </c>
    </row>
    <row r="793" spans="1:43" x14ac:dyDescent="0.2">
      <c r="A793" s="47" t="str">
        <f t="shared" si="445"/>
        <v/>
      </c>
      <c r="B793" s="47" t="str">
        <f>IF(E793&lt;=$F$10,VLOOKUP('KALKULATOR 2021'!A793,Robocze!$B$23:$C$102,2),"")</f>
        <v/>
      </c>
      <c r="C793" s="47" t="str">
        <f t="shared" si="412"/>
        <v/>
      </c>
      <c r="D793" s="48" t="str">
        <f t="shared" si="413"/>
        <v/>
      </c>
      <c r="E793" s="54" t="str">
        <f t="shared" si="414"/>
        <v/>
      </c>
      <c r="F793" s="49" t="str">
        <f t="shared" si="415"/>
        <v/>
      </c>
      <c r="G793" s="50" t="str">
        <f>IF(F793&lt;&gt;"",
IF($F$6=Robocze!$B$3,$F$5/12,
IF(AND($F$6=Robocze!$B$4,MOD(A793,3)=1),$F$5/4,
IF(AND($F$6=Robocze!$B$5,MOD(A793,12)=1),$F$5,0))),
"")</f>
        <v/>
      </c>
      <c r="H793" s="50" t="str">
        <f t="shared" si="416"/>
        <v/>
      </c>
      <c r="I793" s="51" t="str">
        <f t="shared" si="417"/>
        <v/>
      </c>
      <c r="J793" s="50" t="str">
        <f t="shared" si="418"/>
        <v/>
      </c>
      <c r="K793" s="50" t="str">
        <f t="shared" si="419"/>
        <v/>
      </c>
      <c r="L793" s="52" t="str">
        <f t="shared" si="420"/>
        <v/>
      </c>
      <c r="M793" s="111" t="str">
        <f t="shared" si="421"/>
        <v/>
      </c>
      <c r="N793" s="114" t="str">
        <f t="shared" si="422"/>
        <v/>
      </c>
      <c r="O793" s="115"/>
      <c r="P793" s="114" t="str">
        <f t="shared" si="423"/>
        <v/>
      </c>
      <c r="Q793" s="115"/>
      <c r="R793" s="112" t="str">
        <f t="shared" si="424"/>
        <v/>
      </c>
      <c r="S793" s="50"/>
      <c r="T793" s="53" t="str">
        <f t="shared" si="425"/>
        <v/>
      </c>
      <c r="U793" s="50" t="str">
        <f t="shared" si="426"/>
        <v/>
      </c>
      <c r="V793" s="50" t="str">
        <f t="shared" si="427"/>
        <v/>
      </c>
      <c r="W793" s="53" t="str">
        <f t="shared" si="428"/>
        <v/>
      </c>
      <c r="X793" s="50" t="str">
        <f t="shared" si="429"/>
        <v/>
      </c>
      <c r="Y793" s="50" t="str">
        <f>IF(B793&lt;&gt;"",IF(MONTH(E793)=MONTH($F$14),SUMIF($C$22:C1261,"="&amp;(C793-1),$G$22:G1261),0)*T793,"")</f>
        <v/>
      </c>
      <c r="Z793" s="50" t="str">
        <f>IF(B793&lt;&gt;"",SUM($Y$22:Y793),"")</f>
        <v/>
      </c>
      <c r="AA793" s="51" t="str">
        <f t="shared" si="430"/>
        <v/>
      </c>
      <c r="AB793" s="50" t="str">
        <f t="shared" si="431"/>
        <v/>
      </c>
      <c r="AC793" s="50" t="str">
        <f t="shared" si="432"/>
        <v/>
      </c>
      <c r="AD793" s="50" t="str">
        <f t="shared" si="433"/>
        <v/>
      </c>
      <c r="AE793" s="50" t="str">
        <f t="shared" si="434"/>
        <v/>
      </c>
      <c r="AF793" s="50" t="str">
        <f>IFERROR($V793*(1-$W793)+SUM($X$22:$X793)+$AD793,"")</f>
        <v/>
      </c>
      <c r="AG793" s="50" t="str">
        <f t="shared" si="435"/>
        <v/>
      </c>
      <c r="AH793" s="50" t="str">
        <f>IF(B793&lt;&gt;"",
IF(AND(AG793=TRUE,D793&gt;=65),$V793*(1-10%)+SUM($X$22:$X793)+$AD793,AF793),
"")</f>
        <v/>
      </c>
      <c r="AI793" s="50" t="str">
        <f t="shared" si="436"/>
        <v/>
      </c>
      <c r="AJ793" s="50" t="str">
        <f t="shared" si="437"/>
        <v/>
      </c>
      <c r="AK793" s="50" t="str">
        <f t="shared" si="438"/>
        <v/>
      </c>
      <c r="AL793" s="50" t="str">
        <f t="shared" si="439"/>
        <v/>
      </c>
      <c r="AM793" s="50" t="str">
        <f t="shared" si="440"/>
        <v/>
      </c>
      <c r="AN793" s="50" t="str">
        <f t="shared" si="441"/>
        <v/>
      </c>
      <c r="AO793" s="50" t="str">
        <f t="shared" si="442"/>
        <v/>
      </c>
      <c r="AP793" s="50" t="str">
        <f t="shared" si="443"/>
        <v/>
      </c>
      <c r="AQ793" s="50" t="str">
        <f t="shared" si="444"/>
        <v/>
      </c>
    </row>
    <row r="794" spans="1:43" x14ac:dyDescent="0.2">
      <c r="A794" s="47" t="str">
        <f t="shared" si="445"/>
        <v/>
      </c>
      <c r="B794" s="47" t="str">
        <f>IF(E794&lt;=$F$10,VLOOKUP('KALKULATOR 2021'!A794,Robocze!$B$23:$C$102,2),"")</f>
        <v/>
      </c>
      <c r="C794" s="47" t="str">
        <f t="shared" si="412"/>
        <v/>
      </c>
      <c r="D794" s="48" t="str">
        <f t="shared" si="413"/>
        <v/>
      </c>
      <c r="E794" s="54" t="str">
        <f t="shared" si="414"/>
        <v/>
      </c>
      <c r="F794" s="49" t="str">
        <f t="shared" si="415"/>
        <v/>
      </c>
      <c r="G794" s="50" t="str">
        <f>IF(F794&lt;&gt;"",
IF($F$6=Robocze!$B$3,$F$5/12,
IF(AND($F$6=Robocze!$B$4,MOD(A794,3)=1),$F$5/4,
IF(AND($F$6=Robocze!$B$5,MOD(A794,12)=1),$F$5,0))),
"")</f>
        <v/>
      </c>
      <c r="H794" s="50" t="str">
        <f t="shared" si="416"/>
        <v/>
      </c>
      <c r="I794" s="51" t="str">
        <f t="shared" si="417"/>
        <v/>
      </c>
      <c r="J794" s="50" t="str">
        <f t="shared" si="418"/>
        <v/>
      </c>
      <c r="K794" s="50" t="str">
        <f t="shared" si="419"/>
        <v/>
      </c>
      <c r="L794" s="52" t="str">
        <f t="shared" si="420"/>
        <v/>
      </c>
      <c r="M794" s="111" t="str">
        <f t="shared" si="421"/>
        <v/>
      </c>
      <c r="N794" s="114" t="str">
        <f t="shared" si="422"/>
        <v/>
      </c>
      <c r="O794" s="115"/>
      <c r="P794" s="114" t="str">
        <f t="shared" si="423"/>
        <v/>
      </c>
      <c r="Q794" s="115"/>
      <c r="R794" s="112" t="str">
        <f t="shared" si="424"/>
        <v/>
      </c>
      <c r="S794" s="50"/>
      <c r="T794" s="53" t="str">
        <f t="shared" si="425"/>
        <v/>
      </c>
      <c r="U794" s="50" t="str">
        <f t="shared" si="426"/>
        <v/>
      </c>
      <c r="V794" s="50" t="str">
        <f t="shared" si="427"/>
        <v/>
      </c>
      <c r="W794" s="53" t="str">
        <f t="shared" si="428"/>
        <v/>
      </c>
      <c r="X794" s="50" t="str">
        <f t="shared" si="429"/>
        <v/>
      </c>
      <c r="Y794" s="50" t="str">
        <f>IF(B794&lt;&gt;"",IF(MONTH(E794)=MONTH($F$14),SUMIF($C$22:C1262,"="&amp;(C794-1),$G$22:G1262),0)*T794,"")</f>
        <v/>
      </c>
      <c r="Z794" s="50" t="str">
        <f>IF(B794&lt;&gt;"",SUM($Y$22:Y794),"")</f>
        <v/>
      </c>
      <c r="AA794" s="51" t="str">
        <f t="shared" si="430"/>
        <v/>
      </c>
      <c r="AB794" s="50" t="str">
        <f t="shared" si="431"/>
        <v/>
      </c>
      <c r="AC794" s="50" t="str">
        <f t="shared" si="432"/>
        <v/>
      </c>
      <c r="AD794" s="50" t="str">
        <f t="shared" si="433"/>
        <v/>
      </c>
      <c r="AE794" s="50" t="str">
        <f t="shared" si="434"/>
        <v/>
      </c>
      <c r="AF794" s="50" t="str">
        <f>IFERROR($V794*(1-$W794)+SUM($X$22:$X794)+$AD794,"")</f>
        <v/>
      </c>
      <c r="AG794" s="50" t="str">
        <f t="shared" si="435"/>
        <v/>
      </c>
      <c r="AH794" s="50" t="str">
        <f>IF(B794&lt;&gt;"",
IF(AND(AG794=TRUE,D794&gt;=65),$V794*(1-10%)+SUM($X$22:$X794)+$AD794,AF794),
"")</f>
        <v/>
      </c>
      <c r="AI794" s="50" t="str">
        <f t="shared" si="436"/>
        <v/>
      </c>
      <c r="AJ794" s="50" t="str">
        <f t="shared" si="437"/>
        <v/>
      </c>
      <c r="AK794" s="50" t="str">
        <f t="shared" si="438"/>
        <v/>
      </c>
      <c r="AL794" s="50" t="str">
        <f t="shared" si="439"/>
        <v/>
      </c>
      <c r="AM794" s="50" t="str">
        <f t="shared" si="440"/>
        <v/>
      </c>
      <c r="AN794" s="50" t="str">
        <f t="shared" si="441"/>
        <v/>
      </c>
      <c r="AO794" s="50" t="str">
        <f t="shared" si="442"/>
        <v/>
      </c>
      <c r="AP794" s="50" t="str">
        <f t="shared" si="443"/>
        <v/>
      </c>
      <c r="AQ794" s="50" t="str">
        <f t="shared" si="444"/>
        <v/>
      </c>
    </row>
    <row r="795" spans="1:43" x14ac:dyDescent="0.2">
      <c r="A795" s="47" t="str">
        <f t="shared" si="445"/>
        <v/>
      </c>
      <c r="B795" s="47" t="str">
        <f>IF(E795&lt;=$F$10,VLOOKUP('KALKULATOR 2021'!A795,Robocze!$B$23:$C$102,2),"")</f>
        <v/>
      </c>
      <c r="C795" s="47" t="str">
        <f t="shared" si="412"/>
        <v/>
      </c>
      <c r="D795" s="48" t="str">
        <f t="shared" si="413"/>
        <v/>
      </c>
      <c r="E795" s="54" t="str">
        <f t="shared" si="414"/>
        <v/>
      </c>
      <c r="F795" s="49" t="str">
        <f t="shared" si="415"/>
        <v/>
      </c>
      <c r="G795" s="50" t="str">
        <f>IF(F795&lt;&gt;"",
IF($F$6=Robocze!$B$3,$F$5/12,
IF(AND($F$6=Robocze!$B$4,MOD(A795,3)=1),$F$5/4,
IF(AND($F$6=Robocze!$B$5,MOD(A795,12)=1),$F$5,0))),
"")</f>
        <v/>
      </c>
      <c r="H795" s="50" t="str">
        <f t="shared" si="416"/>
        <v/>
      </c>
      <c r="I795" s="51" t="str">
        <f t="shared" si="417"/>
        <v/>
      </c>
      <c r="J795" s="50" t="str">
        <f t="shared" si="418"/>
        <v/>
      </c>
      <c r="K795" s="50" t="str">
        <f t="shared" si="419"/>
        <v/>
      </c>
      <c r="L795" s="52" t="str">
        <f t="shared" si="420"/>
        <v/>
      </c>
      <c r="M795" s="111" t="str">
        <f t="shared" si="421"/>
        <v/>
      </c>
      <c r="N795" s="114" t="str">
        <f t="shared" si="422"/>
        <v/>
      </c>
      <c r="O795" s="115"/>
      <c r="P795" s="114" t="str">
        <f t="shared" si="423"/>
        <v/>
      </c>
      <c r="Q795" s="115"/>
      <c r="R795" s="112" t="str">
        <f t="shared" si="424"/>
        <v/>
      </c>
      <c r="S795" s="50"/>
      <c r="T795" s="53" t="str">
        <f t="shared" si="425"/>
        <v/>
      </c>
      <c r="U795" s="50" t="str">
        <f t="shared" si="426"/>
        <v/>
      </c>
      <c r="V795" s="50" t="str">
        <f t="shared" si="427"/>
        <v/>
      </c>
      <c r="W795" s="53" t="str">
        <f t="shared" si="428"/>
        <v/>
      </c>
      <c r="X795" s="50" t="str">
        <f t="shared" si="429"/>
        <v/>
      </c>
      <c r="Y795" s="50" t="str">
        <f>IF(B795&lt;&gt;"",IF(MONTH(E795)=MONTH($F$14),SUMIF($C$22:C1263,"="&amp;(C795-1),$G$22:G1263),0)*T795,"")</f>
        <v/>
      </c>
      <c r="Z795" s="50" t="str">
        <f>IF(B795&lt;&gt;"",SUM($Y$22:Y795),"")</f>
        <v/>
      </c>
      <c r="AA795" s="51" t="str">
        <f t="shared" si="430"/>
        <v/>
      </c>
      <c r="AB795" s="50" t="str">
        <f t="shared" si="431"/>
        <v/>
      </c>
      <c r="AC795" s="50" t="str">
        <f t="shared" si="432"/>
        <v/>
      </c>
      <c r="AD795" s="50" t="str">
        <f t="shared" si="433"/>
        <v/>
      </c>
      <c r="AE795" s="50" t="str">
        <f t="shared" si="434"/>
        <v/>
      </c>
      <c r="AF795" s="50" t="str">
        <f>IFERROR($V795*(1-$W795)+SUM($X$22:$X795)+$AD795,"")</f>
        <v/>
      </c>
      <c r="AG795" s="50" t="str">
        <f t="shared" si="435"/>
        <v/>
      </c>
      <c r="AH795" s="50" t="str">
        <f>IF(B795&lt;&gt;"",
IF(AND(AG795=TRUE,D795&gt;=65),$V795*(1-10%)+SUM($X$22:$X795)+$AD795,AF795),
"")</f>
        <v/>
      </c>
      <c r="AI795" s="50" t="str">
        <f t="shared" si="436"/>
        <v/>
      </c>
      <c r="AJ795" s="50" t="str">
        <f t="shared" si="437"/>
        <v/>
      </c>
      <c r="AK795" s="50" t="str">
        <f t="shared" si="438"/>
        <v/>
      </c>
      <c r="AL795" s="50" t="str">
        <f t="shared" si="439"/>
        <v/>
      </c>
      <c r="AM795" s="50" t="str">
        <f t="shared" si="440"/>
        <v/>
      </c>
      <c r="AN795" s="50" t="str">
        <f t="shared" si="441"/>
        <v/>
      </c>
      <c r="AO795" s="50" t="str">
        <f t="shared" si="442"/>
        <v/>
      </c>
      <c r="AP795" s="50" t="str">
        <f t="shared" si="443"/>
        <v/>
      </c>
      <c r="AQ795" s="50" t="str">
        <f t="shared" si="444"/>
        <v/>
      </c>
    </row>
    <row r="796" spans="1:43" x14ac:dyDescent="0.2">
      <c r="A796" s="47" t="str">
        <f t="shared" si="445"/>
        <v/>
      </c>
      <c r="B796" s="47" t="str">
        <f>IF(E796&lt;=$F$10,VLOOKUP('KALKULATOR 2021'!A796,Robocze!$B$23:$C$102,2),"")</f>
        <v/>
      </c>
      <c r="C796" s="47" t="str">
        <f t="shared" si="412"/>
        <v/>
      </c>
      <c r="D796" s="48" t="str">
        <f t="shared" si="413"/>
        <v/>
      </c>
      <c r="E796" s="54" t="str">
        <f t="shared" si="414"/>
        <v/>
      </c>
      <c r="F796" s="49" t="str">
        <f t="shared" si="415"/>
        <v/>
      </c>
      <c r="G796" s="50" t="str">
        <f>IF(F796&lt;&gt;"",
IF($F$6=Robocze!$B$3,$F$5/12,
IF(AND($F$6=Robocze!$B$4,MOD(A796,3)=1),$F$5/4,
IF(AND($F$6=Robocze!$B$5,MOD(A796,12)=1),$F$5,0))),
"")</f>
        <v/>
      </c>
      <c r="H796" s="50" t="str">
        <f t="shared" si="416"/>
        <v/>
      </c>
      <c r="I796" s="51" t="str">
        <f t="shared" si="417"/>
        <v/>
      </c>
      <c r="J796" s="50" t="str">
        <f t="shared" si="418"/>
        <v/>
      </c>
      <c r="K796" s="50" t="str">
        <f t="shared" si="419"/>
        <v/>
      </c>
      <c r="L796" s="52" t="str">
        <f t="shared" si="420"/>
        <v/>
      </c>
      <c r="M796" s="111" t="str">
        <f t="shared" si="421"/>
        <v/>
      </c>
      <c r="N796" s="114" t="str">
        <f t="shared" si="422"/>
        <v/>
      </c>
      <c r="O796" s="115"/>
      <c r="P796" s="114" t="str">
        <f t="shared" si="423"/>
        <v/>
      </c>
      <c r="Q796" s="115"/>
      <c r="R796" s="112" t="str">
        <f t="shared" si="424"/>
        <v/>
      </c>
      <c r="S796" s="50"/>
      <c r="T796" s="53" t="str">
        <f t="shared" si="425"/>
        <v/>
      </c>
      <c r="U796" s="50" t="str">
        <f t="shared" si="426"/>
        <v/>
      </c>
      <c r="V796" s="50" t="str">
        <f t="shared" si="427"/>
        <v/>
      </c>
      <c r="W796" s="53" t="str">
        <f t="shared" si="428"/>
        <v/>
      </c>
      <c r="X796" s="50" t="str">
        <f t="shared" si="429"/>
        <v/>
      </c>
      <c r="Y796" s="50" t="str">
        <f>IF(B796&lt;&gt;"",IF(MONTH(E796)=MONTH($F$14),SUMIF($C$22:C1264,"="&amp;(C796-1),$G$22:G1264),0)*T796,"")</f>
        <v/>
      </c>
      <c r="Z796" s="50" t="str">
        <f>IF(B796&lt;&gt;"",SUM($Y$22:Y796),"")</f>
        <v/>
      </c>
      <c r="AA796" s="51" t="str">
        <f t="shared" si="430"/>
        <v/>
      </c>
      <c r="AB796" s="50" t="str">
        <f t="shared" si="431"/>
        <v/>
      </c>
      <c r="AC796" s="50" t="str">
        <f t="shared" si="432"/>
        <v/>
      </c>
      <c r="AD796" s="50" t="str">
        <f t="shared" si="433"/>
        <v/>
      </c>
      <c r="AE796" s="50" t="str">
        <f t="shared" si="434"/>
        <v/>
      </c>
      <c r="AF796" s="50" t="str">
        <f>IFERROR($V796*(1-$W796)+SUM($X$22:$X796)+$AD796,"")</f>
        <v/>
      </c>
      <c r="AG796" s="50" t="str">
        <f t="shared" si="435"/>
        <v/>
      </c>
      <c r="AH796" s="50" t="str">
        <f>IF(B796&lt;&gt;"",
IF(AND(AG796=TRUE,D796&gt;=65),$V796*(1-10%)+SUM($X$22:$X796)+$AD796,AF796),
"")</f>
        <v/>
      </c>
      <c r="AI796" s="50" t="str">
        <f t="shared" si="436"/>
        <v/>
      </c>
      <c r="AJ796" s="50" t="str">
        <f t="shared" si="437"/>
        <v/>
      </c>
      <c r="AK796" s="50" t="str">
        <f t="shared" si="438"/>
        <v/>
      </c>
      <c r="AL796" s="50" t="str">
        <f t="shared" si="439"/>
        <v/>
      </c>
      <c r="AM796" s="50" t="str">
        <f t="shared" si="440"/>
        <v/>
      </c>
      <c r="AN796" s="50" t="str">
        <f t="shared" si="441"/>
        <v/>
      </c>
      <c r="AO796" s="50" t="str">
        <f t="shared" si="442"/>
        <v/>
      </c>
      <c r="AP796" s="50" t="str">
        <f t="shared" si="443"/>
        <v/>
      </c>
      <c r="AQ796" s="50" t="str">
        <f t="shared" si="444"/>
        <v/>
      </c>
    </row>
    <row r="797" spans="1:43" x14ac:dyDescent="0.2">
      <c r="A797" s="47" t="str">
        <f t="shared" si="445"/>
        <v/>
      </c>
      <c r="B797" s="47" t="str">
        <f>IF(E797&lt;=$F$10,VLOOKUP('KALKULATOR 2021'!A797,Robocze!$B$23:$C$102,2),"")</f>
        <v/>
      </c>
      <c r="C797" s="47" t="str">
        <f t="shared" si="412"/>
        <v/>
      </c>
      <c r="D797" s="48" t="str">
        <f t="shared" si="413"/>
        <v/>
      </c>
      <c r="E797" s="54" t="str">
        <f t="shared" si="414"/>
        <v/>
      </c>
      <c r="F797" s="49" t="str">
        <f t="shared" si="415"/>
        <v/>
      </c>
      <c r="G797" s="50" t="str">
        <f>IF(F797&lt;&gt;"",
IF($F$6=Robocze!$B$3,$F$5/12,
IF(AND($F$6=Robocze!$B$4,MOD(A797,3)=1),$F$5/4,
IF(AND($F$6=Robocze!$B$5,MOD(A797,12)=1),$F$5,0))),
"")</f>
        <v/>
      </c>
      <c r="H797" s="50" t="str">
        <f t="shared" si="416"/>
        <v/>
      </c>
      <c r="I797" s="51" t="str">
        <f t="shared" si="417"/>
        <v/>
      </c>
      <c r="J797" s="50" t="str">
        <f t="shared" si="418"/>
        <v/>
      </c>
      <c r="K797" s="50" t="str">
        <f t="shared" si="419"/>
        <v/>
      </c>
      <c r="L797" s="52" t="str">
        <f t="shared" si="420"/>
        <v/>
      </c>
      <c r="M797" s="111" t="str">
        <f t="shared" si="421"/>
        <v/>
      </c>
      <c r="N797" s="114" t="str">
        <f t="shared" si="422"/>
        <v/>
      </c>
      <c r="O797" s="115"/>
      <c r="P797" s="114" t="str">
        <f t="shared" si="423"/>
        <v/>
      </c>
      <c r="Q797" s="115"/>
      <c r="R797" s="112" t="str">
        <f t="shared" si="424"/>
        <v/>
      </c>
      <c r="S797" s="50"/>
      <c r="T797" s="53" t="str">
        <f t="shared" si="425"/>
        <v/>
      </c>
      <c r="U797" s="50" t="str">
        <f t="shared" si="426"/>
        <v/>
      </c>
      <c r="V797" s="50" t="str">
        <f t="shared" si="427"/>
        <v/>
      </c>
      <c r="W797" s="53" t="str">
        <f t="shared" si="428"/>
        <v/>
      </c>
      <c r="X797" s="50" t="str">
        <f t="shared" si="429"/>
        <v/>
      </c>
      <c r="Y797" s="50" t="str">
        <f>IF(B797&lt;&gt;"",IF(MONTH(E797)=MONTH($F$14),SUMIF($C$22:C1265,"="&amp;(C797-1),$G$22:G1265),0)*T797,"")</f>
        <v/>
      </c>
      <c r="Z797" s="50" t="str">
        <f>IF(B797&lt;&gt;"",SUM($Y$22:Y797),"")</f>
        <v/>
      </c>
      <c r="AA797" s="51" t="str">
        <f t="shared" si="430"/>
        <v/>
      </c>
      <c r="AB797" s="50" t="str">
        <f t="shared" si="431"/>
        <v/>
      </c>
      <c r="AC797" s="50" t="str">
        <f t="shared" si="432"/>
        <v/>
      </c>
      <c r="AD797" s="50" t="str">
        <f t="shared" si="433"/>
        <v/>
      </c>
      <c r="AE797" s="50" t="str">
        <f t="shared" si="434"/>
        <v/>
      </c>
      <c r="AF797" s="50" t="str">
        <f>IFERROR($V797*(1-$W797)+SUM($X$22:$X797)+$AD797,"")</f>
        <v/>
      </c>
      <c r="AG797" s="50" t="str">
        <f t="shared" si="435"/>
        <v/>
      </c>
      <c r="AH797" s="50" t="str">
        <f>IF(B797&lt;&gt;"",
IF(AND(AG797=TRUE,D797&gt;=65),$V797*(1-10%)+SUM($X$22:$X797)+$AD797,AF797),
"")</f>
        <v/>
      </c>
      <c r="AI797" s="50" t="str">
        <f t="shared" si="436"/>
        <v/>
      </c>
      <c r="AJ797" s="50" t="str">
        <f t="shared" si="437"/>
        <v/>
      </c>
      <c r="AK797" s="50" t="str">
        <f t="shared" si="438"/>
        <v/>
      </c>
      <c r="AL797" s="50" t="str">
        <f t="shared" si="439"/>
        <v/>
      </c>
      <c r="AM797" s="50" t="str">
        <f t="shared" si="440"/>
        <v/>
      </c>
      <c r="AN797" s="50" t="str">
        <f t="shared" si="441"/>
        <v/>
      </c>
      <c r="AO797" s="50" t="str">
        <f t="shared" si="442"/>
        <v/>
      </c>
      <c r="AP797" s="50" t="str">
        <f t="shared" si="443"/>
        <v/>
      </c>
      <c r="AQ797" s="50" t="str">
        <f t="shared" si="444"/>
        <v/>
      </c>
    </row>
    <row r="798" spans="1:43" x14ac:dyDescent="0.2">
      <c r="A798" s="47" t="str">
        <f t="shared" si="445"/>
        <v/>
      </c>
      <c r="B798" s="47" t="str">
        <f>IF(E798&lt;=$F$10,VLOOKUP('KALKULATOR 2021'!A798,Robocze!$B$23:$C$102,2),"")</f>
        <v/>
      </c>
      <c r="C798" s="47" t="str">
        <f t="shared" si="412"/>
        <v/>
      </c>
      <c r="D798" s="48" t="str">
        <f t="shared" si="413"/>
        <v/>
      </c>
      <c r="E798" s="54" t="str">
        <f t="shared" si="414"/>
        <v/>
      </c>
      <c r="F798" s="49" t="str">
        <f t="shared" si="415"/>
        <v/>
      </c>
      <c r="G798" s="50" t="str">
        <f>IF(F798&lt;&gt;"",
IF($F$6=Robocze!$B$3,$F$5/12,
IF(AND($F$6=Robocze!$B$4,MOD(A798,3)=1),$F$5/4,
IF(AND($F$6=Robocze!$B$5,MOD(A798,12)=1),$F$5,0))),
"")</f>
        <v/>
      </c>
      <c r="H798" s="50" t="str">
        <f t="shared" si="416"/>
        <v/>
      </c>
      <c r="I798" s="51" t="str">
        <f t="shared" si="417"/>
        <v/>
      </c>
      <c r="J798" s="50" t="str">
        <f t="shared" si="418"/>
        <v/>
      </c>
      <c r="K798" s="50" t="str">
        <f t="shared" si="419"/>
        <v/>
      </c>
      <c r="L798" s="52" t="str">
        <f t="shared" si="420"/>
        <v/>
      </c>
      <c r="M798" s="111" t="str">
        <f t="shared" si="421"/>
        <v/>
      </c>
      <c r="N798" s="114" t="str">
        <f t="shared" si="422"/>
        <v/>
      </c>
      <c r="O798" s="115"/>
      <c r="P798" s="114" t="str">
        <f t="shared" si="423"/>
        <v/>
      </c>
      <c r="Q798" s="115"/>
      <c r="R798" s="112" t="str">
        <f t="shared" si="424"/>
        <v/>
      </c>
      <c r="S798" s="50"/>
      <c r="T798" s="53" t="str">
        <f t="shared" si="425"/>
        <v/>
      </c>
      <c r="U798" s="50" t="str">
        <f t="shared" si="426"/>
        <v/>
      </c>
      <c r="V798" s="50" t="str">
        <f t="shared" si="427"/>
        <v/>
      </c>
      <c r="W798" s="53" t="str">
        <f t="shared" si="428"/>
        <v/>
      </c>
      <c r="X798" s="50" t="str">
        <f t="shared" si="429"/>
        <v/>
      </c>
      <c r="Y798" s="50" t="str">
        <f>IF(B798&lt;&gt;"",IF(MONTH(E798)=MONTH($F$14),SUMIF($C$22:C1266,"="&amp;(C798-1),$G$22:G1266),0)*T798,"")</f>
        <v/>
      </c>
      <c r="Z798" s="50" t="str">
        <f>IF(B798&lt;&gt;"",SUM($Y$22:Y798),"")</f>
        <v/>
      </c>
      <c r="AA798" s="51" t="str">
        <f t="shared" si="430"/>
        <v/>
      </c>
      <c r="AB798" s="50" t="str">
        <f t="shared" si="431"/>
        <v/>
      </c>
      <c r="AC798" s="50" t="str">
        <f t="shared" si="432"/>
        <v/>
      </c>
      <c r="AD798" s="50" t="str">
        <f t="shared" si="433"/>
        <v/>
      </c>
      <c r="AE798" s="50" t="str">
        <f t="shared" si="434"/>
        <v/>
      </c>
      <c r="AF798" s="50" t="str">
        <f>IFERROR($V798*(1-$W798)+SUM($X$22:$X798)+$AD798,"")</f>
        <v/>
      </c>
      <c r="AG798" s="50" t="str">
        <f t="shared" si="435"/>
        <v/>
      </c>
      <c r="AH798" s="50" t="str">
        <f>IF(B798&lt;&gt;"",
IF(AND(AG798=TRUE,D798&gt;=65),$V798*(1-10%)+SUM($X$22:$X798)+$AD798,AF798),
"")</f>
        <v/>
      </c>
      <c r="AI798" s="50" t="str">
        <f t="shared" si="436"/>
        <v/>
      </c>
      <c r="AJ798" s="50" t="str">
        <f t="shared" si="437"/>
        <v/>
      </c>
      <c r="AK798" s="50" t="str">
        <f t="shared" si="438"/>
        <v/>
      </c>
      <c r="AL798" s="50" t="str">
        <f t="shared" si="439"/>
        <v/>
      </c>
      <c r="AM798" s="50" t="str">
        <f t="shared" si="440"/>
        <v/>
      </c>
      <c r="AN798" s="50" t="str">
        <f t="shared" si="441"/>
        <v/>
      </c>
      <c r="AO798" s="50" t="str">
        <f t="shared" si="442"/>
        <v/>
      </c>
      <c r="AP798" s="50" t="str">
        <f t="shared" si="443"/>
        <v/>
      </c>
      <c r="AQ798" s="50" t="str">
        <f t="shared" si="444"/>
        <v/>
      </c>
    </row>
    <row r="799" spans="1:43" x14ac:dyDescent="0.2">
      <c r="A799" s="47" t="str">
        <f t="shared" si="445"/>
        <v/>
      </c>
      <c r="B799" s="47" t="str">
        <f>IF(E799&lt;=$F$10,VLOOKUP('KALKULATOR 2021'!A799,Robocze!$B$23:$C$102,2),"")</f>
        <v/>
      </c>
      <c r="C799" s="47" t="str">
        <f t="shared" si="412"/>
        <v/>
      </c>
      <c r="D799" s="48" t="str">
        <f t="shared" si="413"/>
        <v/>
      </c>
      <c r="E799" s="54" t="str">
        <f t="shared" si="414"/>
        <v/>
      </c>
      <c r="F799" s="49" t="str">
        <f t="shared" si="415"/>
        <v/>
      </c>
      <c r="G799" s="50" t="str">
        <f>IF(F799&lt;&gt;"",
IF($F$6=Robocze!$B$3,$F$5/12,
IF(AND($F$6=Robocze!$B$4,MOD(A799,3)=1),$F$5/4,
IF(AND($F$6=Robocze!$B$5,MOD(A799,12)=1),$F$5,0))),
"")</f>
        <v/>
      </c>
      <c r="H799" s="50" t="str">
        <f t="shared" si="416"/>
        <v/>
      </c>
      <c r="I799" s="51" t="str">
        <f t="shared" si="417"/>
        <v/>
      </c>
      <c r="J799" s="50" t="str">
        <f t="shared" si="418"/>
        <v/>
      </c>
      <c r="K799" s="50" t="str">
        <f t="shared" si="419"/>
        <v/>
      </c>
      <c r="L799" s="52" t="str">
        <f t="shared" si="420"/>
        <v/>
      </c>
      <c r="M799" s="111" t="str">
        <f t="shared" si="421"/>
        <v/>
      </c>
      <c r="N799" s="114" t="str">
        <f t="shared" si="422"/>
        <v/>
      </c>
      <c r="O799" s="115"/>
      <c r="P799" s="114" t="str">
        <f t="shared" si="423"/>
        <v/>
      </c>
      <c r="Q799" s="115"/>
      <c r="R799" s="112" t="str">
        <f t="shared" si="424"/>
        <v/>
      </c>
      <c r="S799" s="50"/>
      <c r="T799" s="53" t="str">
        <f t="shared" si="425"/>
        <v/>
      </c>
      <c r="U799" s="50" t="str">
        <f t="shared" si="426"/>
        <v/>
      </c>
      <c r="V799" s="50" t="str">
        <f t="shared" si="427"/>
        <v/>
      </c>
      <c r="W799" s="53" t="str">
        <f t="shared" si="428"/>
        <v/>
      </c>
      <c r="X799" s="50" t="str">
        <f t="shared" si="429"/>
        <v/>
      </c>
      <c r="Y799" s="50" t="str">
        <f>IF(B799&lt;&gt;"",IF(MONTH(E799)=MONTH($F$14),SUMIF($C$22:C1267,"="&amp;(C799-1),$G$22:G1267),0)*T799,"")</f>
        <v/>
      </c>
      <c r="Z799" s="50" t="str">
        <f>IF(B799&lt;&gt;"",SUM($Y$22:Y799),"")</f>
        <v/>
      </c>
      <c r="AA799" s="51" t="str">
        <f t="shared" si="430"/>
        <v/>
      </c>
      <c r="AB799" s="50" t="str">
        <f t="shared" si="431"/>
        <v/>
      </c>
      <c r="AC799" s="50" t="str">
        <f t="shared" si="432"/>
        <v/>
      </c>
      <c r="AD799" s="50" t="str">
        <f t="shared" si="433"/>
        <v/>
      </c>
      <c r="AE799" s="50" t="str">
        <f t="shared" si="434"/>
        <v/>
      </c>
      <c r="AF799" s="50" t="str">
        <f>IFERROR($V799*(1-$W799)+SUM($X$22:$X799)+$AD799,"")</f>
        <v/>
      </c>
      <c r="AG799" s="50" t="str">
        <f t="shared" si="435"/>
        <v/>
      </c>
      <c r="AH799" s="50" t="str">
        <f>IF(B799&lt;&gt;"",
IF(AND(AG799=TRUE,D799&gt;=65),$V799*(1-10%)+SUM($X$22:$X799)+$AD799,AF799),
"")</f>
        <v/>
      </c>
      <c r="AI799" s="50" t="str">
        <f t="shared" si="436"/>
        <v/>
      </c>
      <c r="AJ799" s="50" t="str">
        <f t="shared" si="437"/>
        <v/>
      </c>
      <c r="AK799" s="50" t="str">
        <f t="shared" si="438"/>
        <v/>
      </c>
      <c r="AL799" s="50" t="str">
        <f t="shared" si="439"/>
        <v/>
      </c>
      <c r="AM799" s="50" t="str">
        <f t="shared" si="440"/>
        <v/>
      </c>
      <c r="AN799" s="50" t="str">
        <f t="shared" si="441"/>
        <v/>
      </c>
      <c r="AO799" s="50" t="str">
        <f t="shared" si="442"/>
        <v/>
      </c>
      <c r="AP799" s="50" t="str">
        <f t="shared" si="443"/>
        <v/>
      </c>
      <c r="AQ799" s="50" t="str">
        <f t="shared" si="444"/>
        <v/>
      </c>
    </row>
    <row r="800" spans="1:43" x14ac:dyDescent="0.2">
      <c r="A800" s="47" t="str">
        <f t="shared" si="445"/>
        <v/>
      </c>
      <c r="B800" s="47" t="str">
        <f>IF(E800&lt;=$F$10,VLOOKUP('KALKULATOR 2021'!A800,Robocze!$B$23:$C$102,2),"")</f>
        <v/>
      </c>
      <c r="C800" s="47" t="str">
        <f t="shared" si="412"/>
        <v/>
      </c>
      <c r="D800" s="48" t="str">
        <f t="shared" si="413"/>
        <v/>
      </c>
      <c r="E800" s="54" t="str">
        <f t="shared" si="414"/>
        <v/>
      </c>
      <c r="F800" s="49" t="str">
        <f t="shared" si="415"/>
        <v/>
      </c>
      <c r="G800" s="50" t="str">
        <f>IF(F800&lt;&gt;"",
IF($F$6=Robocze!$B$3,$F$5/12,
IF(AND($F$6=Robocze!$B$4,MOD(A800,3)=1),$F$5/4,
IF(AND($F$6=Robocze!$B$5,MOD(A800,12)=1),$F$5,0))),
"")</f>
        <v/>
      </c>
      <c r="H800" s="50" t="str">
        <f t="shared" si="416"/>
        <v/>
      </c>
      <c r="I800" s="51" t="str">
        <f t="shared" si="417"/>
        <v/>
      </c>
      <c r="J800" s="50" t="str">
        <f t="shared" si="418"/>
        <v/>
      </c>
      <c r="K800" s="50" t="str">
        <f t="shared" si="419"/>
        <v/>
      </c>
      <c r="L800" s="52" t="str">
        <f t="shared" si="420"/>
        <v/>
      </c>
      <c r="M800" s="111" t="str">
        <f t="shared" si="421"/>
        <v/>
      </c>
      <c r="N800" s="114" t="str">
        <f t="shared" si="422"/>
        <v/>
      </c>
      <c r="O800" s="115"/>
      <c r="P800" s="114" t="str">
        <f t="shared" si="423"/>
        <v/>
      </c>
      <c r="Q800" s="115"/>
      <c r="R800" s="112" t="str">
        <f t="shared" si="424"/>
        <v/>
      </c>
      <c r="S800" s="50"/>
      <c r="T800" s="53" t="str">
        <f t="shared" si="425"/>
        <v/>
      </c>
      <c r="U800" s="50" t="str">
        <f t="shared" si="426"/>
        <v/>
      </c>
      <c r="V800" s="50" t="str">
        <f t="shared" si="427"/>
        <v/>
      </c>
      <c r="W800" s="53" t="str">
        <f t="shared" si="428"/>
        <v/>
      </c>
      <c r="X800" s="50" t="str">
        <f t="shared" si="429"/>
        <v/>
      </c>
      <c r="Y800" s="50" t="str">
        <f>IF(B800&lt;&gt;"",IF(MONTH(E800)=MONTH($F$14),SUMIF($C$22:C1268,"="&amp;(C800-1),$G$22:G1268),0)*T800,"")</f>
        <v/>
      </c>
      <c r="Z800" s="50" t="str">
        <f>IF(B800&lt;&gt;"",SUM($Y$22:Y800),"")</f>
        <v/>
      </c>
      <c r="AA800" s="51" t="str">
        <f t="shared" si="430"/>
        <v/>
      </c>
      <c r="AB800" s="50" t="str">
        <f t="shared" si="431"/>
        <v/>
      </c>
      <c r="AC800" s="50" t="str">
        <f t="shared" si="432"/>
        <v/>
      </c>
      <c r="AD800" s="50" t="str">
        <f t="shared" si="433"/>
        <v/>
      </c>
      <c r="AE800" s="50" t="str">
        <f t="shared" si="434"/>
        <v/>
      </c>
      <c r="AF800" s="50" t="str">
        <f>IFERROR($V800*(1-$W800)+SUM($X$22:$X800)+$AD800,"")</f>
        <v/>
      </c>
      <c r="AG800" s="50" t="str">
        <f t="shared" si="435"/>
        <v/>
      </c>
      <c r="AH800" s="50" t="str">
        <f>IF(B800&lt;&gt;"",
IF(AND(AG800=TRUE,D800&gt;=65),$V800*(1-10%)+SUM($X$22:$X800)+$AD800,AF800),
"")</f>
        <v/>
      </c>
      <c r="AI800" s="50" t="str">
        <f t="shared" si="436"/>
        <v/>
      </c>
      <c r="AJ800" s="50" t="str">
        <f t="shared" si="437"/>
        <v/>
      </c>
      <c r="AK800" s="50" t="str">
        <f t="shared" si="438"/>
        <v/>
      </c>
      <c r="AL800" s="50" t="str">
        <f t="shared" si="439"/>
        <v/>
      </c>
      <c r="AM800" s="50" t="str">
        <f t="shared" si="440"/>
        <v/>
      </c>
      <c r="AN800" s="50" t="str">
        <f t="shared" si="441"/>
        <v/>
      </c>
      <c r="AO800" s="50" t="str">
        <f t="shared" si="442"/>
        <v/>
      </c>
      <c r="AP800" s="50" t="str">
        <f t="shared" si="443"/>
        <v/>
      </c>
      <c r="AQ800" s="50" t="str">
        <f t="shared" si="444"/>
        <v/>
      </c>
    </row>
    <row r="801" spans="1:43" x14ac:dyDescent="0.2">
      <c r="A801" s="55" t="str">
        <f t="shared" si="445"/>
        <v/>
      </c>
      <c r="B801" s="55" t="str">
        <f>IF(E801&lt;=$F$10,VLOOKUP('KALKULATOR 2021'!A801,Robocze!$B$23:$C$102,2),"")</f>
        <v/>
      </c>
      <c r="C801" s="55" t="str">
        <f t="shared" si="412"/>
        <v/>
      </c>
      <c r="D801" s="56" t="str">
        <f t="shared" si="413"/>
        <v/>
      </c>
      <c r="E801" s="57" t="str">
        <f t="shared" si="414"/>
        <v/>
      </c>
      <c r="F801" s="58" t="str">
        <f t="shared" si="415"/>
        <v/>
      </c>
      <c r="G801" s="59" t="str">
        <f>IF(F801&lt;&gt;"",
IF($F$6=Robocze!$B$3,$F$5/12,
IF(AND($F$6=Robocze!$B$4,MOD(A801,3)=1),$F$5/4,
IF(AND($F$6=Robocze!$B$5,MOD(A801,12)=1),$F$5,0))),
"")</f>
        <v/>
      </c>
      <c r="H801" s="59" t="str">
        <f t="shared" si="416"/>
        <v/>
      </c>
      <c r="I801" s="60" t="str">
        <f t="shared" si="417"/>
        <v/>
      </c>
      <c r="J801" s="59" t="str">
        <f t="shared" si="418"/>
        <v/>
      </c>
      <c r="K801" s="59" t="str">
        <f t="shared" si="419"/>
        <v/>
      </c>
      <c r="L801" s="61" t="str">
        <f t="shared" si="420"/>
        <v/>
      </c>
      <c r="M801" s="113" t="str">
        <f t="shared" si="421"/>
        <v/>
      </c>
      <c r="N801" s="114" t="str">
        <f t="shared" si="422"/>
        <v/>
      </c>
      <c r="O801" s="115"/>
      <c r="P801" s="114" t="str">
        <f t="shared" si="423"/>
        <v/>
      </c>
      <c r="Q801" s="115"/>
      <c r="R801" s="112" t="str">
        <f t="shared" si="424"/>
        <v/>
      </c>
      <c r="S801" s="59"/>
      <c r="T801" s="62" t="str">
        <f t="shared" si="425"/>
        <v/>
      </c>
      <c r="U801" s="59" t="str">
        <f t="shared" si="426"/>
        <v/>
      </c>
      <c r="V801" s="59" t="str">
        <f t="shared" si="427"/>
        <v/>
      </c>
      <c r="W801" s="62" t="str">
        <f t="shared" si="428"/>
        <v/>
      </c>
      <c r="X801" s="59" t="str">
        <f t="shared" si="429"/>
        <v/>
      </c>
      <c r="Y801" s="59" t="str">
        <f>IF(B801&lt;&gt;"",IF(MONTH(E801)=MONTH($F$14),SUMIF($C$22:C1269,"="&amp;(C801-1),$G$22:G1269),0)*T801,"")</f>
        <v/>
      </c>
      <c r="Z801" s="59" t="str">
        <f>IF(B801&lt;&gt;"",SUM($Y$22:Y801),"")</f>
        <v/>
      </c>
      <c r="AA801" s="60" t="str">
        <f t="shared" si="430"/>
        <v/>
      </c>
      <c r="AB801" s="59" t="str">
        <f t="shared" si="431"/>
        <v/>
      </c>
      <c r="AC801" s="59" t="str">
        <f t="shared" si="432"/>
        <v/>
      </c>
      <c r="AD801" s="59" t="str">
        <f t="shared" si="433"/>
        <v/>
      </c>
      <c r="AE801" s="59" t="str">
        <f t="shared" si="434"/>
        <v/>
      </c>
      <c r="AF801" s="59" t="str">
        <f>IFERROR($V801*(1-$W801)+SUM($X$22:$X801)+$AD801,"")</f>
        <v/>
      </c>
      <c r="AG801" s="59" t="str">
        <f t="shared" si="435"/>
        <v/>
      </c>
      <c r="AH801" s="59" t="str">
        <f>IF(B801&lt;&gt;"",
IF(AND(AG801=TRUE,D801&gt;=65),$V801*(1-10%)+SUM($X$22:$X801)+$AD801,AF801),
"")</f>
        <v/>
      </c>
      <c r="AI801" s="59" t="str">
        <f t="shared" si="436"/>
        <v/>
      </c>
      <c r="AJ801" s="59" t="str">
        <f t="shared" si="437"/>
        <v/>
      </c>
      <c r="AK801" s="59" t="str">
        <f t="shared" si="438"/>
        <v/>
      </c>
      <c r="AL801" s="59" t="str">
        <f t="shared" si="439"/>
        <v/>
      </c>
      <c r="AM801" s="59" t="str">
        <f t="shared" si="440"/>
        <v/>
      </c>
      <c r="AN801" s="59" t="str">
        <f t="shared" si="441"/>
        <v/>
      </c>
      <c r="AO801" s="59" t="str">
        <f t="shared" si="442"/>
        <v/>
      </c>
      <c r="AP801" s="59" t="str">
        <f t="shared" si="443"/>
        <v/>
      </c>
      <c r="AQ801" s="59" t="str">
        <f t="shared" si="444"/>
        <v/>
      </c>
    </row>
    <row r="802" spans="1:43" x14ac:dyDescent="0.2">
      <c r="A802" s="47" t="str">
        <f t="shared" si="445"/>
        <v/>
      </c>
      <c r="B802" s="47" t="str">
        <f>IF(E802&lt;=$F$10,VLOOKUP('KALKULATOR 2021'!A802,Robocze!$B$23:$C$102,2),"")</f>
        <v/>
      </c>
      <c r="C802" s="47" t="str">
        <f t="shared" si="412"/>
        <v/>
      </c>
      <c r="D802" s="48" t="str">
        <f t="shared" si="413"/>
        <v/>
      </c>
      <c r="E802" s="49" t="str">
        <f t="shared" si="414"/>
        <v/>
      </c>
      <c r="F802" s="49" t="str">
        <f t="shared" si="415"/>
        <v/>
      </c>
      <c r="G802" s="50" t="str">
        <f>IF(F802&lt;&gt;"",
IF($F$6=Robocze!$B$3,$F$5/12,
IF(AND($F$6=Robocze!$B$4,MOD(A802,3)=1),$F$5/4,
IF(AND($F$6=Robocze!$B$5,MOD(A802,12)=1),$F$5,0))),
"")</f>
        <v/>
      </c>
      <c r="H802" s="50" t="str">
        <f t="shared" si="416"/>
        <v/>
      </c>
      <c r="I802" s="51" t="str">
        <f t="shared" si="417"/>
        <v/>
      </c>
      <c r="J802" s="50" t="str">
        <f t="shared" si="418"/>
        <v/>
      </c>
      <c r="K802" s="50" t="str">
        <f t="shared" si="419"/>
        <v/>
      </c>
      <c r="L802" s="52" t="str">
        <f t="shared" si="420"/>
        <v/>
      </c>
      <c r="M802" s="111" t="str">
        <f t="shared" si="421"/>
        <v/>
      </c>
      <c r="N802" s="114" t="str">
        <f t="shared" si="422"/>
        <v/>
      </c>
      <c r="O802" s="115"/>
      <c r="P802" s="114" t="str">
        <f t="shared" si="423"/>
        <v/>
      </c>
      <c r="Q802" s="115"/>
      <c r="R802" s="112" t="str">
        <f t="shared" si="424"/>
        <v/>
      </c>
      <c r="S802" s="50"/>
      <c r="T802" s="53" t="str">
        <f t="shared" si="425"/>
        <v/>
      </c>
      <c r="U802" s="50" t="str">
        <f t="shared" si="426"/>
        <v/>
      </c>
      <c r="V802" s="50" t="str">
        <f t="shared" si="427"/>
        <v/>
      </c>
      <c r="W802" s="53" t="str">
        <f t="shared" si="428"/>
        <v/>
      </c>
      <c r="X802" s="50" t="str">
        <f t="shared" si="429"/>
        <v/>
      </c>
      <c r="Y802" s="50" t="str">
        <f>IF(B802&lt;&gt;"",IF(MONTH(E802)=MONTH($F$14),SUMIF($C$22:C1270,"="&amp;(C802-1),$G$22:G1270),0)*T802,"")</f>
        <v/>
      </c>
      <c r="Z802" s="50" t="str">
        <f>IF(B802&lt;&gt;"",SUM($Y$22:Y802),"")</f>
        <v/>
      </c>
      <c r="AA802" s="51" t="str">
        <f t="shared" si="430"/>
        <v/>
      </c>
      <c r="AB802" s="50" t="str">
        <f t="shared" si="431"/>
        <v/>
      </c>
      <c r="AC802" s="50" t="str">
        <f t="shared" si="432"/>
        <v/>
      </c>
      <c r="AD802" s="50" t="str">
        <f t="shared" si="433"/>
        <v/>
      </c>
      <c r="AE802" s="50" t="str">
        <f t="shared" si="434"/>
        <v/>
      </c>
      <c r="AF802" s="50" t="str">
        <f>IFERROR($V802*(1-$W802)+SUM($X$22:$X802)+$AD802,"")</f>
        <v/>
      </c>
      <c r="AG802" s="50" t="str">
        <f t="shared" si="435"/>
        <v/>
      </c>
      <c r="AH802" s="50" t="str">
        <f>IF(B802&lt;&gt;"",
IF(AND(AG802=TRUE,D802&gt;=65),$V802*(1-10%)+SUM($X$22:$X802)+$AD802,AF802),
"")</f>
        <v/>
      </c>
      <c r="AI802" s="50" t="str">
        <f t="shared" si="436"/>
        <v/>
      </c>
      <c r="AJ802" s="50" t="str">
        <f t="shared" si="437"/>
        <v/>
      </c>
      <c r="AK802" s="50" t="str">
        <f t="shared" si="438"/>
        <v/>
      </c>
      <c r="AL802" s="50" t="str">
        <f t="shared" si="439"/>
        <v/>
      </c>
      <c r="AM802" s="50" t="str">
        <f t="shared" si="440"/>
        <v/>
      </c>
      <c r="AN802" s="50" t="str">
        <f t="shared" si="441"/>
        <v/>
      </c>
      <c r="AO802" s="50" t="str">
        <f t="shared" si="442"/>
        <v/>
      </c>
      <c r="AP802" s="50" t="str">
        <f t="shared" si="443"/>
        <v/>
      </c>
      <c r="AQ802" s="50" t="str">
        <f t="shared" si="444"/>
        <v/>
      </c>
    </row>
    <row r="803" spans="1:43" x14ac:dyDescent="0.2">
      <c r="A803" s="47" t="str">
        <f t="shared" si="445"/>
        <v/>
      </c>
      <c r="B803" s="47" t="str">
        <f>IF(E803&lt;=$F$10,VLOOKUP('KALKULATOR 2021'!A803,Robocze!$B$23:$C$102,2),"")</f>
        <v/>
      </c>
      <c r="C803" s="47" t="str">
        <f t="shared" si="412"/>
        <v/>
      </c>
      <c r="D803" s="48" t="str">
        <f t="shared" si="413"/>
        <v/>
      </c>
      <c r="E803" s="54" t="str">
        <f t="shared" si="414"/>
        <v/>
      </c>
      <c r="F803" s="49" t="str">
        <f t="shared" si="415"/>
        <v/>
      </c>
      <c r="G803" s="50" t="str">
        <f>IF(F803&lt;&gt;"",
IF($F$6=Robocze!$B$3,$F$5/12,
IF(AND($F$6=Robocze!$B$4,MOD(A803,3)=1),$F$5/4,
IF(AND($F$6=Robocze!$B$5,MOD(A803,12)=1),$F$5,0))),
"")</f>
        <v/>
      </c>
      <c r="H803" s="50" t="str">
        <f t="shared" si="416"/>
        <v/>
      </c>
      <c r="I803" s="51" t="str">
        <f t="shared" si="417"/>
        <v/>
      </c>
      <c r="J803" s="50" t="str">
        <f t="shared" si="418"/>
        <v/>
      </c>
      <c r="K803" s="50" t="str">
        <f t="shared" si="419"/>
        <v/>
      </c>
      <c r="L803" s="52" t="str">
        <f t="shared" si="420"/>
        <v/>
      </c>
      <c r="M803" s="111" t="str">
        <f t="shared" si="421"/>
        <v/>
      </c>
      <c r="N803" s="114" t="str">
        <f t="shared" si="422"/>
        <v/>
      </c>
      <c r="O803" s="115"/>
      <c r="P803" s="114" t="str">
        <f t="shared" si="423"/>
        <v/>
      </c>
      <c r="Q803" s="115"/>
      <c r="R803" s="112" t="str">
        <f t="shared" si="424"/>
        <v/>
      </c>
      <c r="S803" s="50"/>
      <c r="T803" s="53" t="str">
        <f t="shared" si="425"/>
        <v/>
      </c>
      <c r="U803" s="50" t="str">
        <f t="shared" si="426"/>
        <v/>
      </c>
      <c r="V803" s="50" t="str">
        <f t="shared" si="427"/>
        <v/>
      </c>
      <c r="W803" s="53" t="str">
        <f t="shared" si="428"/>
        <v/>
      </c>
      <c r="X803" s="50" t="str">
        <f t="shared" si="429"/>
        <v/>
      </c>
      <c r="Y803" s="50" t="str">
        <f>IF(B803&lt;&gt;"",IF(MONTH(E803)=MONTH($F$14),SUMIF($C$22:C1271,"="&amp;(C803-1),$G$22:G1271),0)*T803,"")</f>
        <v/>
      </c>
      <c r="Z803" s="50" t="str">
        <f>IF(B803&lt;&gt;"",SUM($Y$22:Y803),"")</f>
        <v/>
      </c>
      <c r="AA803" s="51" t="str">
        <f t="shared" si="430"/>
        <v/>
      </c>
      <c r="AB803" s="50" t="str">
        <f t="shared" si="431"/>
        <v/>
      </c>
      <c r="AC803" s="50" t="str">
        <f t="shared" si="432"/>
        <v/>
      </c>
      <c r="AD803" s="50" t="str">
        <f t="shared" si="433"/>
        <v/>
      </c>
      <c r="AE803" s="50" t="str">
        <f t="shared" si="434"/>
        <v/>
      </c>
      <c r="AF803" s="50" t="str">
        <f>IFERROR($V803*(1-$W803)+SUM($X$22:$X803)+$AD803,"")</f>
        <v/>
      </c>
      <c r="AG803" s="50" t="str">
        <f t="shared" si="435"/>
        <v/>
      </c>
      <c r="AH803" s="50" t="str">
        <f>IF(B803&lt;&gt;"",
IF(AND(AG803=TRUE,D803&gt;=65),$V803*(1-10%)+SUM($X$22:$X803)+$AD803,AF803),
"")</f>
        <v/>
      </c>
      <c r="AI803" s="50" t="str">
        <f t="shared" si="436"/>
        <v/>
      </c>
      <c r="AJ803" s="50" t="str">
        <f t="shared" si="437"/>
        <v/>
      </c>
      <c r="AK803" s="50" t="str">
        <f t="shared" si="438"/>
        <v/>
      </c>
      <c r="AL803" s="50" t="str">
        <f t="shared" si="439"/>
        <v/>
      </c>
      <c r="AM803" s="50" t="str">
        <f t="shared" si="440"/>
        <v/>
      </c>
      <c r="AN803" s="50" t="str">
        <f t="shared" si="441"/>
        <v/>
      </c>
      <c r="AO803" s="50" t="str">
        <f t="shared" si="442"/>
        <v/>
      </c>
      <c r="AP803" s="50" t="str">
        <f t="shared" si="443"/>
        <v/>
      </c>
      <c r="AQ803" s="50" t="str">
        <f t="shared" si="444"/>
        <v/>
      </c>
    </row>
    <row r="804" spans="1:43" x14ac:dyDescent="0.2">
      <c r="A804" s="47" t="str">
        <f t="shared" si="445"/>
        <v/>
      </c>
      <c r="B804" s="47" t="str">
        <f>IF(E804&lt;=$F$10,VLOOKUP('KALKULATOR 2021'!A804,Robocze!$B$23:$C$102,2),"")</f>
        <v/>
      </c>
      <c r="C804" s="47" t="str">
        <f t="shared" si="412"/>
        <v/>
      </c>
      <c r="D804" s="48" t="str">
        <f t="shared" si="413"/>
        <v/>
      </c>
      <c r="E804" s="54" t="str">
        <f t="shared" si="414"/>
        <v/>
      </c>
      <c r="F804" s="49" t="str">
        <f t="shared" si="415"/>
        <v/>
      </c>
      <c r="G804" s="50" t="str">
        <f>IF(F804&lt;&gt;"",
IF($F$6=Robocze!$B$3,$F$5/12,
IF(AND($F$6=Robocze!$B$4,MOD(A804,3)=1),$F$5/4,
IF(AND($F$6=Robocze!$B$5,MOD(A804,12)=1),$F$5,0))),
"")</f>
        <v/>
      </c>
      <c r="H804" s="50" t="str">
        <f t="shared" si="416"/>
        <v/>
      </c>
      <c r="I804" s="51" t="str">
        <f t="shared" si="417"/>
        <v/>
      </c>
      <c r="J804" s="50" t="str">
        <f t="shared" si="418"/>
        <v/>
      </c>
      <c r="K804" s="50" t="str">
        <f t="shared" si="419"/>
        <v/>
      </c>
      <c r="L804" s="52" t="str">
        <f t="shared" si="420"/>
        <v/>
      </c>
      <c r="M804" s="111" t="str">
        <f t="shared" si="421"/>
        <v/>
      </c>
      <c r="N804" s="114" t="str">
        <f t="shared" si="422"/>
        <v/>
      </c>
      <c r="O804" s="115"/>
      <c r="P804" s="114" t="str">
        <f t="shared" si="423"/>
        <v/>
      </c>
      <c r="Q804" s="115"/>
      <c r="R804" s="112" t="str">
        <f t="shared" si="424"/>
        <v/>
      </c>
      <c r="S804" s="50"/>
      <c r="T804" s="53" t="str">
        <f t="shared" si="425"/>
        <v/>
      </c>
      <c r="U804" s="50" t="str">
        <f t="shared" si="426"/>
        <v/>
      </c>
      <c r="V804" s="50" t="str">
        <f t="shared" si="427"/>
        <v/>
      </c>
      <c r="W804" s="53" t="str">
        <f t="shared" si="428"/>
        <v/>
      </c>
      <c r="X804" s="50" t="str">
        <f t="shared" si="429"/>
        <v/>
      </c>
      <c r="Y804" s="50" t="str">
        <f>IF(B804&lt;&gt;"",IF(MONTH(E804)=MONTH($F$14),SUMIF($C$22:C1272,"="&amp;(C804-1),$G$22:G1272),0)*T804,"")</f>
        <v/>
      </c>
      <c r="Z804" s="50" t="str">
        <f>IF(B804&lt;&gt;"",SUM($Y$22:Y804),"")</f>
        <v/>
      </c>
      <c r="AA804" s="51" t="str">
        <f t="shared" si="430"/>
        <v/>
      </c>
      <c r="AB804" s="50" t="str">
        <f t="shared" si="431"/>
        <v/>
      </c>
      <c r="AC804" s="50" t="str">
        <f t="shared" si="432"/>
        <v/>
      </c>
      <c r="AD804" s="50" t="str">
        <f t="shared" si="433"/>
        <v/>
      </c>
      <c r="AE804" s="50" t="str">
        <f t="shared" si="434"/>
        <v/>
      </c>
      <c r="AF804" s="50" t="str">
        <f>IFERROR($V804*(1-$W804)+SUM($X$22:$X804)+$AD804,"")</f>
        <v/>
      </c>
      <c r="AG804" s="50" t="str">
        <f t="shared" si="435"/>
        <v/>
      </c>
      <c r="AH804" s="50" t="str">
        <f>IF(B804&lt;&gt;"",
IF(AND(AG804=TRUE,D804&gt;=65),$V804*(1-10%)+SUM($X$22:$X804)+$AD804,AF804),
"")</f>
        <v/>
      </c>
      <c r="AI804" s="50" t="str">
        <f t="shared" si="436"/>
        <v/>
      </c>
      <c r="AJ804" s="50" t="str">
        <f t="shared" si="437"/>
        <v/>
      </c>
      <c r="AK804" s="50" t="str">
        <f t="shared" si="438"/>
        <v/>
      </c>
      <c r="AL804" s="50" t="str">
        <f t="shared" si="439"/>
        <v/>
      </c>
      <c r="AM804" s="50" t="str">
        <f t="shared" si="440"/>
        <v/>
      </c>
      <c r="AN804" s="50" t="str">
        <f t="shared" si="441"/>
        <v/>
      </c>
      <c r="AO804" s="50" t="str">
        <f t="shared" si="442"/>
        <v/>
      </c>
      <c r="AP804" s="50" t="str">
        <f t="shared" si="443"/>
        <v/>
      </c>
      <c r="AQ804" s="50" t="str">
        <f t="shared" si="444"/>
        <v/>
      </c>
    </row>
    <row r="805" spans="1:43" x14ac:dyDescent="0.2">
      <c r="A805" s="47" t="str">
        <f t="shared" si="445"/>
        <v/>
      </c>
      <c r="B805" s="47" t="str">
        <f>IF(E805&lt;=$F$10,VLOOKUP('KALKULATOR 2021'!A805,Robocze!$B$23:$C$102,2),"")</f>
        <v/>
      </c>
      <c r="C805" s="47" t="str">
        <f t="shared" si="412"/>
        <v/>
      </c>
      <c r="D805" s="48" t="str">
        <f t="shared" si="413"/>
        <v/>
      </c>
      <c r="E805" s="54" t="str">
        <f t="shared" si="414"/>
        <v/>
      </c>
      <c r="F805" s="49" t="str">
        <f t="shared" si="415"/>
        <v/>
      </c>
      <c r="G805" s="50" t="str">
        <f>IF(F805&lt;&gt;"",
IF($F$6=Robocze!$B$3,$F$5/12,
IF(AND($F$6=Robocze!$B$4,MOD(A805,3)=1),$F$5/4,
IF(AND($F$6=Robocze!$B$5,MOD(A805,12)=1),$F$5,0))),
"")</f>
        <v/>
      </c>
      <c r="H805" s="50" t="str">
        <f t="shared" si="416"/>
        <v/>
      </c>
      <c r="I805" s="51" t="str">
        <f t="shared" si="417"/>
        <v/>
      </c>
      <c r="J805" s="50" t="str">
        <f t="shared" si="418"/>
        <v/>
      </c>
      <c r="K805" s="50" t="str">
        <f t="shared" si="419"/>
        <v/>
      </c>
      <c r="L805" s="52" t="str">
        <f t="shared" si="420"/>
        <v/>
      </c>
      <c r="M805" s="111" t="str">
        <f t="shared" si="421"/>
        <v/>
      </c>
      <c r="N805" s="114" t="str">
        <f t="shared" si="422"/>
        <v/>
      </c>
      <c r="O805" s="115"/>
      <c r="P805" s="114" t="str">
        <f t="shared" si="423"/>
        <v/>
      </c>
      <c r="Q805" s="115"/>
      <c r="R805" s="112" t="str">
        <f t="shared" si="424"/>
        <v/>
      </c>
      <c r="S805" s="50"/>
      <c r="T805" s="53" t="str">
        <f t="shared" si="425"/>
        <v/>
      </c>
      <c r="U805" s="50" t="str">
        <f t="shared" si="426"/>
        <v/>
      </c>
      <c r="V805" s="50" t="str">
        <f t="shared" si="427"/>
        <v/>
      </c>
      <c r="W805" s="53" t="str">
        <f t="shared" si="428"/>
        <v/>
      </c>
      <c r="X805" s="50" t="str">
        <f t="shared" si="429"/>
        <v/>
      </c>
      <c r="Y805" s="50" t="str">
        <f>IF(B805&lt;&gt;"",IF(MONTH(E805)=MONTH($F$14),SUMIF($C$22:C1273,"="&amp;(C805-1),$G$22:G1273),0)*T805,"")</f>
        <v/>
      </c>
      <c r="Z805" s="50" t="str">
        <f>IF(B805&lt;&gt;"",SUM($Y$22:Y805),"")</f>
        <v/>
      </c>
      <c r="AA805" s="51" t="str">
        <f t="shared" si="430"/>
        <v/>
      </c>
      <c r="AB805" s="50" t="str">
        <f t="shared" si="431"/>
        <v/>
      </c>
      <c r="AC805" s="50" t="str">
        <f t="shared" si="432"/>
        <v/>
      </c>
      <c r="AD805" s="50" t="str">
        <f t="shared" si="433"/>
        <v/>
      </c>
      <c r="AE805" s="50" t="str">
        <f t="shared" si="434"/>
        <v/>
      </c>
      <c r="AF805" s="50" t="str">
        <f>IFERROR($V805*(1-$W805)+SUM($X$22:$X805)+$AD805,"")</f>
        <v/>
      </c>
      <c r="AG805" s="50" t="str">
        <f t="shared" si="435"/>
        <v/>
      </c>
      <c r="AH805" s="50" t="str">
        <f>IF(B805&lt;&gt;"",
IF(AND(AG805=TRUE,D805&gt;=65),$V805*(1-10%)+SUM($X$22:$X805)+$AD805,AF805),
"")</f>
        <v/>
      </c>
      <c r="AI805" s="50" t="str">
        <f t="shared" si="436"/>
        <v/>
      </c>
      <c r="AJ805" s="50" t="str">
        <f t="shared" si="437"/>
        <v/>
      </c>
      <c r="AK805" s="50" t="str">
        <f t="shared" si="438"/>
        <v/>
      </c>
      <c r="AL805" s="50" t="str">
        <f t="shared" si="439"/>
        <v/>
      </c>
      <c r="AM805" s="50" t="str">
        <f t="shared" si="440"/>
        <v/>
      </c>
      <c r="AN805" s="50" t="str">
        <f t="shared" si="441"/>
        <v/>
      </c>
      <c r="AO805" s="50" t="str">
        <f t="shared" si="442"/>
        <v/>
      </c>
      <c r="AP805" s="50" t="str">
        <f t="shared" si="443"/>
        <v/>
      </c>
      <c r="AQ805" s="50" t="str">
        <f t="shared" si="444"/>
        <v/>
      </c>
    </row>
    <row r="806" spans="1:43" x14ac:dyDescent="0.2">
      <c r="A806" s="47" t="str">
        <f t="shared" si="445"/>
        <v/>
      </c>
      <c r="B806" s="47" t="str">
        <f>IF(E806&lt;=$F$10,VLOOKUP('KALKULATOR 2021'!A806,Robocze!$B$23:$C$102,2),"")</f>
        <v/>
      </c>
      <c r="C806" s="47" t="str">
        <f t="shared" ref="C806:C869" si="446">IF(B806="","",YEAR(E806))</f>
        <v/>
      </c>
      <c r="D806" s="48" t="str">
        <f t="shared" ref="D806:D869" si="447">IF(B806="","",D805+1/12)</f>
        <v/>
      </c>
      <c r="E806" s="54" t="str">
        <f t="shared" ref="E806:E869" si="448">IF(OR(B805="",E805&gt;$F$10,A806=""),"",EDATE(E805,1))</f>
        <v/>
      </c>
      <c r="F806" s="49" t="str">
        <f t="shared" ref="F806:F869" si="449">IFERROR(EOMONTH(E806,0),"")</f>
        <v/>
      </c>
      <c r="G806" s="50" t="str">
        <f>IF(F806&lt;&gt;"",
IF($F$6=Robocze!$B$3,$F$5/12,
IF(AND($F$6=Robocze!$B$4,MOD(A806,3)=1),$F$5/4,
IF(AND($F$6=Robocze!$B$5,MOD(A806,12)=1),$F$5,0))),
"")</f>
        <v/>
      </c>
      <c r="H806" s="50" t="str">
        <f t="shared" ref="H806:H869" si="450">IFERROR(H805+G806,"")</f>
        <v/>
      </c>
      <c r="I806" s="51" t="str">
        <f t="shared" ref="I806:I869" si="451">IF(E806&lt;=$F$10,$F$2,"")</f>
        <v/>
      </c>
      <c r="J806" s="50" t="str">
        <f t="shared" ref="J806:J869" si="452">IF(I806&lt;&gt;"",
IFERROR(IF(MONTH($F$9)=MONTH(E806),$F$16,0),"")+ IF(A806=1,$F$17,0),
"")</f>
        <v/>
      </c>
      <c r="K806" s="50" t="str">
        <f t="shared" ref="K806:K869" si="453">IF(I806&lt;&gt;"",
G806-J806,
"")</f>
        <v/>
      </c>
      <c r="L806" s="52" t="str">
        <f t="shared" ref="L806:L869" si="454">IFERROR(IF(AND(MOD(A806,12)=0,A806&lt;&gt;""),A806/12,""),"")</f>
        <v/>
      </c>
      <c r="M806" s="111" t="str">
        <f t="shared" ref="M806:M869" si="455">H806</f>
        <v/>
      </c>
      <c r="N806" s="114" t="str">
        <f t="shared" ref="N806:N869" si="456">IF(AG806=FALSE,AF806,AH806)</f>
        <v/>
      </c>
      <c r="O806" s="115"/>
      <c r="P806" s="114" t="str">
        <f t="shared" ref="P806:P869" si="457">IF(AL806=FALSE,AK806,AM806)</f>
        <v/>
      </c>
      <c r="Q806" s="115"/>
      <c r="R806" s="112" t="str">
        <f t="shared" ref="R806:R869" si="458">AQ806</f>
        <v/>
      </c>
      <c r="S806" s="50"/>
      <c r="T806" s="53" t="str">
        <f t="shared" ref="T806:T869" si="459">IF(B806&lt;&gt;"",$F$12,"")</f>
        <v/>
      </c>
      <c r="U806" s="50" t="str">
        <f t="shared" ref="U806:U869" si="460">IF(B806&lt;&gt;"",(K806+V805)*(I806/12),"")</f>
        <v/>
      </c>
      <c r="V806" s="50" t="str">
        <f t="shared" ref="V806:V869" si="461">IF(B806&lt;&gt;"",V805+U806+K806,"")</f>
        <v/>
      </c>
      <c r="W806" s="53" t="str">
        <f t="shared" ref="W806:W869" si="462">IF(B806&lt;&gt;"",$F$13,"")</f>
        <v/>
      </c>
      <c r="X806" s="50" t="str">
        <f t="shared" ref="X806:X869" si="463">IF(B806&lt;&gt;"",G806*T806,"")</f>
        <v/>
      </c>
      <c r="Y806" s="50" t="str">
        <f>IF(B806&lt;&gt;"",IF(MONTH(E806)=MONTH($F$14),SUMIF($C$22:C1274,"="&amp;(C806-1),$G$22:G1274),0)*T806,"")</f>
        <v/>
      </c>
      <c r="Z806" s="50" t="str">
        <f>IF(B806&lt;&gt;"",SUM($Y$22:Y806),"")</f>
        <v/>
      </c>
      <c r="AA806" s="51" t="str">
        <f t="shared" ref="AA806:AA869" si="464">IF(W806&lt;=$F$10,$F$3,"")</f>
        <v/>
      </c>
      <c r="AB806" s="50" t="str">
        <f t="shared" ref="AB806:AB869" si="465">IF(AA806&lt;&gt;"",
(AE805+Y806)*AA806/12,
"")</f>
        <v/>
      </c>
      <c r="AC806" s="50" t="str">
        <f t="shared" ref="AC806:AC869" si="466">IF(B806&lt;&gt;"",MAX(0,AB806*$F$15),"")</f>
        <v/>
      </c>
      <c r="AD806" s="50" t="str">
        <f t="shared" ref="AD806:AD869" si="467">IF(B806&lt;&gt;"",AD805+AB806-AC806,"")</f>
        <v/>
      </c>
      <c r="AE806" s="50" t="str">
        <f t="shared" ref="AE806:AE869" si="468">IF(B806&lt;&gt;"",AE805+AB806-AC806+Y806,"")</f>
        <v/>
      </c>
      <c r="AF806" s="50" t="str">
        <f>IFERROR($V806*(1-$W806)+SUM($X$22:$X806)+$AD806,"")</f>
        <v/>
      </c>
      <c r="AG806" s="50" t="str">
        <f t="shared" ref="AG806:AG869" si="469">IF(B806&lt;&gt;"",
IFERROR(IF(AG805=TRUE,AG805,AND(YEAR(E806)-YEAR($F$9)&gt;=5,D806&gt;=65)),""),
"")</f>
        <v/>
      </c>
      <c r="AH806" s="50" t="str">
        <f>IF(B806&lt;&gt;"",
IF(AND(AG806=TRUE,D806&gt;=65),$V806*(1-10%)+SUM($X$22:$X806)+$AD806,AF806),
"")</f>
        <v/>
      </c>
      <c r="AI806" s="50" t="str">
        <f t="shared" ref="AI806:AI869" si="470">IF(B806&lt;&gt;"",(K806+AJ805)*(I806/12),"")</f>
        <v/>
      </c>
      <c r="AJ806" s="50" t="str">
        <f t="shared" ref="AJ806:AJ869" si="471">IF(B806&lt;&gt;"",AJ805+AI806+K806,"")</f>
        <v/>
      </c>
      <c r="AK806" s="50" t="str">
        <f t="shared" ref="AK806:AK869" si="472">IF(B806&lt;&gt;"",IF(AJ806&gt;H806,AJ806-(AJ806-H806)*$F$15,AJ806),"")</f>
        <v/>
      </c>
      <c r="AL806" s="50" t="str">
        <f t="shared" ref="AL806:AL869" si="473">IF(B806&lt;&gt;"",
IFERROR(IF(AL805=TRUE,AL805,AND(YEAR(E806)-YEAR($F$9)&gt;=5,D806&gt;=55,OR(D806&gt;=60,D806&gt;=$F$11))),""),
"")</f>
        <v/>
      </c>
      <c r="AM806" s="50" t="str">
        <f t="shared" ref="AM806:AM869" si="474">IF(AL806=TRUE,AJ806,AK806)</f>
        <v/>
      </c>
      <c r="AN806" s="50" t="str">
        <f t="shared" ref="AN806:AN869" si="475">IF(B806&lt;&gt;"",(AQ805+G806)*I806/12,"")</f>
        <v/>
      </c>
      <c r="AO806" s="50" t="str">
        <f t="shared" ref="AO806:AO869" si="476">IF(B806&lt;&gt;"",MAX(0,AN806*$F$15),"")</f>
        <v/>
      </c>
      <c r="AP806" s="50" t="str">
        <f t="shared" ref="AP806:AP869" si="477">IF(B806&lt;&gt;"",AQ806-H806,"")</f>
        <v/>
      </c>
      <c r="AQ806" s="50" t="str">
        <f t="shared" ref="AQ806:AQ869" si="478">IF(B806&lt;&gt;"",AQ805+G806+AN806-AO806,"")</f>
        <v/>
      </c>
    </row>
    <row r="807" spans="1:43" x14ac:dyDescent="0.2">
      <c r="A807" s="47" t="str">
        <f t="shared" si="445"/>
        <v/>
      </c>
      <c r="B807" s="47" t="str">
        <f>IF(E807&lt;=$F$10,VLOOKUP('KALKULATOR 2021'!A807,Robocze!$B$23:$C$102,2),"")</f>
        <v/>
      </c>
      <c r="C807" s="47" t="str">
        <f t="shared" si="446"/>
        <v/>
      </c>
      <c r="D807" s="48" t="str">
        <f t="shared" si="447"/>
        <v/>
      </c>
      <c r="E807" s="54" t="str">
        <f t="shared" si="448"/>
        <v/>
      </c>
      <c r="F807" s="49" t="str">
        <f t="shared" si="449"/>
        <v/>
      </c>
      <c r="G807" s="50" t="str">
        <f>IF(F807&lt;&gt;"",
IF($F$6=Robocze!$B$3,$F$5/12,
IF(AND($F$6=Robocze!$B$4,MOD(A807,3)=1),$F$5/4,
IF(AND($F$6=Robocze!$B$5,MOD(A807,12)=1),$F$5,0))),
"")</f>
        <v/>
      </c>
      <c r="H807" s="50" t="str">
        <f t="shared" si="450"/>
        <v/>
      </c>
      <c r="I807" s="51" t="str">
        <f t="shared" si="451"/>
        <v/>
      </c>
      <c r="J807" s="50" t="str">
        <f t="shared" si="452"/>
        <v/>
      </c>
      <c r="K807" s="50" t="str">
        <f t="shared" si="453"/>
        <v/>
      </c>
      <c r="L807" s="52" t="str">
        <f t="shared" si="454"/>
        <v/>
      </c>
      <c r="M807" s="111" t="str">
        <f t="shared" si="455"/>
        <v/>
      </c>
      <c r="N807" s="114" t="str">
        <f t="shared" si="456"/>
        <v/>
      </c>
      <c r="O807" s="115"/>
      <c r="P807" s="114" t="str">
        <f t="shared" si="457"/>
        <v/>
      </c>
      <c r="Q807" s="115"/>
      <c r="R807" s="112" t="str">
        <f t="shared" si="458"/>
        <v/>
      </c>
      <c r="S807" s="50"/>
      <c r="T807" s="53" t="str">
        <f t="shared" si="459"/>
        <v/>
      </c>
      <c r="U807" s="50" t="str">
        <f t="shared" si="460"/>
        <v/>
      </c>
      <c r="V807" s="50" t="str">
        <f t="shared" si="461"/>
        <v/>
      </c>
      <c r="W807" s="53" t="str">
        <f t="shared" si="462"/>
        <v/>
      </c>
      <c r="X807" s="50" t="str">
        <f t="shared" si="463"/>
        <v/>
      </c>
      <c r="Y807" s="50" t="str">
        <f>IF(B807&lt;&gt;"",IF(MONTH(E807)=MONTH($F$14),SUMIF($C$22:C1275,"="&amp;(C807-1),$G$22:G1275),0)*T807,"")</f>
        <v/>
      </c>
      <c r="Z807" s="50" t="str">
        <f>IF(B807&lt;&gt;"",SUM($Y$22:Y807),"")</f>
        <v/>
      </c>
      <c r="AA807" s="51" t="str">
        <f t="shared" si="464"/>
        <v/>
      </c>
      <c r="AB807" s="50" t="str">
        <f t="shared" si="465"/>
        <v/>
      </c>
      <c r="AC807" s="50" t="str">
        <f t="shared" si="466"/>
        <v/>
      </c>
      <c r="AD807" s="50" t="str">
        <f t="shared" si="467"/>
        <v/>
      </c>
      <c r="AE807" s="50" t="str">
        <f t="shared" si="468"/>
        <v/>
      </c>
      <c r="AF807" s="50" t="str">
        <f>IFERROR($V807*(1-$W807)+SUM($X$22:$X807)+$AD807,"")</f>
        <v/>
      </c>
      <c r="AG807" s="50" t="str">
        <f t="shared" si="469"/>
        <v/>
      </c>
      <c r="AH807" s="50" t="str">
        <f>IF(B807&lt;&gt;"",
IF(AND(AG807=TRUE,D807&gt;=65),$V807*(1-10%)+SUM($X$22:$X807)+$AD807,AF807),
"")</f>
        <v/>
      </c>
      <c r="AI807" s="50" t="str">
        <f t="shared" si="470"/>
        <v/>
      </c>
      <c r="AJ807" s="50" t="str">
        <f t="shared" si="471"/>
        <v/>
      </c>
      <c r="AK807" s="50" t="str">
        <f t="shared" si="472"/>
        <v/>
      </c>
      <c r="AL807" s="50" t="str">
        <f t="shared" si="473"/>
        <v/>
      </c>
      <c r="AM807" s="50" t="str">
        <f t="shared" si="474"/>
        <v/>
      </c>
      <c r="AN807" s="50" t="str">
        <f t="shared" si="475"/>
        <v/>
      </c>
      <c r="AO807" s="50" t="str">
        <f t="shared" si="476"/>
        <v/>
      </c>
      <c r="AP807" s="50" t="str">
        <f t="shared" si="477"/>
        <v/>
      </c>
      <c r="AQ807" s="50" t="str">
        <f t="shared" si="478"/>
        <v/>
      </c>
    </row>
    <row r="808" spans="1:43" x14ac:dyDescent="0.2">
      <c r="A808" s="47" t="str">
        <f t="shared" si="445"/>
        <v/>
      </c>
      <c r="B808" s="47" t="str">
        <f>IF(E808&lt;=$F$10,VLOOKUP('KALKULATOR 2021'!A808,Robocze!$B$23:$C$102,2),"")</f>
        <v/>
      </c>
      <c r="C808" s="47" t="str">
        <f t="shared" si="446"/>
        <v/>
      </c>
      <c r="D808" s="48" t="str">
        <f t="shared" si="447"/>
        <v/>
      </c>
      <c r="E808" s="54" t="str">
        <f t="shared" si="448"/>
        <v/>
      </c>
      <c r="F808" s="49" t="str">
        <f t="shared" si="449"/>
        <v/>
      </c>
      <c r="G808" s="50" t="str">
        <f>IF(F808&lt;&gt;"",
IF($F$6=Robocze!$B$3,$F$5/12,
IF(AND($F$6=Robocze!$B$4,MOD(A808,3)=1),$F$5/4,
IF(AND($F$6=Robocze!$B$5,MOD(A808,12)=1),$F$5,0))),
"")</f>
        <v/>
      </c>
      <c r="H808" s="50" t="str">
        <f t="shared" si="450"/>
        <v/>
      </c>
      <c r="I808" s="51" t="str">
        <f t="shared" si="451"/>
        <v/>
      </c>
      <c r="J808" s="50" t="str">
        <f t="shared" si="452"/>
        <v/>
      </c>
      <c r="K808" s="50" t="str">
        <f t="shared" si="453"/>
        <v/>
      </c>
      <c r="L808" s="52" t="str">
        <f t="shared" si="454"/>
        <v/>
      </c>
      <c r="M808" s="111" t="str">
        <f t="shared" si="455"/>
        <v/>
      </c>
      <c r="N808" s="114" t="str">
        <f t="shared" si="456"/>
        <v/>
      </c>
      <c r="O808" s="115"/>
      <c r="P808" s="114" t="str">
        <f t="shared" si="457"/>
        <v/>
      </c>
      <c r="Q808" s="115"/>
      <c r="R808" s="112" t="str">
        <f t="shared" si="458"/>
        <v/>
      </c>
      <c r="S808" s="50"/>
      <c r="T808" s="53" t="str">
        <f t="shared" si="459"/>
        <v/>
      </c>
      <c r="U808" s="50" t="str">
        <f t="shared" si="460"/>
        <v/>
      </c>
      <c r="V808" s="50" t="str">
        <f t="shared" si="461"/>
        <v/>
      </c>
      <c r="W808" s="53" t="str">
        <f t="shared" si="462"/>
        <v/>
      </c>
      <c r="X808" s="50" t="str">
        <f t="shared" si="463"/>
        <v/>
      </c>
      <c r="Y808" s="50" t="str">
        <f>IF(B808&lt;&gt;"",IF(MONTH(E808)=MONTH($F$14),SUMIF($C$22:C1276,"="&amp;(C808-1),$G$22:G1276),0)*T808,"")</f>
        <v/>
      </c>
      <c r="Z808" s="50" t="str">
        <f>IF(B808&lt;&gt;"",SUM($Y$22:Y808),"")</f>
        <v/>
      </c>
      <c r="AA808" s="51" t="str">
        <f t="shared" si="464"/>
        <v/>
      </c>
      <c r="AB808" s="50" t="str">
        <f t="shared" si="465"/>
        <v/>
      </c>
      <c r="AC808" s="50" t="str">
        <f t="shared" si="466"/>
        <v/>
      </c>
      <c r="AD808" s="50" t="str">
        <f t="shared" si="467"/>
        <v/>
      </c>
      <c r="AE808" s="50" t="str">
        <f t="shared" si="468"/>
        <v/>
      </c>
      <c r="AF808" s="50" t="str">
        <f>IFERROR($V808*(1-$W808)+SUM($X$22:$X808)+$AD808,"")</f>
        <v/>
      </c>
      <c r="AG808" s="50" t="str">
        <f t="shared" si="469"/>
        <v/>
      </c>
      <c r="AH808" s="50" t="str">
        <f>IF(B808&lt;&gt;"",
IF(AND(AG808=TRUE,D808&gt;=65),$V808*(1-10%)+SUM($X$22:$X808)+$AD808,AF808),
"")</f>
        <v/>
      </c>
      <c r="AI808" s="50" t="str">
        <f t="shared" si="470"/>
        <v/>
      </c>
      <c r="AJ808" s="50" t="str">
        <f t="shared" si="471"/>
        <v/>
      </c>
      <c r="AK808" s="50" t="str">
        <f t="shared" si="472"/>
        <v/>
      </c>
      <c r="AL808" s="50" t="str">
        <f t="shared" si="473"/>
        <v/>
      </c>
      <c r="AM808" s="50" t="str">
        <f t="shared" si="474"/>
        <v/>
      </c>
      <c r="AN808" s="50" t="str">
        <f t="shared" si="475"/>
        <v/>
      </c>
      <c r="AO808" s="50" t="str">
        <f t="shared" si="476"/>
        <v/>
      </c>
      <c r="AP808" s="50" t="str">
        <f t="shared" si="477"/>
        <v/>
      </c>
      <c r="AQ808" s="50" t="str">
        <f t="shared" si="478"/>
        <v/>
      </c>
    </row>
    <row r="809" spans="1:43" x14ac:dyDescent="0.2">
      <c r="A809" s="47" t="str">
        <f t="shared" si="445"/>
        <v/>
      </c>
      <c r="B809" s="47" t="str">
        <f>IF(E809&lt;=$F$10,VLOOKUP('KALKULATOR 2021'!A809,Robocze!$B$23:$C$102,2),"")</f>
        <v/>
      </c>
      <c r="C809" s="47" t="str">
        <f t="shared" si="446"/>
        <v/>
      </c>
      <c r="D809" s="48" t="str">
        <f t="shared" si="447"/>
        <v/>
      </c>
      <c r="E809" s="54" t="str">
        <f t="shared" si="448"/>
        <v/>
      </c>
      <c r="F809" s="49" t="str">
        <f t="shared" si="449"/>
        <v/>
      </c>
      <c r="G809" s="50" t="str">
        <f>IF(F809&lt;&gt;"",
IF($F$6=Robocze!$B$3,$F$5/12,
IF(AND($F$6=Robocze!$B$4,MOD(A809,3)=1),$F$5/4,
IF(AND($F$6=Robocze!$B$5,MOD(A809,12)=1),$F$5,0))),
"")</f>
        <v/>
      </c>
      <c r="H809" s="50" t="str">
        <f t="shared" si="450"/>
        <v/>
      </c>
      <c r="I809" s="51" t="str">
        <f t="shared" si="451"/>
        <v/>
      </c>
      <c r="J809" s="50" t="str">
        <f t="shared" si="452"/>
        <v/>
      </c>
      <c r="K809" s="50" t="str">
        <f t="shared" si="453"/>
        <v/>
      </c>
      <c r="L809" s="52" t="str">
        <f t="shared" si="454"/>
        <v/>
      </c>
      <c r="M809" s="111" t="str">
        <f t="shared" si="455"/>
        <v/>
      </c>
      <c r="N809" s="114" t="str">
        <f t="shared" si="456"/>
        <v/>
      </c>
      <c r="O809" s="115"/>
      <c r="P809" s="114" t="str">
        <f t="shared" si="457"/>
        <v/>
      </c>
      <c r="Q809" s="115"/>
      <c r="R809" s="112" t="str">
        <f t="shared" si="458"/>
        <v/>
      </c>
      <c r="S809" s="50"/>
      <c r="T809" s="53" t="str">
        <f t="shared" si="459"/>
        <v/>
      </c>
      <c r="U809" s="50" t="str">
        <f t="shared" si="460"/>
        <v/>
      </c>
      <c r="V809" s="50" t="str">
        <f t="shared" si="461"/>
        <v/>
      </c>
      <c r="W809" s="53" t="str">
        <f t="shared" si="462"/>
        <v/>
      </c>
      <c r="X809" s="50" t="str">
        <f t="shared" si="463"/>
        <v/>
      </c>
      <c r="Y809" s="50" t="str">
        <f>IF(B809&lt;&gt;"",IF(MONTH(E809)=MONTH($F$14),SUMIF($C$22:C1277,"="&amp;(C809-1),$G$22:G1277),0)*T809,"")</f>
        <v/>
      </c>
      <c r="Z809" s="50" t="str">
        <f>IF(B809&lt;&gt;"",SUM($Y$22:Y809),"")</f>
        <v/>
      </c>
      <c r="AA809" s="51" t="str">
        <f t="shared" si="464"/>
        <v/>
      </c>
      <c r="AB809" s="50" t="str">
        <f t="shared" si="465"/>
        <v/>
      </c>
      <c r="AC809" s="50" t="str">
        <f t="shared" si="466"/>
        <v/>
      </c>
      <c r="AD809" s="50" t="str">
        <f t="shared" si="467"/>
        <v/>
      </c>
      <c r="AE809" s="50" t="str">
        <f t="shared" si="468"/>
        <v/>
      </c>
      <c r="AF809" s="50" t="str">
        <f>IFERROR($V809*(1-$W809)+SUM($X$22:$X809)+$AD809,"")</f>
        <v/>
      </c>
      <c r="AG809" s="50" t="str">
        <f t="shared" si="469"/>
        <v/>
      </c>
      <c r="AH809" s="50" t="str">
        <f>IF(B809&lt;&gt;"",
IF(AND(AG809=TRUE,D809&gt;=65),$V809*(1-10%)+SUM($X$22:$X809)+$AD809,AF809),
"")</f>
        <v/>
      </c>
      <c r="AI809" s="50" t="str">
        <f t="shared" si="470"/>
        <v/>
      </c>
      <c r="AJ809" s="50" t="str">
        <f t="shared" si="471"/>
        <v/>
      </c>
      <c r="AK809" s="50" t="str">
        <f t="shared" si="472"/>
        <v/>
      </c>
      <c r="AL809" s="50" t="str">
        <f t="shared" si="473"/>
        <v/>
      </c>
      <c r="AM809" s="50" t="str">
        <f t="shared" si="474"/>
        <v/>
      </c>
      <c r="AN809" s="50" t="str">
        <f t="shared" si="475"/>
        <v/>
      </c>
      <c r="AO809" s="50" t="str">
        <f t="shared" si="476"/>
        <v/>
      </c>
      <c r="AP809" s="50" t="str">
        <f t="shared" si="477"/>
        <v/>
      </c>
      <c r="AQ809" s="50" t="str">
        <f t="shared" si="478"/>
        <v/>
      </c>
    </row>
    <row r="810" spans="1:43" x14ac:dyDescent="0.2">
      <c r="A810" s="47" t="str">
        <f t="shared" si="445"/>
        <v/>
      </c>
      <c r="B810" s="47" t="str">
        <f>IF(E810&lt;=$F$10,VLOOKUP('KALKULATOR 2021'!A810,Robocze!$B$23:$C$102,2),"")</f>
        <v/>
      </c>
      <c r="C810" s="47" t="str">
        <f t="shared" si="446"/>
        <v/>
      </c>
      <c r="D810" s="48" t="str">
        <f t="shared" si="447"/>
        <v/>
      </c>
      <c r="E810" s="54" t="str">
        <f t="shared" si="448"/>
        <v/>
      </c>
      <c r="F810" s="49" t="str">
        <f t="shared" si="449"/>
        <v/>
      </c>
      <c r="G810" s="50" t="str">
        <f>IF(F810&lt;&gt;"",
IF($F$6=Robocze!$B$3,$F$5/12,
IF(AND($F$6=Robocze!$B$4,MOD(A810,3)=1),$F$5/4,
IF(AND($F$6=Robocze!$B$5,MOD(A810,12)=1),$F$5,0))),
"")</f>
        <v/>
      </c>
      <c r="H810" s="50" t="str">
        <f t="shared" si="450"/>
        <v/>
      </c>
      <c r="I810" s="51" t="str">
        <f t="shared" si="451"/>
        <v/>
      </c>
      <c r="J810" s="50" t="str">
        <f t="shared" si="452"/>
        <v/>
      </c>
      <c r="K810" s="50" t="str">
        <f t="shared" si="453"/>
        <v/>
      </c>
      <c r="L810" s="52" t="str">
        <f t="shared" si="454"/>
        <v/>
      </c>
      <c r="M810" s="111" t="str">
        <f t="shared" si="455"/>
        <v/>
      </c>
      <c r="N810" s="114" t="str">
        <f t="shared" si="456"/>
        <v/>
      </c>
      <c r="O810" s="115"/>
      <c r="P810" s="114" t="str">
        <f t="shared" si="457"/>
        <v/>
      </c>
      <c r="Q810" s="115"/>
      <c r="R810" s="112" t="str">
        <f t="shared" si="458"/>
        <v/>
      </c>
      <c r="S810" s="50"/>
      <c r="T810" s="53" t="str">
        <f t="shared" si="459"/>
        <v/>
      </c>
      <c r="U810" s="50" t="str">
        <f t="shared" si="460"/>
        <v/>
      </c>
      <c r="V810" s="50" t="str">
        <f t="shared" si="461"/>
        <v/>
      </c>
      <c r="W810" s="53" t="str">
        <f t="shared" si="462"/>
        <v/>
      </c>
      <c r="X810" s="50" t="str">
        <f t="shared" si="463"/>
        <v/>
      </c>
      <c r="Y810" s="50" t="str">
        <f>IF(B810&lt;&gt;"",IF(MONTH(E810)=MONTH($F$14),SUMIF($C$22:C1278,"="&amp;(C810-1),$G$22:G1278),0)*T810,"")</f>
        <v/>
      </c>
      <c r="Z810" s="50" t="str">
        <f>IF(B810&lt;&gt;"",SUM($Y$22:Y810),"")</f>
        <v/>
      </c>
      <c r="AA810" s="51" t="str">
        <f t="shared" si="464"/>
        <v/>
      </c>
      <c r="AB810" s="50" t="str">
        <f t="shared" si="465"/>
        <v/>
      </c>
      <c r="AC810" s="50" t="str">
        <f t="shared" si="466"/>
        <v/>
      </c>
      <c r="AD810" s="50" t="str">
        <f t="shared" si="467"/>
        <v/>
      </c>
      <c r="AE810" s="50" t="str">
        <f t="shared" si="468"/>
        <v/>
      </c>
      <c r="AF810" s="50" t="str">
        <f>IFERROR($V810*(1-$W810)+SUM($X$22:$X810)+$AD810,"")</f>
        <v/>
      </c>
      <c r="AG810" s="50" t="str">
        <f t="shared" si="469"/>
        <v/>
      </c>
      <c r="AH810" s="50" t="str">
        <f>IF(B810&lt;&gt;"",
IF(AND(AG810=TRUE,D810&gt;=65),$V810*(1-10%)+SUM($X$22:$X810)+$AD810,AF810),
"")</f>
        <v/>
      </c>
      <c r="AI810" s="50" t="str">
        <f t="shared" si="470"/>
        <v/>
      </c>
      <c r="AJ810" s="50" t="str">
        <f t="shared" si="471"/>
        <v/>
      </c>
      <c r="AK810" s="50" t="str">
        <f t="shared" si="472"/>
        <v/>
      </c>
      <c r="AL810" s="50" t="str">
        <f t="shared" si="473"/>
        <v/>
      </c>
      <c r="AM810" s="50" t="str">
        <f t="shared" si="474"/>
        <v/>
      </c>
      <c r="AN810" s="50" t="str">
        <f t="shared" si="475"/>
        <v/>
      </c>
      <c r="AO810" s="50" t="str">
        <f t="shared" si="476"/>
        <v/>
      </c>
      <c r="AP810" s="50" t="str">
        <f t="shared" si="477"/>
        <v/>
      </c>
      <c r="AQ810" s="50" t="str">
        <f t="shared" si="478"/>
        <v/>
      </c>
    </row>
    <row r="811" spans="1:43" x14ac:dyDescent="0.2">
      <c r="A811" s="47" t="str">
        <f t="shared" si="445"/>
        <v/>
      </c>
      <c r="B811" s="47" t="str">
        <f>IF(E811&lt;=$F$10,VLOOKUP('KALKULATOR 2021'!A811,Robocze!$B$23:$C$102,2),"")</f>
        <v/>
      </c>
      <c r="C811" s="47" t="str">
        <f t="shared" si="446"/>
        <v/>
      </c>
      <c r="D811" s="48" t="str">
        <f t="shared" si="447"/>
        <v/>
      </c>
      <c r="E811" s="54" t="str">
        <f t="shared" si="448"/>
        <v/>
      </c>
      <c r="F811" s="49" t="str">
        <f t="shared" si="449"/>
        <v/>
      </c>
      <c r="G811" s="50" t="str">
        <f>IF(F811&lt;&gt;"",
IF($F$6=Robocze!$B$3,$F$5/12,
IF(AND($F$6=Robocze!$B$4,MOD(A811,3)=1),$F$5/4,
IF(AND($F$6=Robocze!$B$5,MOD(A811,12)=1),$F$5,0))),
"")</f>
        <v/>
      </c>
      <c r="H811" s="50" t="str">
        <f t="shared" si="450"/>
        <v/>
      </c>
      <c r="I811" s="51" t="str">
        <f t="shared" si="451"/>
        <v/>
      </c>
      <c r="J811" s="50" t="str">
        <f t="shared" si="452"/>
        <v/>
      </c>
      <c r="K811" s="50" t="str">
        <f t="shared" si="453"/>
        <v/>
      </c>
      <c r="L811" s="52" t="str">
        <f t="shared" si="454"/>
        <v/>
      </c>
      <c r="M811" s="111" t="str">
        <f t="shared" si="455"/>
        <v/>
      </c>
      <c r="N811" s="114" t="str">
        <f t="shared" si="456"/>
        <v/>
      </c>
      <c r="O811" s="115"/>
      <c r="P811" s="114" t="str">
        <f t="shared" si="457"/>
        <v/>
      </c>
      <c r="Q811" s="115"/>
      <c r="R811" s="112" t="str">
        <f t="shared" si="458"/>
        <v/>
      </c>
      <c r="S811" s="50"/>
      <c r="T811" s="53" t="str">
        <f t="shared" si="459"/>
        <v/>
      </c>
      <c r="U811" s="50" t="str">
        <f t="shared" si="460"/>
        <v/>
      </c>
      <c r="V811" s="50" t="str">
        <f t="shared" si="461"/>
        <v/>
      </c>
      <c r="W811" s="53" t="str">
        <f t="shared" si="462"/>
        <v/>
      </c>
      <c r="X811" s="50" t="str">
        <f t="shared" si="463"/>
        <v/>
      </c>
      <c r="Y811" s="50" t="str">
        <f>IF(B811&lt;&gt;"",IF(MONTH(E811)=MONTH($F$14),SUMIF($C$22:C1279,"="&amp;(C811-1),$G$22:G1279),0)*T811,"")</f>
        <v/>
      </c>
      <c r="Z811" s="50" t="str">
        <f>IF(B811&lt;&gt;"",SUM($Y$22:Y811),"")</f>
        <v/>
      </c>
      <c r="AA811" s="51" t="str">
        <f t="shared" si="464"/>
        <v/>
      </c>
      <c r="AB811" s="50" t="str">
        <f t="shared" si="465"/>
        <v/>
      </c>
      <c r="AC811" s="50" t="str">
        <f t="shared" si="466"/>
        <v/>
      </c>
      <c r="AD811" s="50" t="str">
        <f t="shared" si="467"/>
        <v/>
      </c>
      <c r="AE811" s="50" t="str">
        <f t="shared" si="468"/>
        <v/>
      </c>
      <c r="AF811" s="50" t="str">
        <f>IFERROR($V811*(1-$W811)+SUM($X$22:$X811)+$AD811,"")</f>
        <v/>
      </c>
      <c r="AG811" s="50" t="str">
        <f t="shared" si="469"/>
        <v/>
      </c>
      <c r="AH811" s="50" t="str">
        <f>IF(B811&lt;&gt;"",
IF(AND(AG811=TRUE,D811&gt;=65),$V811*(1-10%)+SUM($X$22:$X811)+$AD811,AF811),
"")</f>
        <v/>
      </c>
      <c r="AI811" s="50" t="str">
        <f t="shared" si="470"/>
        <v/>
      </c>
      <c r="AJ811" s="50" t="str">
        <f t="shared" si="471"/>
        <v/>
      </c>
      <c r="AK811" s="50" t="str">
        <f t="shared" si="472"/>
        <v/>
      </c>
      <c r="AL811" s="50" t="str">
        <f t="shared" si="473"/>
        <v/>
      </c>
      <c r="AM811" s="50" t="str">
        <f t="shared" si="474"/>
        <v/>
      </c>
      <c r="AN811" s="50" t="str">
        <f t="shared" si="475"/>
        <v/>
      </c>
      <c r="AO811" s="50" t="str">
        <f t="shared" si="476"/>
        <v/>
      </c>
      <c r="AP811" s="50" t="str">
        <f t="shared" si="477"/>
        <v/>
      </c>
      <c r="AQ811" s="50" t="str">
        <f t="shared" si="478"/>
        <v/>
      </c>
    </row>
    <row r="812" spans="1:43" x14ac:dyDescent="0.2">
      <c r="A812" s="47" t="str">
        <f t="shared" si="445"/>
        <v/>
      </c>
      <c r="B812" s="47" t="str">
        <f>IF(E812&lt;=$F$10,VLOOKUP('KALKULATOR 2021'!A812,Robocze!$B$23:$C$102,2),"")</f>
        <v/>
      </c>
      <c r="C812" s="47" t="str">
        <f t="shared" si="446"/>
        <v/>
      </c>
      <c r="D812" s="48" t="str">
        <f t="shared" si="447"/>
        <v/>
      </c>
      <c r="E812" s="54" t="str">
        <f t="shared" si="448"/>
        <v/>
      </c>
      <c r="F812" s="49" t="str">
        <f t="shared" si="449"/>
        <v/>
      </c>
      <c r="G812" s="50" t="str">
        <f>IF(F812&lt;&gt;"",
IF($F$6=Robocze!$B$3,$F$5/12,
IF(AND($F$6=Robocze!$B$4,MOD(A812,3)=1),$F$5/4,
IF(AND($F$6=Robocze!$B$5,MOD(A812,12)=1),$F$5,0))),
"")</f>
        <v/>
      </c>
      <c r="H812" s="50" t="str">
        <f t="shared" si="450"/>
        <v/>
      </c>
      <c r="I812" s="51" t="str">
        <f t="shared" si="451"/>
        <v/>
      </c>
      <c r="J812" s="50" t="str">
        <f t="shared" si="452"/>
        <v/>
      </c>
      <c r="K812" s="50" t="str">
        <f t="shared" si="453"/>
        <v/>
      </c>
      <c r="L812" s="52" t="str">
        <f t="shared" si="454"/>
        <v/>
      </c>
      <c r="M812" s="111" t="str">
        <f t="shared" si="455"/>
        <v/>
      </c>
      <c r="N812" s="114" t="str">
        <f t="shared" si="456"/>
        <v/>
      </c>
      <c r="O812" s="115"/>
      <c r="P812" s="114" t="str">
        <f t="shared" si="457"/>
        <v/>
      </c>
      <c r="Q812" s="115"/>
      <c r="R812" s="112" t="str">
        <f t="shared" si="458"/>
        <v/>
      </c>
      <c r="S812" s="50"/>
      <c r="T812" s="53" t="str">
        <f t="shared" si="459"/>
        <v/>
      </c>
      <c r="U812" s="50" t="str">
        <f t="shared" si="460"/>
        <v/>
      </c>
      <c r="V812" s="50" t="str">
        <f t="shared" si="461"/>
        <v/>
      </c>
      <c r="W812" s="53" t="str">
        <f t="shared" si="462"/>
        <v/>
      </c>
      <c r="X812" s="50" t="str">
        <f t="shared" si="463"/>
        <v/>
      </c>
      <c r="Y812" s="50" t="str">
        <f>IF(B812&lt;&gt;"",IF(MONTH(E812)=MONTH($F$14),SUMIF($C$22:C1280,"="&amp;(C812-1),$G$22:G1280),0)*T812,"")</f>
        <v/>
      </c>
      <c r="Z812" s="50" t="str">
        <f>IF(B812&lt;&gt;"",SUM($Y$22:Y812),"")</f>
        <v/>
      </c>
      <c r="AA812" s="51" t="str">
        <f t="shared" si="464"/>
        <v/>
      </c>
      <c r="AB812" s="50" t="str">
        <f t="shared" si="465"/>
        <v/>
      </c>
      <c r="AC812" s="50" t="str">
        <f t="shared" si="466"/>
        <v/>
      </c>
      <c r="AD812" s="50" t="str">
        <f t="shared" si="467"/>
        <v/>
      </c>
      <c r="AE812" s="50" t="str">
        <f t="shared" si="468"/>
        <v/>
      </c>
      <c r="AF812" s="50" t="str">
        <f>IFERROR($V812*(1-$W812)+SUM($X$22:$X812)+$AD812,"")</f>
        <v/>
      </c>
      <c r="AG812" s="50" t="str">
        <f t="shared" si="469"/>
        <v/>
      </c>
      <c r="AH812" s="50" t="str">
        <f>IF(B812&lt;&gt;"",
IF(AND(AG812=TRUE,D812&gt;=65),$V812*(1-10%)+SUM($X$22:$X812)+$AD812,AF812),
"")</f>
        <v/>
      </c>
      <c r="AI812" s="50" t="str">
        <f t="shared" si="470"/>
        <v/>
      </c>
      <c r="AJ812" s="50" t="str">
        <f t="shared" si="471"/>
        <v/>
      </c>
      <c r="AK812" s="50" t="str">
        <f t="shared" si="472"/>
        <v/>
      </c>
      <c r="AL812" s="50" t="str">
        <f t="shared" si="473"/>
        <v/>
      </c>
      <c r="AM812" s="50" t="str">
        <f t="shared" si="474"/>
        <v/>
      </c>
      <c r="AN812" s="50" t="str">
        <f t="shared" si="475"/>
        <v/>
      </c>
      <c r="AO812" s="50" t="str">
        <f t="shared" si="476"/>
        <v/>
      </c>
      <c r="AP812" s="50" t="str">
        <f t="shared" si="477"/>
        <v/>
      </c>
      <c r="AQ812" s="50" t="str">
        <f t="shared" si="478"/>
        <v/>
      </c>
    </row>
    <row r="813" spans="1:43" x14ac:dyDescent="0.2">
      <c r="A813" s="55" t="str">
        <f t="shared" si="445"/>
        <v/>
      </c>
      <c r="B813" s="55" t="str">
        <f>IF(E813&lt;=$F$10,VLOOKUP('KALKULATOR 2021'!A813,Robocze!$B$23:$C$102,2),"")</f>
        <v/>
      </c>
      <c r="C813" s="55" t="str">
        <f t="shared" si="446"/>
        <v/>
      </c>
      <c r="D813" s="56" t="str">
        <f t="shared" si="447"/>
        <v/>
      </c>
      <c r="E813" s="57" t="str">
        <f t="shared" si="448"/>
        <v/>
      </c>
      <c r="F813" s="58" t="str">
        <f t="shared" si="449"/>
        <v/>
      </c>
      <c r="G813" s="59" t="str">
        <f>IF(F813&lt;&gt;"",
IF($F$6=Robocze!$B$3,$F$5/12,
IF(AND($F$6=Robocze!$B$4,MOD(A813,3)=1),$F$5/4,
IF(AND($F$6=Robocze!$B$5,MOD(A813,12)=1),$F$5,0))),
"")</f>
        <v/>
      </c>
      <c r="H813" s="59" t="str">
        <f t="shared" si="450"/>
        <v/>
      </c>
      <c r="I813" s="60" t="str">
        <f t="shared" si="451"/>
        <v/>
      </c>
      <c r="J813" s="59" t="str">
        <f t="shared" si="452"/>
        <v/>
      </c>
      <c r="K813" s="59" t="str">
        <f t="shared" si="453"/>
        <v/>
      </c>
      <c r="L813" s="61" t="str">
        <f t="shared" si="454"/>
        <v/>
      </c>
      <c r="M813" s="113" t="str">
        <f t="shared" si="455"/>
        <v/>
      </c>
      <c r="N813" s="114" t="str">
        <f t="shared" si="456"/>
        <v/>
      </c>
      <c r="O813" s="115"/>
      <c r="P813" s="114" t="str">
        <f t="shared" si="457"/>
        <v/>
      </c>
      <c r="Q813" s="115"/>
      <c r="R813" s="112" t="str">
        <f t="shared" si="458"/>
        <v/>
      </c>
      <c r="S813" s="59"/>
      <c r="T813" s="62" t="str">
        <f t="shared" si="459"/>
        <v/>
      </c>
      <c r="U813" s="59" t="str">
        <f t="shared" si="460"/>
        <v/>
      </c>
      <c r="V813" s="59" t="str">
        <f t="shared" si="461"/>
        <v/>
      </c>
      <c r="W813" s="62" t="str">
        <f t="shared" si="462"/>
        <v/>
      </c>
      <c r="X813" s="59" t="str">
        <f t="shared" si="463"/>
        <v/>
      </c>
      <c r="Y813" s="59" t="str">
        <f>IF(B813&lt;&gt;"",IF(MONTH(E813)=MONTH($F$14),SUMIF($C$22:C1281,"="&amp;(C813-1),$G$22:G1281),0)*T813,"")</f>
        <v/>
      </c>
      <c r="Z813" s="59" t="str">
        <f>IF(B813&lt;&gt;"",SUM($Y$22:Y813),"")</f>
        <v/>
      </c>
      <c r="AA813" s="60" t="str">
        <f t="shared" si="464"/>
        <v/>
      </c>
      <c r="AB813" s="59" t="str">
        <f t="shared" si="465"/>
        <v/>
      </c>
      <c r="AC813" s="59" t="str">
        <f t="shared" si="466"/>
        <v/>
      </c>
      <c r="AD813" s="59" t="str">
        <f t="shared" si="467"/>
        <v/>
      </c>
      <c r="AE813" s="59" t="str">
        <f t="shared" si="468"/>
        <v/>
      </c>
      <c r="AF813" s="59" t="str">
        <f>IFERROR($V813*(1-$W813)+SUM($X$22:$X813)+$AD813,"")</f>
        <v/>
      </c>
      <c r="AG813" s="59" t="str">
        <f t="shared" si="469"/>
        <v/>
      </c>
      <c r="AH813" s="59" t="str">
        <f>IF(B813&lt;&gt;"",
IF(AND(AG813=TRUE,D813&gt;=65),$V813*(1-10%)+SUM($X$22:$X813)+$AD813,AF813),
"")</f>
        <v/>
      </c>
      <c r="AI813" s="59" t="str">
        <f t="shared" si="470"/>
        <v/>
      </c>
      <c r="AJ813" s="59" t="str">
        <f t="shared" si="471"/>
        <v/>
      </c>
      <c r="AK813" s="59" t="str">
        <f t="shared" si="472"/>
        <v/>
      </c>
      <c r="AL813" s="59" t="str">
        <f t="shared" si="473"/>
        <v/>
      </c>
      <c r="AM813" s="59" t="str">
        <f t="shared" si="474"/>
        <v/>
      </c>
      <c r="AN813" s="59" t="str">
        <f t="shared" si="475"/>
        <v/>
      </c>
      <c r="AO813" s="59" t="str">
        <f t="shared" si="476"/>
        <v/>
      </c>
      <c r="AP813" s="59" t="str">
        <f t="shared" si="477"/>
        <v/>
      </c>
      <c r="AQ813" s="59" t="str">
        <f t="shared" si="478"/>
        <v/>
      </c>
    </row>
    <row r="814" spans="1:43" x14ac:dyDescent="0.2">
      <c r="A814" s="47" t="str">
        <f t="shared" si="445"/>
        <v/>
      </c>
      <c r="B814" s="47" t="str">
        <f>IF(E814&lt;=$F$10,VLOOKUP('KALKULATOR 2021'!A814,Robocze!$B$23:$C$102,2),"")</f>
        <v/>
      </c>
      <c r="C814" s="47" t="str">
        <f t="shared" si="446"/>
        <v/>
      </c>
      <c r="D814" s="48" t="str">
        <f t="shared" si="447"/>
        <v/>
      </c>
      <c r="E814" s="49" t="str">
        <f t="shared" si="448"/>
        <v/>
      </c>
      <c r="F814" s="49" t="str">
        <f t="shared" si="449"/>
        <v/>
      </c>
      <c r="G814" s="50" t="str">
        <f>IF(F814&lt;&gt;"",
IF($F$6=Robocze!$B$3,$F$5/12,
IF(AND($F$6=Robocze!$B$4,MOD(A814,3)=1),$F$5/4,
IF(AND($F$6=Robocze!$B$5,MOD(A814,12)=1),$F$5,0))),
"")</f>
        <v/>
      </c>
      <c r="H814" s="50" t="str">
        <f t="shared" si="450"/>
        <v/>
      </c>
      <c r="I814" s="51" t="str">
        <f t="shared" si="451"/>
        <v/>
      </c>
      <c r="J814" s="50" t="str">
        <f t="shared" si="452"/>
        <v/>
      </c>
      <c r="K814" s="50" t="str">
        <f t="shared" si="453"/>
        <v/>
      </c>
      <c r="L814" s="52" t="str">
        <f t="shared" si="454"/>
        <v/>
      </c>
      <c r="M814" s="111" t="str">
        <f t="shared" si="455"/>
        <v/>
      </c>
      <c r="N814" s="114" t="str">
        <f t="shared" si="456"/>
        <v/>
      </c>
      <c r="O814" s="115"/>
      <c r="P814" s="114" t="str">
        <f t="shared" si="457"/>
        <v/>
      </c>
      <c r="Q814" s="115"/>
      <c r="R814" s="112" t="str">
        <f t="shared" si="458"/>
        <v/>
      </c>
      <c r="S814" s="50"/>
      <c r="T814" s="53" t="str">
        <f t="shared" si="459"/>
        <v/>
      </c>
      <c r="U814" s="50" t="str">
        <f t="shared" si="460"/>
        <v/>
      </c>
      <c r="V814" s="50" t="str">
        <f t="shared" si="461"/>
        <v/>
      </c>
      <c r="W814" s="53" t="str">
        <f t="shared" si="462"/>
        <v/>
      </c>
      <c r="X814" s="50" t="str">
        <f t="shared" si="463"/>
        <v/>
      </c>
      <c r="Y814" s="50" t="str">
        <f>IF(B814&lt;&gt;"",IF(MONTH(E814)=MONTH($F$14),SUMIF($C$22:C1282,"="&amp;(C814-1),$G$22:G1282),0)*T814,"")</f>
        <v/>
      </c>
      <c r="Z814" s="50" t="str">
        <f>IF(B814&lt;&gt;"",SUM($Y$22:Y814),"")</f>
        <v/>
      </c>
      <c r="AA814" s="51" t="str">
        <f t="shared" si="464"/>
        <v/>
      </c>
      <c r="AB814" s="50" t="str">
        <f t="shared" si="465"/>
        <v/>
      </c>
      <c r="AC814" s="50" t="str">
        <f t="shared" si="466"/>
        <v/>
      </c>
      <c r="AD814" s="50" t="str">
        <f t="shared" si="467"/>
        <v/>
      </c>
      <c r="AE814" s="50" t="str">
        <f t="shared" si="468"/>
        <v/>
      </c>
      <c r="AF814" s="50" t="str">
        <f>IFERROR($V814*(1-$W814)+SUM($X$22:$X814)+$AD814,"")</f>
        <v/>
      </c>
      <c r="AG814" s="50" t="str">
        <f t="shared" si="469"/>
        <v/>
      </c>
      <c r="AH814" s="50" t="str">
        <f>IF(B814&lt;&gt;"",
IF(AND(AG814=TRUE,D814&gt;=65),$V814*(1-10%)+SUM($X$22:$X814)+$AD814,AF814),
"")</f>
        <v/>
      </c>
      <c r="AI814" s="50" t="str">
        <f t="shared" si="470"/>
        <v/>
      </c>
      <c r="AJ814" s="50" t="str">
        <f t="shared" si="471"/>
        <v/>
      </c>
      <c r="AK814" s="50" t="str">
        <f t="shared" si="472"/>
        <v/>
      </c>
      <c r="AL814" s="50" t="str">
        <f t="shared" si="473"/>
        <v/>
      </c>
      <c r="AM814" s="50" t="str">
        <f t="shared" si="474"/>
        <v/>
      </c>
      <c r="AN814" s="50" t="str">
        <f t="shared" si="475"/>
        <v/>
      </c>
      <c r="AO814" s="50" t="str">
        <f t="shared" si="476"/>
        <v/>
      </c>
      <c r="AP814" s="50" t="str">
        <f t="shared" si="477"/>
        <v/>
      </c>
      <c r="AQ814" s="50" t="str">
        <f t="shared" si="478"/>
        <v/>
      </c>
    </row>
    <row r="815" spans="1:43" x14ac:dyDescent="0.2">
      <c r="A815" s="47" t="str">
        <f t="shared" si="445"/>
        <v/>
      </c>
      <c r="B815" s="47" t="str">
        <f>IF(E815&lt;=$F$10,VLOOKUP('KALKULATOR 2021'!A815,Robocze!$B$23:$C$102,2),"")</f>
        <v/>
      </c>
      <c r="C815" s="47" t="str">
        <f t="shared" si="446"/>
        <v/>
      </c>
      <c r="D815" s="48" t="str">
        <f t="shared" si="447"/>
        <v/>
      </c>
      <c r="E815" s="54" t="str">
        <f t="shared" si="448"/>
        <v/>
      </c>
      <c r="F815" s="49" t="str">
        <f t="shared" si="449"/>
        <v/>
      </c>
      <c r="G815" s="50" t="str">
        <f>IF(F815&lt;&gt;"",
IF($F$6=Robocze!$B$3,$F$5/12,
IF(AND($F$6=Robocze!$B$4,MOD(A815,3)=1),$F$5/4,
IF(AND($F$6=Robocze!$B$5,MOD(A815,12)=1),$F$5,0))),
"")</f>
        <v/>
      </c>
      <c r="H815" s="50" t="str">
        <f t="shared" si="450"/>
        <v/>
      </c>
      <c r="I815" s="51" t="str">
        <f t="shared" si="451"/>
        <v/>
      </c>
      <c r="J815" s="50" t="str">
        <f t="shared" si="452"/>
        <v/>
      </c>
      <c r="K815" s="50" t="str">
        <f t="shared" si="453"/>
        <v/>
      </c>
      <c r="L815" s="52" t="str">
        <f t="shared" si="454"/>
        <v/>
      </c>
      <c r="M815" s="111" t="str">
        <f t="shared" si="455"/>
        <v/>
      </c>
      <c r="N815" s="114" t="str">
        <f t="shared" si="456"/>
        <v/>
      </c>
      <c r="O815" s="115"/>
      <c r="P815" s="114" t="str">
        <f t="shared" si="457"/>
        <v/>
      </c>
      <c r="Q815" s="115"/>
      <c r="R815" s="112" t="str">
        <f t="shared" si="458"/>
        <v/>
      </c>
      <c r="S815" s="50"/>
      <c r="T815" s="53" t="str">
        <f t="shared" si="459"/>
        <v/>
      </c>
      <c r="U815" s="50" t="str">
        <f t="shared" si="460"/>
        <v/>
      </c>
      <c r="V815" s="50" t="str">
        <f t="shared" si="461"/>
        <v/>
      </c>
      <c r="W815" s="53" t="str">
        <f t="shared" si="462"/>
        <v/>
      </c>
      <c r="X815" s="50" t="str">
        <f t="shared" si="463"/>
        <v/>
      </c>
      <c r="Y815" s="50" t="str">
        <f>IF(B815&lt;&gt;"",IF(MONTH(E815)=MONTH($F$14),SUMIF($C$22:C1283,"="&amp;(C815-1),$G$22:G1283),0)*T815,"")</f>
        <v/>
      </c>
      <c r="Z815" s="50" t="str">
        <f>IF(B815&lt;&gt;"",SUM($Y$22:Y815),"")</f>
        <v/>
      </c>
      <c r="AA815" s="51" t="str">
        <f t="shared" si="464"/>
        <v/>
      </c>
      <c r="AB815" s="50" t="str">
        <f t="shared" si="465"/>
        <v/>
      </c>
      <c r="AC815" s="50" t="str">
        <f t="shared" si="466"/>
        <v/>
      </c>
      <c r="AD815" s="50" t="str">
        <f t="shared" si="467"/>
        <v/>
      </c>
      <c r="AE815" s="50" t="str">
        <f t="shared" si="468"/>
        <v/>
      </c>
      <c r="AF815" s="50" t="str">
        <f>IFERROR($V815*(1-$W815)+SUM($X$22:$X815)+$AD815,"")</f>
        <v/>
      </c>
      <c r="AG815" s="50" t="str">
        <f t="shared" si="469"/>
        <v/>
      </c>
      <c r="AH815" s="50" t="str">
        <f>IF(B815&lt;&gt;"",
IF(AND(AG815=TRUE,D815&gt;=65),$V815*(1-10%)+SUM($X$22:$X815)+$AD815,AF815),
"")</f>
        <v/>
      </c>
      <c r="AI815" s="50" t="str">
        <f t="shared" si="470"/>
        <v/>
      </c>
      <c r="AJ815" s="50" t="str">
        <f t="shared" si="471"/>
        <v/>
      </c>
      <c r="AK815" s="50" t="str">
        <f t="shared" si="472"/>
        <v/>
      </c>
      <c r="AL815" s="50" t="str">
        <f t="shared" si="473"/>
        <v/>
      </c>
      <c r="AM815" s="50" t="str">
        <f t="shared" si="474"/>
        <v/>
      </c>
      <c r="AN815" s="50" t="str">
        <f t="shared" si="475"/>
        <v/>
      </c>
      <c r="AO815" s="50" t="str">
        <f t="shared" si="476"/>
        <v/>
      </c>
      <c r="AP815" s="50" t="str">
        <f t="shared" si="477"/>
        <v/>
      </c>
      <c r="AQ815" s="50" t="str">
        <f t="shared" si="478"/>
        <v/>
      </c>
    </row>
    <row r="816" spans="1:43" x14ac:dyDescent="0.2">
      <c r="A816" s="47" t="str">
        <f t="shared" si="445"/>
        <v/>
      </c>
      <c r="B816" s="47" t="str">
        <f>IF(E816&lt;=$F$10,VLOOKUP('KALKULATOR 2021'!A816,Robocze!$B$23:$C$102,2),"")</f>
        <v/>
      </c>
      <c r="C816" s="47" t="str">
        <f t="shared" si="446"/>
        <v/>
      </c>
      <c r="D816" s="48" t="str">
        <f t="shared" si="447"/>
        <v/>
      </c>
      <c r="E816" s="54" t="str">
        <f t="shared" si="448"/>
        <v/>
      </c>
      <c r="F816" s="49" t="str">
        <f t="shared" si="449"/>
        <v/>
      </c>
      <c r="G816" s="50" t="str">
        <f>IF(F816&lt;&gt;"",
IF($F$6=Robocze!$B$3,$F$5/12,
IF(AND($F$6=Robocze!$B$4,MOD(A816,3)=1),$F$5/4,
IF(AND($F$6=Robocze!$B$5,MOD(A816,12)=1),$F$5,0))),
"")</f>
        <v/>
      </c>
      <c r="H816" s="50" t="str">
        <f t="shared" si="450"/>
        <v/>
      </c>
      <c r="I816" s="51" t="str">
        <f t="shared" si="451"/>
        <v/>
      </c>
      <c r="J816" s="50" t="str">
        <f t="shared" si="452"/>
        <v/>
      </c>
      <c r="K816" s="50" t="str">
        <f t="shared" si="453"/>
        <v/>
      </c>
      <c r="L816" s="52" t="str">
        <f t="shared" si="454"/>
        <v/>
      </c>
      <c r="M816" s="111" t="str">
        <f t="shared" si="455"/>
        <v/>
      </c>
      <c r="N816" s="114" t="str">
        <f t="shared" si="456"/>
        <v/>
      </c>
      <c r="O816" s="115"/>
      <c r="P816" s="114" t="str">
        <f t="shared" si="457"/>
        <v/>
      </c>
      <c r="Q816" s="115"/>
      <c r="R816" s="112" t="str">
        <f t="shared" si="458"/>
        <v/>
      </c>
      <c r="S816" s="50"/>
      <c r="T816" s="53" t="str">
        <f t="shared" si="459"/>
        <v/>
      </c>
      <c r="U816" s="50" t="str">
        <f t="shared" si="460"/>
        <v/>
      </c>
      <c r="V816" s="50" t="str">
        <f t="shared" si="461"/>
        <v/>
      </c>
      <c r="W816" s="53" t="str">
        <f t="shared" si="462"/>
        <v/>
      </c>
      <c r="X816" s="50" t="str">
        <f t="shared" si="463"/>
        <v/>
      </c>
      <c r="Y816" s="50" t="str">
        <f>IF(B816&lt;&gt;"",IF(MONTH(E816)=MONTH($F$14),SUMIF($C$22:C1284,"="&amp;(C816-1),$G$22:G1284),0)*T816,"")</f>
        <v/>
      </c>
      <c r="Z816" s="50" t="str">
        <f>IF(B816&lt;&gt;"",SUM($Y$22:Y816),"")</f>
        <v/>
      </c>
      <c r="AA816" s="51" t="str">
        <f t="shared" si="464"/>
        <v/>
      </c>
      <c r="AB816" s="50" t="str">
        <f t="shared" si="465"/>
        <v/>
      </c>
      <c r="AC816" s="50" t="str">
        <f t="shared" si="466"/>
        <v/>
      </c>
      <c r="AD816" s="50" t="str">
        <f t="shared" si="467"/>
        <v/>
      </c>
      <c r="AE816" s="50" t="str">
        <f t="shared" si="468"/>
        <v/>
      </c>
      <c r="AF816" s="50" t="str">
        <f>IFERROR($V816*(1-$W816)+SUM($X$22:$X816)+$AD816,"")</f>
        <v/>
      </c>
      <c r="AG816" s="50" t="str">
        <f t="shared" si="469"/>
        <v/>
      </c>
      <c r="AH816" s="50" t="str">
        <f>IF(B816&lt;&gt;"",
IF(AND(AG816=TRUE,D816&gt;=65),$V816*(1-10%)+SUM($X$22:$X816)+$AD816,AF816),
"")</f>
        <v/>
      </c>
      <c r="AI816" s="50" t="str">
        <f t="shared" si="470"/>
        <v/>
      </c>
      <c r="AJ816" s="50" t="str">
        <f t="shared" si="471"/>
        <v/>
      </c>
      <c r="AK816" s="50" t="str">
        <f t="shared" si="472"/>
        <v/>
      </c>
      <c r="AL816" s="50" t="str">
        <f t="shared" si="473"/>
        <v/>
      </c>
      <c r="AM816" s="50" t="str">
        <f t="shared" si="474"/>
        <v/>
      </c>
      <c r="AN816" s="50" t="str">
        <f t="shared" si="475"/>
        <v/>
      </c>
      <c r="AO816" s="50" t="str">
        <f t="shared" si="476"/>
        <v/>
      </c>
      <c r="AP816" s="50" t="str">
        <f t="shared" si="477"/>
        <v/>
      </c>
      <c r="AQ816" s="50" t="str">
        <f t="shared" si="478"/>
        <v/>
      </c>
    </row>
    <row r="817" spans="1:43" x14ac:dyDescent="0.2">
      <c r="A817" s="47" t="str">
        <f t="shared" si="445"/>
        <v/>
      </c>
      <c r="B817" s="47" t="str">
        <f>IF(E817&lt;=$F$10,VLOOKUP('KALKULATOR 2021'!A817,Robocze!$B$23:$C$102,2),"")</f>
        <v/>
      </c>
      <c r="C817" s="47" t="str">
        <f t="shared" si="446"/>
        <v/>
      </c>
      <c r="D817" s="48" t="str">
        <f t="shared" si="447"/>
        <v/>
      </c>
      <c r="E817" s="54" t="str">
        <f t="shared" si="448"/>
        <v/>
      </c>
      <c r="F817" s="49" t="str">
        <f t="shared" si="449"/>
        <v/>
      </c>
      <c r="G817" s="50" t="str">
        <f>IF(F817&lt;&gt;"",
IF($F$6=Robocze!$B$3,$F$5/12,
IF(AND($F$6=Robocze!$B$4,MOD(A817,3)=1),$F$5/4,
IF(AND($F$6=Robocze!$B$5,MOD(A817,12)=1),$F$5,0))),
"")</f>
        <v/>
      </c>
      <c r="H817" s="50" t="str">
        <f t="shared" si="450"/>
        <v/>
      </c>
      <c r="I817" s="51" t="str">
        <f t="shared" si="451"/>
        <v/>
      </c>
      <c r="J817" s="50" t="str">
        <f t="shared" si="452"/>
        <v/>
      </c>
      <c r="K817" s="50" t="str">
        <f t="shared" si="453"/>
        <v/>
      </c>
      <c r="L817" s="52" t="str">
        <f t="shared" si="454"/>
        <v/>
      </c>
      <c r="M817" s="111" t="str">
        <f t="shared" si="455"/>
        <v/>
      </c>
      <c r="N817" s="114" t="str">
        <f t="shared" si="456"/>
        <v/>
      </c>
      <c r="O817" s="115"/>
      <c r="P817" s="114" t="str">
        <f t="shared" si="457"/>
        <v/>
      </c>
      <c r="Q817" s="115"/>
      <c r="R817" s="112" t="str">
        <f t="shared" si="458"/>
        <v/>
      </c>
      <c r="S817" s="50"/>
      <c r="T817" s="53" t="str">
        <f t="shared" si="459"/>
        <v/>
      </c>
      <c r="U817" s="50" t="str">
        <f t="shared" si="460"/>
        <v/>
      </c>
      <c r="V817" s="50" t="str">
        <f t="shared" si="461"/>
        <v/>
      </c>
      <c r="W817" s="53" t="str">
        <f t="shared" si="462"/>
        <v/>
      </c>
      <c r="X817" s="50" t="str">
        <f t="shared" si="463"/>
        <v/>
      </c>
      <c r="Y817" s="50" t="str">
        <f>IF(B817&lt;&gt;"",IF(MONTH(E817)=MONTH($F$14),SUMIF($C$22:C1285,"="&amp;(C817-1),$G$22:G1285),0)*T817,"")</f>
        <v/>
      </c>
      <c r="Z817" s="50" t="str">
        <f>IF(B817&lt;&gt;"",SUM($Y$22:Y817),"")</f>
        <v/>
      </c>
      <c r="AA817" s="51" t="str">
        <f t="shared" si="464"/>
        <v/>
      </c>
      <c r="AB817" s="50" t="str">
        <f t="shared" si="465"/>
        <v/>
      </c>
      <c r="AC817" s="50" t="str">
        <f t="shared" si="466"/>
        <v/>
      </c>
      <c r="AD817" s="50" t="str">
        <f t="shared" si="467"/>
        <v/>
      </c>
      <c r="AE817" s="50" t="str">
        <f t="shared" si="468"/>
        <v/>
      </c>
      <c r="AF817" s="50" t="str">
        <f>IFERROR($V817*(1-$W817)+SUM($X$22:$X817)+$AD817,"")</f>
        <v/>
      </c>
      <c r="AG817" s="50" t="str">
        <f t="shared" si="469"/>
        <v/>
      </c>
      <c r="AH817" s="50" t="str">
        <f>IF(B817&lt;&gt;"",
IF(AND(AG817=TRUE,D817&gt;=65),$V817*(1-10%)+SUM($X$22:$X817)+$AD817,AF817),
"")</f>
        <v/>
      </c>
      <c r="AI817" s="50" t="str">
        <f t="shared" si="470"/>
        <v/>
      </c>
      <c r="AJ817" s="50" t="str">
        <f t="shared" si="471"/>
        <v/>
      </c>
      <c r="AK817" s="50" t="str">
        <f t="shared" si="472"/>
        <v/>
      </c>
      <c r="AL817" s="50" t="str">
        <f t="shared" si="473"/>
        <v/>
      </c>
      <c r="AM817" s="50" t="str">
        <f t="shared" si="474"/>
        <v/>
      </c>
      <c r="AN817" s="50" t="str">
        <f t="shared" si="475"/>
        <v/>
      </c>
      <c r="AO817" s="50" t="str">
        <f t="shared" si="476"/>
        <v/>
      </c>
      <c r="AP817" s="50" t="str">
        <f t="shared" si="477"/>
        <v/>
      </c>
      <c r="AQ817" s="50" t="str">
        <f t="shared" si="478"/>
        <v/>
      </c>
    </row>
    <row r="818" spans="1:43" x14ac:dyDescent="0.2">
      <c r="A818" s="47" t="str">
        <f t="shared" si="445"/>
        <v/>
      </c>
      <c r="B818" s="47" t="str">
        <f>IF(E818&lt;=$F$10,VLOOKUP('KALKULATOR 2021'!A818,Robocze!$B$23:$C$102,2),"")</f>
        <v/>
      </c>
      <c r="C818" s="47" t="str">
        <f t="shared" si="446"/>
        <v/>
      </c>
      <c r="D818" s="48" t="str">
        <f t="shared" si="447"/>
        <v/>
      </c>
      <c r="E818" s="54" t="str">
        <f t="shared" si="448"/>
        <v/>
      </c>
      <c r="F818" s="49" t="str">
        <f t="shared" si="449"/>
        <v/>
      </c>
      <c r="G818" s="50" t="str">
        <f>IF(F818&lt;&gt;"",
IF($F$6=Robocze!$B$3,$F$5/12,
IF(AND($F$6=Robocze!$B$4,MOD(A818,3)=1),$F$5/4,
IF(AND($F$6=Robocze!$B$5,MOD(A818,12)=1),$F$5,0))),
"")</f>
        <v/>
      </c>
      <c r="H818" s="50" t="str">
        <f t="shared" si="450"/>
        <v/>
      </c>
      <c r="I818" s="51" t="str">
        <f t="shared" si="451"/>
        <v/>
      </c>
      <c r="J818" s="50" t="str">
        <f t="shared" si="452"/>
        <v/>
      </c>
      <c r="K818" s="50" t="str">
        <f t="shared" si="453"/>
        <v/>
      </c>
      <c r="L818" s="52" t="str">
        <f t="shared" si="454"/>
        <v/>
      </c>
      <c r="M818" s="111" t="str">
        <f t="shared" si="455"/>
        <v/>
      </c>
      <c r="N818" s="114" t="str">
        <f t="shared" si="456"/>
        <v/>
      </c>
      <c r="O818" s="115"/>
      <c r="P818" s="114" t="str">
        <f t="shared" si="457"/>
        <v/>
      </c>
      <c r="Q818" s="115"/>
      <c r="R818" s="112" t="str">
        <f t="shared" si="458"/>
        <v/>
      </c>
      <c r="S818" s="50"/>
      <c r="T818" s="53" t="str">
        <f t="shared" si="459"/>
        <v/>
      </c>
      <c r="U818" s="50" t="str">
        <f t="shared" si="460"/>
        <v/>
      </c>
      <c r="V818" s="50" t="str">
        <f t="shared" si="461"/>
        <v/>
      </c>
      <c r="W818" s="53" t="str">
        <f t="shared" si="462"/>
        <v/>
      </c>
      <c r="X818" s="50" t="str">
        <f t="shared" si="463"/>
        <v/>
      </c>
      <c r="Y818" s="50" t="str">
        <f>IF(B818&lt;&gt;"",IF(MONTH(E818)=MONTH($F$14),SUMIF($C$22:C1286,"="&amp;(C818-1),$G$22:G1286),0)*T818,"")</f>
        <v/>
      </c>
      <c r="Z818" s="50" t="str">
        <f>IF(B818&lt;&gt;"",SUM($Y$22:Y818),"")</f>
        <v/>
      </c>
      <c r="AA818" s="51" t="str">
        <f t="shared" si="464"/>
        <v/>
      </c>
      <c r="AB818" s="50" t="str">
        <f t="shared" si="465"/>
        <v/>
      </c>
      <c r="AC818" s="50" t="str">
        <f t="shared" si="466"/>
        <v/>
      </c>
      <c r="AD818" s="50" t="str">
        <f t="shared" si="467"/>
        <v/>
      </c>
      <c r="AE818" s="50" t="str">
        <f t="shared" si="468"/>
        <v/>
      </c>
      <c r="AF818" s="50" t="str">
        <f>IFERROR($V818*(1-$W818)+SUM($X$22:$X818)+$AD818,"")</f>
        <v/>
      </c>
      <c r="AG818" s="50" t="str">
        <f t="shared" si="469"/>
        <v/>
      </c>
      <c r="AH818" s="50" t="str">
        <f>IF(B818&lt;&gt;"",
IF(AND(AG818=TRUE,D818&gt;=65),$V818*(1-10%)+SUM($X$22:$X818)+$AD818,AF818),
"")</f>
        <v/>
      </c>
      <c r="AI818" s="50" t="str">
        <f t="shared" si="470"/>
        <v/>
      </c>
      <c r="AJ818" s="50" t="str">
        <f t="shared" si="471"/>
        <v/>
      </c>
      <c r="AK818" s="50" t="str">
        <f t="shared" si="472"/>
        <v/>
      </c>
      <c r="AL818" s="50" t="str">
        <f t="shared" si="473"/>
        <v/>
      </c>
      <c r="AM818" s="50" t="str">
        <f t="shared" si="474"/>
        <v/>
      </c>
      <c r="AN818" s="50" t="str">
        <f t="shared" si="475"/>
        <v/>
      </c>
      <c r="AO818" s="50" t="str">
        <f t="shared" si="476"/>
        <v/>
      </c>
      <c r="AP818" s="50" t="str">
        <f t="shared" si="477"/>
        <v/>
      </c>
      <c r="AQ818" s="50" t="str">
        <f t="shared" si="478"/>
        <v/>
      </c>
    </row>
    <row r="819" spans="1:43" x14ac:dyDescent="0.2">
      <c r="A819" s="47" t="str">
        <f t="shared" si="445"/>
        <v/>
      </c>
      <c r="B819" s="47" t="str">
        <f>IF(E819&lt;=$F$10,VLOOKUP('KALKULATOR 2021'!A819,Robocze!$B$23:$C$102,2),"")</f>
        <v/>
      </c>
      <c r="C819" s="47" t="str">
        <f t="shared" si="446"/>
        <v/>
      </c>
      <c r="D819" s="48" t="str">
        <f t="shared" si="447"/>
        <v/>
      </c>
      <c r="E819" s="54" t="str">
        <f t="shared" si="448"/>
        <v/>
      </c>
      <c r="F819" s="49" t="str">
        <f t="shared" si="449"/>
        <v/>
      </c>
      <c r="G819" s="50" t="str">
        <f>IF(F819&lt;&gt;"",
IF($F$6=Robocze!$B$3,$F$5/12,
IF(AND($F$6=Robocze!$B$4,MOD(A819,3)=1),$F$5/4,
IF(AND($F$6=Robocze!$B$5,MOD(A819,12)=1),$F$5,0))),
"")</f>
        <v/>
      </c>
      <c r="H819" s="50" t="str">
        <f t="shared" si="450"/>
        <v/>
      </c>
      <c r="I819" s="51" t="str">
        <f t="shared" si="451"/>
        <v/>
      </c>
      <c r="J819" s="50" t="str">
        <f t="shared" si="452"/>
        <v/>
      </c>
      <c r="K819" s="50" t="str">
        <f t="shared" si="453"/>
        <v/>
      </c>
      <c r="L819" s="52" t="str">
        <f t="shared" si="454"/>
        <v/>
      </c>
      <c r="M819" s="111" t="str">
        <f t="shared" si="455"/>
        <v/>
      </c>
      <c r="N819" s="114" t="str">
        <f t="shared" si="456"/>
        <v/>
      </c>
      <c r="O819" s="115"/>
      <c r="P819" s="114" t="str">
        <f t="shared" si="457"/>
        <v/>
      </c>
      <c r="Q819" s="115"/>
      <c r="R819" s="112" t="str">
        <f t="shared" si="458"/>
        <v/>
      </c>
      <c r="S819" s="50"/>
      <c r="T819" s="53" t="str">
        <f t="shared" si="459"/>
        <v/>
      </c>
      <c r="U819" s="50" t="str">
        <f t="shared" si="460"/>
        <v/>
      </c>
      <c r="V819" s="50" t="str">
        <f t="shared" si="461"/>
        <v/>
      </c>
      <c r="W819" s="53" t="str">
        <f t="shared" si="462"/>
        <v/>
      </c>
      <c r="X819" s="50" t="str">
        <f t="shared" si="463"/>
        <v/>
      </c>
      <c r="Y819" s="50" t="str">
        <f>IF(B819&lt;&gt;"",IF(MONTH(E819)=MONTH($F$14),SUMIF($C$22:C1287,"="&amp;(C819-1),$G$22:G1287),0)*T819,"")</f>
        <v/>
      </c>
      <c r="Z819" s="50" t="str">
        <f>IF(B819&lt;&gt;"",SUM($Y$22:Y819),"")</f>
        <v/>
      </c>
      <c r="AA819" s="51" t="str">
        <f t="shared" si="464"/>
        <v/>
      </c>
      <c r="AB819" s="50" t="str">
        <f t="shared" si="465"/>
        <v/>
      </c>
      <c r="AC819" s="50" t="str">
        <f t="shared" si="466"/>
        <v/>
      </c>
      <c r="AD819" s="50" t="str">
        <f t="shared" si="467"/>
        <v/>
      </c>
      <c r="AE819" s="50" t="str">
        <f t="shared" si="468"/>
        <v/>
      </c>
      <c r="AF819" s="50" t="str">
        <f>IFERROR($V819*(1-$W819)+SUM($X$22:$X819)+$AD819,"")</f>
        <v/>
      </c>
      <c r="AG819" s="50" t="str">
        <f t="shared" si="469"/>
        <v/>
      </c>
      <c r="AH819" s="50" t="str">
        <f>IF(B819&lt;&gt;"",
IF(AND(AG819=TRUE,D819&gt;=65),$V819*(1-10%)+SUM($X$22:$X819)+$AD819,AF819),
"")</f>
        <v/>
      </c>
      <c r="AI819" s="50" t="str">
        <f t="shared" si="470"/>
        <v/>
      </c>
      <c r="AJ819" s="50" t="str">
        <f t="shared" si="471"/>
        <v/>
      </c>
      <c r="AK819" s="50" t="str">
        <f t="shared" si="472"/>
        <v/>
      </c>
      <c r="AL819" s="50" t="str">
        <f t="shared" si="473"/>
        <v/>
      </c>
      <c r="AM819" s="50" t="str">
        <f t="shared" si="474"/>
        <v/>
      </c>
      <c r="AN819" s="50" t="str">
        <f t="shared" si="475"/>
        <v/>
      </c>
      <c r="AO819" s="50" t="str">
        <f t="shared" si="476"/>
        <v/>
      </c>
      <c r="AP819" s="50" t="str">
        <f t="shared" si="477"/>
        <v/>
      </c>
      <c r="AQ819" s="50" t="str">
        <f t="shared" si="478"/>
        <v/>
      </c>
    </row>
    <row r="820" spans="1:43" x14ac:dyDescent="0.2">
      <c r="A820" s="47" t="str">
        <f t="shared" si="445"/>
        <v/>
      </c>
      <c r="B820" s="47" t="str">
        <f>IF(E820&lt;=$F$10,VLOOKUP('KALKULATOR 2021'!A820,Robocze!$B$23:$C$102,2),"")</f>
        <v/>
      </c>
      <c r="C820" s="47" t="str">
        <f t="shared" si="446"/>
        <v/>
      </c>
      <c r="D820" s="48" t="str">
        <f t="shared" si="447"/>
        <v/>
      </c>
      <c r="E820" s="54" t="str">
        <f t="shared" si="448"/>
        <v/>
      </c>
      <c r="F820" s="49" t="str">
        <f t="shared" si="449"/>
        <v/>
      </c>
      <c r="G820" s="50" t="str">
        <f>IF(F820&lt;&gt;"",
IF($F$6=Robocze!$B$3,$F$5/12,
IF(AND($F$6=Robocze!$B$4,MOD(A820,3)=1),$F$5/4,
IF(AND($F$6=Robocze!$B$5,MOD(A820,12)=1),$F$5,0))),
"")</f>
        <v/>
      </c>
      <c r="H820" s="50" t="str">
        <f t="shared" si="450"/>
        <v/>
      </c>
      <c r="I820" s="51" t="str">
        <f t="shared" si="451"/>
        <v/>
      </c>
      <c r="J820" s="50" t="str">
        <f t="shared" si="452"/>
        <v/>
      </c>
      <c r="K820" s="50" t="str">
        <f t="shared" si="453"/>
        <v/>
      </c>
      <c r="L820" s="52" t="str">
        <f t="shared" si="454"/>
        <v/>
      </c>
      <c r="M820" s="111" t="str">
        <f t="shared" si="455"/>
        <v/>
      </c>
      <c r="N820" s="114" t="str">
        <f t="shared" si="456"/>
        <v/>
      </c>
      <c r="O820" s="115"/>
      <c r="P820" s="114" t="str">
        <f t="shared" si="457"/>
        <v/>
      </c>
      <c r="Q820" s="115"/>
      <c r="R820" s="112" t="str">
        <f t="shared" si="458"/>
        <v/>
      </c>
      <c r="S820" s="50"/>
      <c r="T820" s="53" t="str">
        <f t="shared" si="459"/>
        <v/>
      </c>
      <c r="U820" s="50" t="str">
        <f t="shared" si="460"/>
        <v/>
      </c>
      <c r="V820" s="50" t="str">
        <f t="shared" si="461"/>
        <v/>
      </c>
      <c r="W820" s="53" t="str">
        <f t="shared" si="462"/>
        <v/>
      </c>
      <c r="X820" s="50" t="str">
        <f t="shared" si="463"/>
        <v/>
      </c>
      <c r="Y820" s="50" t="str">
        <f>IF(B820&lt;&gt;"",IF(MONTH(E820)=MONTH($F$14),SUMIF($C$22:C1288,"="&amp;(C820-1),$G$22:G1288),0)*T820,"")</f>
        <v/>
      </c>
      <c r="Z820" s="50" t="str">
        <f>IF(B820&lt;&gt;"",SUM($Y$22:Y820),"")</f>
        <v/>
      </c>
      <c r="AA820" s="51" t="str">
        <f t="shared" si="464"/>
        <v/>
      </c>
      <c r="AB820" s="50" t="str">
        <f t="shared" si="465"/>
        <v/>
      </c>
      <c r="AC820" s="50" t="str">
        <f t="shared" si="466"/>
        <v/>
      </c>
      <c r="AD820" s="50" t="str">
        <f t="shared" si="467"/>
        <v/>
      </c>
      <c r="AE820" s="50" t="str">
        <f t="shared" si="468"/>
        <v/>
      </c>
      <c r="AF820" s="50" t="str">
        <f>IFERROR($V820*(1-$W820)+SUM($X$22:$X820)+$AD820,"")</f>
        <v/>
      </c>
      <c r="AG820" s="50" t="str">
        <f t="shared" si="469"/>
        <v/>
      </c>
      <c r="AH820" s="50" t="str">
        <f>IF(B820&lt;&gt;"",
IF(AND(AG820=TRUE,D820&gt;=65),$V820*(1-10%)+SUM($X$22:$X820)+$AD820,AF820),
"")</f>
        <v/>
      </c>
      <c r="AI820" s="50" t="str">
        <f t="shared" si="470"/>
        <v/>
      </c>
      <c r="AJ820" s="50" t="str">
        <f t="shared" si="471"/>
        <v/>
      </c>
      <c r="AK820" s="50" t="str">
        <f t="shared" si="472"/>
        <v/>
      </c>
      <c r="AL820" s="50" t="str">
        <f t="shared" si="473"/>
        <v/>
      </c>
      <c r="AM820" s="50" t="str">
        <f t="shared" si="474"/>
        <v/>
      </c>
      <c r="AN820" s="50" t="str">
        <f t="shared" si="475"/>
        <v/>
      </c>
      <c r="AO820" s="50" t="str">
        <f t="shared" si="476"/>
        <v/>
      </c>
      <c r="AP820" s="50" t="str">
        <f t="shared" si="477"/>
        <v/>
      </c>
      <c r="AQ820" s="50" t="str">
        <f t="shared" si="478"/>
        <v/>
      </c>
    </row>
    <row r="821" spans="1:43" x14ac:dyDescent="0.2">
      <c r="A821" s="47" t="str">
        <f t="shared" si="445"/>
        <v/>
      </c>
      <c r="B821" s="47" t="str">
        <f>IF(E821&lt;=$F$10,VLOOKUP('KALKULATOR 2021'!A821,Robocze!$B$23:$C$102,2),"")</f>
        <v/>
      </c>
      <c r="C821" s="47" t="str">
        <f t="shared" si="446"/>
        <v/>
      </c>
      <c r="D821" s="48" t="str">
        <f t="shared" si="447"/>
        <v/>
      </c>
      <c r="E821" s="54" t="str">
        <f t="shared" si="448"/>
        <v/>
      </c>
      <c r="F821" s="49" t="str">
        <f t="shared" si="449"/>
        <v/>
      </c>
      <c r="G821" s="50" t="str">
        <f>IF(F821&lt;&gt;"",
IF($F$6=Robocze!$B$3,$F$5/12,
IF(AND($F$6=Robocze!$B$4,MOD(A821,3)=1),$F$5/4,
IF(AND($F$6=Robocze!$B$5,MOD(A821,12)=1),$F$5,0))),
"")</f>
        <v/>
      </c>
      <c r="H821" s="50" t="str">
        <f t="shared" si="450"/>
        <v/>
      </c>
      <c r="I821" s="51" t="str">
        <f t="shared" si="451"/>
        <v/>
      </c>
      <c r="J821" s="50" t="str">
        <f t="shared" si="452"/>
        <v/>
      </c>
      <c r="K821" s="50" t="str">
        <f t="shared" si="453"/>
        <v/>
      </c>
      <c r="L821" s="52" t="str">
        <f t="shared" si="454"/>
        <v/>
      </c>
      <c r="M821" s="111" t="str">
        <f t="shared" si="455"/>
        <v/>
      </c>
      <c r="N821" s="114" t="str">
        <f t="shared" si="456"/>
        <v/>
      </c>
      <c r="O821" s="115"/>
      <c r="P821" s="114" t="str">
        <f t="shared" si="457"/>
        <v/>
      </c>
      <c r="Q821" s="115"/>
      <c r="R821" s="112" t="str">
        <f t="shared" si="458"/>
        <v/>
      </c>
      <c r="S821" s="50"/>
      <c r="T821" s="53" t="str">
        <f t="shared" si="459"/>
        <v/>
      </c>
      <c r="U821" s="50" t="str">
        <f t="shared" si="460"/>
        <v/>
      </c>
      <c r="V821" s="50" t="str">
        <f t="shared" si="461"/>
        <v/>
      </c>
      <c r="W821" s="53" t="str">
        <f t="shared" si="462"/>
        <v/>
      </c>
      <c r="X821" s="50" t="str">
        <f t="shared" si="463"/>
        <v/>
      </c>
      <c r="Y821" s="50" t="str">
        <f>IF(B821&lt;&gt;"",IF(MONTH(E821)=MONTH($F$14),SUMIF($C$22:C1289,"="&amp;(C821-1),$G$22:G1289),0)*T821,"")</f>
        <v/>
      </c>
      <c r="Z821" s="50" t="str">
        <f>IF(B821&lt;&gt;"",SUM($Y$22:Y821),"")</f>
        <v/>
      </c>
      <c r="AA821" s="51" t="str">
        <f t="shared" si="464"/>
        <v/>
      </c>
      <c r="AB821" s="50" t="str">
        <f t="shared" si="465"/>
        <v/>
      </c>
      <c r="AC821" s="50" t="str">
        <f t="shared" si="466"/>
        <v/>
      </c>
      <c r="AD821" s="50" t="str">
        <f t="shared" si="467"/>
        <v/>
      </c>
      <c r="AE821" s="50" t="str">
        <f t="shared" si="468"/>
        <v/>
      </c>
      <c r="AF821" s="50" t="str">
        <f>IFERROR($V821*(1-$W821)+SUM($X$22:$X821)+$AD821,"")</f>
        <v/>
      </c>
      <c r="AG821" s="50" t="str">
        <f t="shared" si="469"/>
        <v/>
      </c>
      <c r="AH821" s="50" t="str">
        <f>IF(B821&lt;&gt;"",
IF(AND(AG821=TRUE,D821&gt;=65),$V821*(1-10%)+SUM($X$22:$X821)+$AD821,AF821),
"")</f>
        <v/>
      </c>
      <c r="AI821" s="50" t="str">
        <f t="shared" si="470"/>
        <v/>
      </c>
      <c r="AJ821" s="50" t="str">
        <f t="shared" si="471"/>
        <v/>
      </c>
      <c r="AK821" s="50" t="str">
        <f t="shared" si="472"/>
        <v/>
      </c>
      <c r="AL821" s="50" t="str">
        <f t="shared" si="473"/>
        <v/>
      </c>
      <c r="AM821" s="50" t="str">
        <f t="shared" si="474"/>
        <v/>
      </c>
      <c r="AN821" s="50" t="str">
        <f t="shared" si="475"/>
        <v/>
      </c>
      <c r="AO821" s="50" t="str">
        <f t="shared" si="476"/>
        <v/>
      </c>
      <c r="AP821" s="50" t="str">
        <f t="shared" si="477"/>
        <v/>
      </c>
      <c r="AQ821" s="50" t="str">
        <f t="shared" si="478"/>
        <v/>
      </c>
    </row>
    <row r="822" spans="1:43" x14ac:dyDescent="0.2">
      <c r="A822" s="47" t="str">
        <f t="shared" si="445"/>
        <v/>
      </c>
      <c r="B822" s="47" t="str">
        <f>IF(E822&lt;=$F$10,VLOOKUP('KALKULATOR 2021'!A822,Robocze!$B$23:$C$102,2),"")</f>
        <v/>
      </c>
      <c r="C822" s="47" t="str">
        <f t="shared" si="446"/>
        <v/>
      </c>
      <c r="D822" s="48" t="str">
        <f t="shared" si="447"/>
        <v/>
      </c>
      <c r="E822" s="54" t="str">
        <f t="shared" si="448"/>
        <v/>
      </c>
      <c r="F822" s="49" t="str">
        <f t="shared" si="449"/>
        <v/>
      </c>
      <c r="G822" s="50" t="str">
        <f>IF(F822&lt;&gt;"",
IF($F$6=Robocze!$B$3,$F$5/12,
IF(AND($F$6=Robocze!$B$4,MOD(A822,3)=1),$F$5/4,
IF(AND($F$6=Robocze!$B$5,MOD(A822,12)=1),$F$5,0))),
"")</f>
        <v/>
      </c>
      <c r="H822" s="50" t="str">
        <f t="shared" si="450"/>
        <v/>
      </c>
      <c r="I822" s="51" t="str">
        <f t="shared" si="451"/>
        <v/>
      </c>
      <c r="J822" s="50" t="str">
        <f t="shared" si="452"/>
        <v/>
      </c>
      <c r="K822" s="50" t="str">
        <f t="shared" si="453"/>
        <v/>
      </c>
      <c r="L822" s="52" t="str">
        <f t="shared" si="454"/>
        <v/>
      </c>
      <c r="M822" s="111" t="str">
        <f t="shared" si="455"/>
        <v/>
      </c>
      <c r="N822" s="114" t="str">
        <f t="shared" si="456"/>
        <v/>
      </c>
      <c r="O822" s="115"/>
      <c r="P822" s="114" t="str">
        <f t="shared" si="457"/>
        <v/>
      </c>
      <c r="Q822" s="115"/>
      <c r="R822" s="112" t="str">
        <f t="shared" si="458"/>
        <v/>
      </c>
      <c r="S822" s="50"/>
      <c r="T822" s="53" t="str">
        <f t="shared" si="459"/>
        <v/>
      </c>
      <c r="U822" s="50" t="str">
        <f t="shared" si="460"/>
        <v/>
      </c>
      <c r="V822" s="50" t="str">
        <f t="shared" si="461"/>
        <v/>
      </c>
      <c r="W822" s="53" t="str">
        <f t="shared" si="462"/>
        <v/>
      </c>
      <c r="X822" s="50" t="str">
        <f t="shared" si="463"/>
        <v/>
      </c>
      <c r="Y822" s="50" t="str">
        <f>IF(B822&lt;&gt;"",IF(MONTH(E822)=MONTH($F$14),SUMIF($C$22:C1290,"="&amp;(C822-1),$G$22:G1290),0)*T822,"")</f>
        <v/>
      </c>
      <c r="Z822" s="50" t="str">
        <f>IF(B822&lt;&gt;"",SUM($Y$22:Y822),"")</f>
        <v/>
      </c>
      <c r="AA822" s="51" t="str">
        <f t="shared" si="464"/>
        <v/>
      </c>
      <c r="AB822" s="50" t="str">
        <f t="shared" si="465"/>
        <v/>
      </c>
      <c r="AC822" s="50" t="str">
        <f t="shared" si="466"/>
        <v/>
      </c>
      <c r="AD822" s="50" t="str">
        <f t="shared" si="467"/>
        <v/>
      </c>
      <c r="AE822" s="50" t="str">
        <f t="shared" si="468"/>
        <v/>
      </c>
      <c r="AF822" s="50" t="str">
        <f>IFERROR($V822*(1-$W822)+SUM($X$22:$X822)+$AD822,"")</f>
        <v/>
      </c>
      <c r="AG822" s="50" t="str">
        <f t="shared" si="469"/>
        <v/>
      </c>
      <c r="AH822" s="50" t="str">
        <f>IF(B822&lt;&gt;"",
IF(AND(AG822=TRUE,D822&gt;=65),$V822*(1-10%)+SUM($X$22:$X822)+$AD822,AF822),
"")</f>
        <v/>
      </c>
      <c r="AI822" s="50" t="str">
        <f t="shared" si="470"/>
        <v/>
      </c>
      <c r="AJ822" s="50" t="str">
        <f t="shared" si="471"/>
        <v/>
      </c>
      <c r="AK822" s="50" t="str">
        <f t="shared" si="472"/>
        <v/>
      </c>
      <c r="AL822" s="50" t="str">
        <f t="shared" si="473"/>
        <v/>
      </c>
      <c r="AM822" s="50" t="str">
        <f t="shared" si="474"/>
        <v/>
      </c>
      <c r="AN822" s="50" t="str">
        <f t="shared" si="475"/>
        <v/>
      </c>
      <c r="AO822" s="50" t="str">
        <f t="shared" si="476"/>
        <v/>
      </c>
      <c r="AP822" s="50" t="str">
        <f t="shared" si="477"/>
        <v/>
      </c>
      <c r="AQ822" s="50" t="str">
        <f t="shared" si="478"/>
        <v/>
      </c>
    </row>
    <row r="823" spans="1:43" x14ac:dyDescent="0.2">
      <c r="A823" s="47" t="str">
        <f t="shared" si="445"/>
        <v/>
      </c>
      <c r="B823" s="47" t="str">
        <f>IF(E823&lt;=$F$10,VLOOKUP('KALKULATOR 2021'!A823,Robocze!$B$23:$C$102,2),"")</f>
        <v/>
      </c>
      <c r="C823" s="47" t="str">
        <f t="shared" si="446"/>
        <v/>
      </c>
      <c r="D823" s="48" t="str">
        <f t="shared" si="447"/>
        <v/>
      </c>
      <c r="E823" s="54" t="str">
        <f t="shared" si="448"/>
        <v/>
      </c>
      <c r="F823" s="49" t="str">
        <f t="shared" si="449"/>
        <v/>
      </c>
      <c r="G823" s="50" t="str">
        <f>IF(F823&lt;&gt;"",
IF($F$6=Robocze!$B$3,$F$5/12,
IF(AND($F$6=Robocze!$B$4,MOD(A823,3)=1),$F$5/4,
IF(AND($F$6=Robocze!$B$5,MOD(A823,12)=1),$F$5,0))),
"")</f>
        <v/>
      </c>
      <c r="H823" s="50" t="str">
        <f t="shared" si="450"/>
        <v/>
      </c>
      <c r="I823" s="51" t="str">
        <f t="shared" si="451"/>
        <v/>
      </c>
      <c r="J823" s="50" t="str">
        <f t="shared" si="452"/>
        <v/>
      </c>
      <c r="K823" s="50" t="str">
        <f t="shared" si="453"/>
        <v/>
      </c>
      <c r="L823" s="52" t="str">
        <f t="shared" si="454"/>
        <v/>
      </c>
      <c r="M823" s="111" t="str">
        <f t="shared" si="455"/>
        <v/>
      </c>
      <c r="N823" s="114" t="str">
        <f t="shared" si="456"/>
        <v/>
      </c>
      <c r="O823" s="115"/>
      <c r="P823" s="114" t="str">
        <f t="shared" si="457"/>
        <v/>
      </c>
      <c r="Q823" s="115"/>
      <c r="R823" s="112" t="str">
        <f t="shared" si="458"/>
        <v/>
      </c>
      <c r="S823" s="50"/>
      <c r="T823" s="53" t="str">
        <f t="shared" si="459"/>
        <v/>
      </c>
      <c r="U823" s="50" t="str">
        <f t="shared" si="460"/>
        <v/>
      </c>
      <c r="V823" s="50" t="str">
        <f t="shared" si="461"/>
        <v/>
      </c>
      <c r="W823" s="53" t="str">
        <f t="shared" si="462"/>
        <v/>
      </c>
      <c r="X823" s="50" t="str">
        <f t="shared" si="463"/>
        <v/>
      </c>
      <c r="Y823" s="50" t="str">
        <f>IF(B823&lt;&gt;"",IF(MONTH(E823)=MONTH($F$14),SUMIF($C$22:C1291,"="&amp;(C823-1),$G$22:G1291),0)*T823,"")</f>
        <v/>
      </c>
      <c r="Z823" s="50" t="str">
        <f>IF(B823&lt;&gt;"",SUM($Y$22:Y823),"")</f>
        <v/>
      </c>
      <c r="AA823" s="51" t="str">
        <f t="shared" si="464"/>
        <v/>
      </c>
      <c r="AB823" s="50" t="str">
        <f t="shared" si="465"/>
        <v/>
      </c>
      <c r="AC823" s="50" t="str">
        <f t="shared" si="466"/>
        <v/>
      </c>
      <c r="AD823" s="50" t="str">
        <f t="shared" si="467"/>
        <v/>
      </c>
      <c r="AE823" s="50" t="str">
        <f t="shared" si="468"/>
        <v/>
      </c>
      <c r="AF823" s="50" t="str">
        <f>IFERROR($V823*(1-$W823)+SUM($X$22:$X823)+$AD823,"")</f>
        <v/>
      </c>
      <c r="AG823" s="50" t="str">
        <f t="shared" si="469"/>
        <v/>
      </c>
      <c r="AH823" s="50" t="str">
        <f>IF(B823&lt;&gt;"",
IF(AND(AG823=TRUE,D823&gt;=65),$V823*(1-10%)+SUM($X$22:$X823)+$AD823,AF823),
"")</f>
        <v/>
      </c>
      <c r="AI823" s="50" t="str">
        <f t="shared" si="470"/>
        <v/>
      </c>
      <c r="AJ823" s="50" t="str">
        <f t="shared" si="471"/>
        <v/>
      </c>
      <c r="AK823" s="50" t="str">
        <f t="shared" si="472"/>
        <v/>
      </c>
      <c r="AL823" s="50" t="str">
        <f t="shared" si="473"/>
        <v/>
      </c>
      <c r="AM823" s="50" t="str">
        <f t="shared" si="474"/>
        <v/>
      </c>
      <c r="AN823" s="50" t="str">
        <f t="shared" si="475"/>
        <v/>
      </c>
      <c r="AO823" s="50" t="str">
        <f t="shared" si="476"/>
        <v/>
      </c>
      <c r="AP823" s="50" t="str">
        <f t="shared" si="477"/>
        <v/>
      </c>
      <c r="AQ823" s="50" t="str">
        <f t="shared" si="478"/>
        <v/>
      </c>
    </row>
    <row r="824" spans="1:43" x14ac:dyDescent="0.2">
      <c r="A824" s="47" t="str">
        <f t="shared" si="445"/>
        <v/>
      </c>
      <c r="B824" s="47" t="str">
        <f>IF(E824&lt;=$F$10,VLOOKUP('KALKULATOR 2021'!A824,Robocze!$B$23:$C$102,2),"")</f>
        <v/>
      </c>
      <c r="C824" s="47" t="str">
        <f t="shared" si="446"/>
        <v/>
      </c>
      <c r="D824" s="48" t="str">
        <f t="shared" si="447"/>
        <v/>
      </c>
      <c r="E824" s="54" t="str">
        <f t="shared" si="448"/>
        <v/>
      </c>
      <c r="F824" s="49" t="str">
        <f t="shared" si="449"/>
        <v/>
      </c>
      <c r="G824" s="50" t="str">
        <f>IF(F824&lt;&gt;"",
IF($F$6=Robocze!$B$3,$F$5/12,
IF(AND($F$6=Robocze!$B$4,MOD(A824,3)=1),$F$5/4,
IF(AND($F$6=Robocze!$B$5,MOD(A824,12)=1),$F$5,0))),
"")</f>
        <v/>
      </c>
      <c r="H824" s="50" t="str">
        <f t="shared" si="450"/>
        <v/>
      </c>
      <c r="I824" s="51" t="str">
        <f t="shared" si="451"/>
        <v/>
      </c>
      <c r="J824" s="50" t="str">
        <f t="shared" si="452"/>
        <v/>
      </c>
      <c r="K824" s="50" t="str">
        <f t="shared" si="453"/>
        <v/>
      </c>
      <c r="L824" s="52" t="str">
        <f t="shared" si="454"/>
        <v/>
      </c>
      <c r="M824" s="111" t="str">
        <f t="shared" si="455"/>
        <v/>
      </c>
      <c r="N824" s="114" t="str">
        <f t="shared" si="456"/>
        <v/>
      </c>
      <c r="O824" s="115"/>
      <c r="P824" s="114" t="str">
        <f t="shared" si="457"/>
        <v/>
      </c>
      <c r="Q824" s="115"/>
      <c r="R824" s="112" t="str">
        <f t="shared" si="458"/>
        <v/>
      </c>
      <c r="S824" s="50"/>
      <c r="T824" s="53" t="str">
        <f t="shared" si="459"/>
        <v/>
      </c>
      <c r="U824" s="50" t="str">
        <f t="shared" si="460"/>
        <v/>
      </c>
      <c r="V824" s="50" t="str">
        <f t="shared" si="461"/>
        <v/>
      </c>
      <c r="W824" s="53" t="str">
        <f t="shared" si="462"/>
        <v/>
      </c>
      <c r="X824" s="50" t="str">
        <f t="shared" si="463"/>
        <v/>
      </c>
      <c r="Y824" s="50" t="str">
        <f>IF(B824&lt;&gt;"",IF(MONTH(E824)=MONTH($F$14),SUMIF($C$22:C1292,"="&amp;(C824-1),$G$22:G1292),0)*T824,"")</f>
        <v/>
      </c>
      <c r="Z824" s="50" t="str">
        <f>IF(B824&lt;&gt;"",SUM($Y$22:Y824),"")</f>
        <v/>
      </c>
      <c r="AA824" s="51" t="str">
        <f t="shared" si="464"/>
        <v/>
      </c>
      <c r="AB824" s="50" t="str">
        <f t="shared" si="465"/>
        <v/>
      </c>
      <c r="AC824" s="50" t="str">
        <f t="shared" si="466"/>
        <v/>
      </c>
      <c r="AD824" s="50" t="str">
        <f t="shared" si="467"/>
        <v/>
      </c>
      <c r="AE824" s="50" t="str">
        <f t="shared" si="468"/>
        <v/>
      </c>
      <c r="AF824" s="50" t="str">
        <f>IFERROR($V824*(1-$W824)+SUM($X$22:$X824)+$AD824,"")</f>
        <v/>
      </c>
      <c r="AG824" s="50" t="str">
        <f t="shared" si="469"/>
        <v/>
      </c>
      <c r="AH824" s="50" t="str">
        <f>IF(B824&lt;&gt;"",
IF(AND(AG824=TRUE,D824&gt;=65),$V824*(1-10%)+SUM($X$22:$X824)+$AD824,AF824),
"")</f>
        <v/>
      </c>
      <c r="AI824" s="50" t="str">
        <f t="shared" si="470"/>
        <v/>
      </c>
      <c r="AJ824" s="50" t="str">
        <f t="shared" si="471"/>
        <v/>
      </c>
      <c r="AK824" s="50" t="str">
        <f t="shared" si="472"/>
        <v/>
      </c>
      <c r="AL824" s="50" t="str">
        <f t="shared" si="473"/>
        <v/>
      </c>
      <c r="AM824" s="50" t="str">
        <f t="shared" si="474"/>
        <v/>
      </c>
      <c r="AN824" s="50" t="str">
        <f t="shared" si="475"/>
        <v/>
      </c>
      <c r="AO824" s="50" t="str">
        <f t="shared" si="476"/>
        <v/>
      </c>
      <c r="AP824" s="50" t="str">
        <f t="shared" si="477"/>
        <v/>
      </c>
      <c r="AQ824" s="50" t="str">
        <f t="shared" si="478"/>
        <v/>
      </c>
    </row>
    <row r="825" spans="1:43" x14ac:dyDescent="0.2">
      <c r="A825" s="55" t="str">
        <f t="shared" si="445"/>
        <v/>
      </c>
      <c r="B825" s="55" t="str">
        <f>IF(E825&lt;=$F$10,VLOOKUP('KALKULATOR 2021'!A825,Robocze!$B$23:$C$102,2),"")</f>
        <v/>
      </c>
      <c r="C825" s="55" t="str">
        <f t="shared" si="446"/>
        <v/>
      </c>
      <c r="D825" s="56" t="str">
        <f t="shared" si="447"/>
        <v/>
      </c>
      <c r="E825" s="57" t="str">
        <f t="shared" si="448"/>
        <v/>
      </c>
      <c r="F825" s="58" t="str">
        <f t="shared" si="449"/>
        <v/>
      </c>
      <c r="G825" s="59" t="str">
        <f>IF(F825&lt;&gt;"",
IF($F$6=Robocze!$B$3,$F$5/12,
IF(AND($F$6=Robocze!$B$4,MOD(A825,3)=1),$F$5/4,
IF(AND($F$6=Robocze!$B$5,MOD(A825,12)=1),$F$5,0))),
"")</f>
        <v/>
      </c>
      <c r="H825" s="59" t="str">
        <f t="shared" si="450"/>
        <v/>
      </c>
      <c r="I825" s="60" t="str">
        <f t="shared" si="451"/>
        <v/>
      </c>
      <c r="J825" s="59" t="str">
        <f t="shared" si="452"/>
        <v/>
      </c>
      <c r="K825" s="59" t="str">
        <f t="shared" si="453"/>
        <v/>
      </c>
      <c r="L825" s="61" t="str">
        <f t="shared" si="454"/>
        <v/>
      </c>
      <c r="M825" s="113" t="str">
        <f t="shared" si="455"/>
        <v/>
      </c>
      <c r="N825" s="114" t="str">
        <f t="shared" si="456"/>
        <v/>
      </c>
      <c r="O825" s="115"/>
      <c r="P825" s="114" t="str">
        <f t="shared" si="457"/>
        <v/>
      </c>
      <c r="Q825" s="115"/>
      <c r="R825" s="112" t="str">
        <f t="shared" si="458"/>
        <v/>
      </c>
      <c r="S825" s="59"/>
      <c r="T825" s="62" t="str">
        <f t="shared" si="459"/>
        <v/>
      </c>
      <c r="U825" s="59" t="str">
        <f t="shared" si="460"/>
        <v/>
      </c>
      <c r="V825" s="59" t="str">
        <f t="shared" si="461"/>
        <v/>
      </c>
      <c r="W825" s="62" t="str">
        <f t="shared" si="462"/>
        <v/>
      </c>
      <c r="X825" s="59" t="str">
        <f t="shared" si="463"/>
        <v/>
      </c>
      <c r="Y825" s="59" t="str">
        <f>IF(B825&lt;&gt;"",IF(MONTH(E825)=MONTH($F$14),SUMIF($C$22:C1293,"="&amp;(C825-1),$G$22:G1293),0)*T825,"")</f>
        <v/>
      </c>
      <c r="Z825" s="59" t="str">
        <f>IF(B825&lt;&gt;"",SUM($Y$22:Y825),"")</f>
        <v/>
      </c>
      <c r="AA825" s="60" t="str">
        <f t="shared" si="464"/>
        <v/>
      </c>
      <c r="AB825" s="59" t="str">
        <f t="shared" si="465"/>
        <v/>
      </c>
      <c r="AC825" s="59" t="str">
        <f t="shared" si="466"/>
        <v/>
      </c>
      <c r="AD825" s="59" t="str">
        <f t="shared" si="467"/>
        <v/>
      </c>
      <c r="AE825" s="59" t="str">
        <f t="shared" si="468"/>
        <v/>
      </c>
      <c r="AF825" s="59" t="str">
        <f>IFERROR($V825*(1-$W825)+SUM($X$22:$X825)+$AD825,"")</f>
        <v/>
      </c>
      <c r="AG825" s="59" t="str">
        <f t="shared" si="469"/>
        <v/>
      </c>
      <c r="AH825" s="59" t="str">
        <f>IF(B825&lt;&gt;"",
IF(AND(AG825=TRUE,D825&gt;=65),$V825*(1-10%)+SUM($X$22:$X825)+$AD825,AF825),
"")</f>
        <v/>
      </c>
      <c r="AI825" s="59" t="str">
        <f t="shared" si="470"/>
        <v/>
      </c>
      <c r="AJ825" s="59" t="str">
        <f t="shared" si="471"/>
        <v/>
      </c>
      <c r="AK825" s="59" t="str">
        <f t="shared" si="472"/>
        <v/>
      </c>
      <c r="AL825" s="59" t="str">
        <f t="shared" si="473"/>
        <v/>
      </c>
      <c r="AM825" s="59" t="str">
        <f t="shared" si="474"/>
        <v/>
      </c>
      <c r="AN825" s="59" t="str">
        <f t="shared" si="475"/>
        <v/>
      </c>
      <c r="AO825" s="59" t="str">
        <f t="shared" si="476"/>
        <v/>
      </c>
      <c r="AP825" s="59" t="str">
        <f t="shared" si="477"/>
        <v/>
      </c>
      <c r="AQ825" s="59" t="str">
        <f t="shared" si="478"/>
        <v/>
      </c>
    </row>
    <row r="826" spans="1:43" x14ac:dyDescent="0.2">
      <c r="A826" s="47" t="str">
        <f t="shared" si="445"/>
        <v/>
      </c>
      <c r="B826" s="47" t="str">
        <f>IF(E826&lt;=$F$10,VLOOKUP('KALKULATOR 2021'!A826,Robocze!$B$23:$C$102,2),"")</f>
        <v/>
      </c>
      <c r="C826" s="47" t="str">
        <f t="shared" si="446"/>
        <v/>
      </c>
      <c r="D826" s="48" t="str">
        <f t="shared" si="447"/>
        <v/>
      </c>
      <c r="E826" s="49" t="str">
        <f t="shared" si="448"/>
        <v/>
      </c>
      <c r="F826" s="49" t="str">
        <f t="shared" si="449"/>
        <v/>
      </c>
      <c r="G826" s="50" t="str">
        <f>IF(F826&lt;&gt;"",
IF($F$6=Robocze!$B$3,$F$5/12,
IF(AND($F$6=Robocze!$B$4,MOD(A826,3)=1),$F$5/4,
IF(AND($F$6=Robocze!$B$5,MOD(A826,12)=1),$F$5,0))),
"")</f>
        <v/>
      </c>
      <c r="H826" s="50" t="str">
        <f t="shared" si="450"/>
        <v/>
      </c>
      <c r="I826" s="51" t="str">
        <f t="shared" si="451"/>
        <v/>
      </c>
      <c r="J826" s="50" t="str">
        <f t="shared" si="452"/>
        <v/>
      </c>
      <c r="K826" s="50" t="str">
        <f t="shared" si="453"/>
        <v/>
      </c>
      <c r="L826" s="52" t="str">
        <f t="shared" si="454"/>
        <v/>
      </c>
      <c r="M826" s="111" t="str">
        <f t="shared" si="455"/>
        <v/>
      </c>
      <c r="N826" s="114" t="str">
        <f t="shared" si="456"/>
        <v/>
      </c>
      <c r="O826" s="115"/>
      <c r="P826" s="114" t="str">
        <f t="shared" si="457"/>
        <v/>
      </c>
      <c r="Q826" s="115"/>
      <c r="R826" s="112" t="str">
        <f t="shared" si="458"/>
        <v/>
      </c>
      <c r="S826" s="50"/>
      <c r="T826" s="53" t="str">
        <f t="shared" si="459"/>
        <v/>
      </c>
      <c r="U826" s="50" t="str">
        <f t="shared" si="460"/>
        <v/>
      </c>
      <c r="V826" s="50" t="str">
        <f t="shared" si="461"/>
        <v/>
      </c>
      <c r="W826" s="53" t="str">
        <f t="shared" si="462"/>
        <v/>
      </c>
      <c r="X826" s="50" t="str">
        <f t="shared" si="463"/>
        <v/>
      </c>
      <c r="Y826" s="50" t="str">
        <f>IF(B826&lt;&gt;"",IF(MONTH(E826)=MONTH($F$14),SUMIF($C$22:C1294,"="&amp;(C826-1),$G$22:G1294),0)*T826,"")</f>
        <v/>
      </c>
      <c r="Z826" s="50" t="str">
        <f>IF(B826&lt;&gt;"",SUM($Y$22:Y826),"")</f>
        <v/>
      </c>
      <c r="AA826" s="51" t="str">
        <f t="shared" si="464"/>
        <v/>
      </c>
      <c r="AB826" s="50" t="str">
        <f t="shared" si="465"/>
        <v/>
      </c>
      <c r="AC826" s="50" t="str">
        <f t="shared" si="466"/>
        <v/>
      </c>
      <c r="AD826" s="50" t="str">
        <f t="shared" si="467"/>
        <v/>
      </c>
      <c r="AE826" s="50" t="str">
        <f t="shared" si="468"/>
        <v/>
      </c>
      <c r="AF826" s="50" t="str">
        <f>IFERROR($V826*(1-$W826)+SUM($X$22:$X826)+$AD826,"")</f>
        <v/>
      </c>
      <c r="AG826" s="50" t="str">
        <f t="shared" si="469"/>
        <v/>
      </c>
      <c r="AH826" s="50" t="str">
        <f>IF(B826&lt;&gt;"",
IF(AND(AG826=TRUE,D826&gt;=65),$V826*(1-10%)+SUM($X$22:$X826)+$AD826,AF826),
"")</f>
        <v/>
      </c>
      <c r="AI826" s="50" t="str">
        <f t="shared" si="470"/>
        <v/>
      </c>
      <c r="AJ826" s="50" t="str">
        <f t="shared" si="471"/>
        <v/>
      </c>
      <c r="AK826" s="50" t="str">
        <f t="shared" si="472"/>
        <v/>
      </c>
      <c r="AL826" s="50" t="str">
        <f t="shared" si="473"/>
        <v/>
      </c>
      <c r="AM826" s="50" t="str">
        <f t="shared" si="474"/>
        <v/>
      </c>
      <c r="AN826" s="50" t="str">
        <f t="shared" si="475"/>
        <v/>
      </c>
      <c r="AO826" s="50" t="str">
        <f t="shared" si="476"/>
        <v/>
      </c>
      <c r="AP826" s="50" t="str">
        <f t="shared" si="477"/>
        <v/>
      </c>
      <c r="AQ826" s="50" t="str">
        <f t="shared" si="478"/>
        <v/>
      </c>
    </row>
    <row r="827" spans="1:43" x14ac:dyDescent="0.2">
      <c r="A827" s="47" t="str">
        <f t="shared" si="445"/>
        <v/>
      </c>
      <c r="B827" s="47" t="str">
        <f>IF(E827&lt;=$F$10,VLOOKUP('KALKULATOR 2021'!A827,Robocze!$B$23:$C$102,2),"")</f>
        <v/>
      </c>
      <c r="C827" s="47" t="str">
        <f t="shared" si="446"/>
        <v/>
      </c>
      <c r="D827" s="48" t="str">
        <f t="shared" si="447"/>
        <v/>
      </c>
      <c r="E827" s="54" t="str">
        <f t="shared" si="448"/>
        <v/>
      </c>
      <c r="F827" s="49" t="str">
        <f t="shared" si="449"/>
        <v/>
      </c>
      <c r="G827" s="50" t="str">
        <f>IF(F827&lt;&gt;"",
IF($F$6=Robocze!$B$3,$F$5/12,
IF(AND($F$6=Robocze!$B$4,MOD(A827,3)=1),$F$5/4,
IF(AND($F$6=Robocze!$B$5,MOD(A827,12)=1),$F$5,0))),
"")</f>
        <v/>
      </c>
      <c r="H827" s="50" t="str">
        <f t="shared" si="450"/>
        <v/>
      </c>
      <c r="I827" s="51" t="str">
        <f t="shared" si="451"/>
        <v/>
      </c>
      <c r="J827" s="50" t="str">
        <f t="shared" si="452"/>
        <v/>
      </c>
      <c r="K827" s="50" t="str">
        <f t="shared" si="453"/>
        <v/>
      </c>
      <c r="L827" s="52" t="str">
        <f t="shared" si="454"/>
        <v/>
      </c>
      <c r="M827" s="111" t="str">
        <f t="shared" si="455"/>
        <v/>
      </c>
      <c r="N827" s="114" t="str">
        <f t="shared" si="456"/>
        <v/>
      </c>
      <c r="O827" s="115"/>
      <c r="P827" s="114" t="str">
        <f t="shared" si="457"/>
        <v/>
      </c>
      <c r="Q827" s="115"/>
      <c r="R827" s="112" t="str">
        <f t="shared" si="458"/>
        <v/>
      </c>
      <c r="S827" s="50"/>
      <c r="T827" s="53" t="str">
        <f t="shared" si="459"/>
        <v/>
      </c>
      <c r="U827" s="50" t="str">
        <f t="shared" si="460"/>
        <v/>
      </c>
      <c r="V827" s="50" t="str">
        <f t="shared" si="461"/>
        <v/>
      </c>
      <c r="W827" s="53" t="str">
        <f t="shared" si="462"/>
        <v/>
      </c>
      <c r="X827" s="50" t="str">
        <f t="shared" si="463"/>
        <v/>
      </c>
      <c r="Y827" s="50" t="str">
        <f>IF(B827&lt;&gt;"",IF(MONTH(E827)=MONTH($F$14),SUMIF($C$22:C1295,"="&amp;(C827-1),$G$22:G1295),0)*T827,"")</f>
        <v/>
      </c>
      <c r="Z827" s="50" t="str">
        <f>IF(B827&lt;&gt;"",SUM($Y$22:Y827),"")</f>
        <v/>
      </c>
      <c r="AA827" s="51" t="str">
        <f t="shared" si="464"/>
        <v/>
      </c>
      <c r="AB827" s="50" t="str">
        <f t="shared" si="465"/>
        <v/>
      </c>
      <c r="AC827" s="50" t="str">
        <f t="shared" si="466"/>
        <v/>
      </c>
      <c r="AD827" s="50" t="str">
        <f t="shared" si="467"/>
        <v/>
      </c>
      <c r="AE827" s="50" t="str">
        <f t="shared" si="468"/>
        <v/>
      </c>
      <c r="AF827" s="50" t="str">
        <f>IFERROR($V827*(1-$W827)+SUM($X$22:$X827)+$AD827,"")</f>
        <v/>
      </c>
      <c r="AG827" s="50" t="str">
        <f t="shared" si="469"/>
        <v/>
      </c>
      <c r="AH827" s="50" t="str">
        <f>IF(B827&lt;&gt;"",
IF(AND(AG827=TRUE,D827&gt;=65),$V827*(1-10%)+SUM($X$22:$X827)+$AD827,AF827),
"")</f>
        <v/>
      </c>
      <c r="AI827" s="50" t="str">
        <f t="shared" si="470"/>
        <v/>
      </c>
      <c r="AJ827" s="50" t="str">
        <f t="shared" si="471"/>
        <v/>
      </c>
      <c r="AK827" s="50" t="str">
        <f t="shared" si="472"/>
        <v/>
      </c>
      <c r="AL827" s="50" t="str">
        <f t="shared" si="473"/>
        <v/>
      </c>
      <c r="AM827" s="50" t="str">
        <f t="shared" si="474"/>
        <v/>
      </c>
      <c r="AN827" s="50" t="str">
        <f t="shared" si="475"/>
        <v/>
      </c>
      <c r="AO827" s="50" t="str">
        <f t="shared" si="476"/>
        <v/>
      </c>
      <c r="AP827" s="50" t="str">
        <f t="shared" si="477"/>
        <v/>
      </c>
      <c r="AQ827" s="50" t="str">
        <f t="shared" si="478"/>
        <v/>
      </c>
    </row>
    <row r="828" spans="1:43" x14ac:dyDescent="0.2">
      <c r="A828" s="47" t="str">
        <f t="shared" si="445"/>
        <v/>
      </c>
      <c r="B828" s="47" t="str">
        <f>IF(E828&lt;=$F$10,VLOOKUP('KALKULATOR 2021'!A828,Robocze!$B$23:$C$102,2),"")</f>
        <v/>
      </c>
      <c r="C828" s="47" t="str">
        <f t="shared" si="446"/>
        <v/>
      </c>
      <c r="D828" s="48" t="str">
        <f t="shared" si="447"/>
        <v/>
      </c>
      <c r="E828" s="54" t="str">
        <f t="shared" si="448"/>
        <v/>
      </c>
      <c r="F828" s="49" t="str">
        <f t="shared" si="449"/>
        <v/>
      </c>
      <c r="G828" s="50" t="str">
        <f>IF(F828&lt;&gt;"",
IF($F$6=Robocze!$B$3,$F$5/12,
IF(AND($F$6=Robocze!$B$4,MOD(A828,3)=1),$F$5/4,
IF(AND($F$6=Robocze!$B$5,MOD(A828,12)=1),$F$5,0))),
"")</f>
        <v/>
      </c>
      <c r="H828" s="50" t="str">
        <f t="shared" si="450"/>
        <v/>
      </c>
      <c r="I828" s="51" t="str">
        <f t="shared" si="451"/>
        <v/>
      </c>
      <c r="J828" s="50" t="str">
        <f t="shared" si="452"/>
        <v/>
      </c>
      <c r="K828" s="50" t="str">
        <f t="shared" si="453"/>
        <v/>
      </c>
      <c r="L828" s="52" t="str">
        <f t="shared" si="454"/>
        <v/>
      </c>
      <c r="M828" s="111" t="str">
        <f t="shared" si="455"/>
        <v/>
      </c>
      <c r="N828" s="114" t="str">
        <f t="shared" si="456"/>
        <v/>
      </c>
      <c r="O828" s="115"/>
      <c r="P828" s="114" t="str">
        <f t="shared" si="457"/>
        <v/>
      </c>
      <c r="Q828" s="115"/>
      <c r="R828" s="112" t="str">
        <f t="shared" si="458"/>
        <v/>
      </c>
      <c r="S828" s="50"/>
      <c r="T828" s="53" t="str">
        <f t="shared" si="459"/>
        <v/>
      </c>
      <c r="U828" s="50" t="str">
        <f t="shared" si="460"/>
        <v/>
      </c>
      <c r="V828" s="50" t="str">
        <f t="shared" si="461"/>
        <v/>
      </c>
      <c r="W828" s="53" t="str">
        <f t="shared" si="462"/>
        <v/>
      </c>
      <c r="X828" s="50" t="str">
        <f t="shared" si="463"/>
        <v/>
      </c>
      <c r="Y828" s="50" t="str">
        <f>IF(B828&lt;&gt;"",IF(MONTH(E828)=MONTH($F$14),SUMIF($C$22:C1296,"="&amp;(C828-1),$G$22:G1296),0)*T828,"")</f>
        <v/>
      </c>
      <c r="Z828" s="50" t="str">
        <f>IF(B828&lt;&gt;"",SUM($Y$22:Y828),"")</f>
        <v/>
      </c>
      <c r="AA828" s="51" t="str">
        <f t="shared" si="464"/>
        <v/>
      </c>
      <c r="AB828" s="50" t="str">
        <f t="shared" si="465"/>
        <v/>
      </c>
      <c r="AC828" s="50" t="str">
        <f t="shared" si="466"/>
        <v/>
      </c>
      <c r="AD828" s="50" t="str">
        <f t="shared" si="467"/>
        <v/>
      </c>
      <c r="AE828" s="50" t="str">
        <f t="shared" si="468"/>
        <v/>
      </c>
      <c r="AF828" s="50" t="str">
        <f>IFERROR($V828*(1-$W828)+SUM($X$22:$X828)+$AD828,"")</f>
        <v/>
      </c>
      <c r="AG828" s="50" t="str">
        <f t="shared" si="469"/>
        <v/>
      </c>
      <c r="AH828" s="50" t="str">
        <f>IF(B828&lt;&gt;"",
IF(AND(AG828=TRUE,D828&gt;=65),$V828*(1-10%)+SUM($X$22:$X828)+$AD828,AF828),
"")</f>
        <v/>
      </c>
      <c r="AI828" s="50" t="str">
        <f t="shared" si="470"/>
        <v/>
      </c>
      <c r="AJ828" s="50" t="str">
        <f t="shared" si="471"/>
        <v/>
      </c>
      <c r="AK828" s="50" t="str">
        <f t="shared" si="472"/>
        <v/>
      </c>
      <c r="AL828" s="50" t="str">
        <f t="shared" si="473"/>
        <v/>
      </c>
      <c r="AM828" s="50" t="str">
        <f t="shared" si="474"/>
        <v/>
      </c>
      <c r="AN828" s="50" t="str">
        <f t="shared" si="475"/>
        <v/>
      </c>
      <c r="AO828" s="50" t="str">
        <f t="shared" si="476"/>
        <v/>
      </c>
      <c r="AP828" s="50" t="str">
        <f t="shared" si="477"/>
        <v/>
      </c>
      <c r="AQ828" s="50" t="str">
        <f t="shared" si="478"/>
        <v/>
      </c>
    </row>
    <row r="829" spans="1:43" x14ac:dyDescent="0.2">
      <c r="A829" s="47" t="str">
        <f t="shared" si="445"/>
        <v/>
      </c>
      <c r="B829" s="47" t="str">
        <f>IF(E829&lt;=$F$10,VLOOKUP('KALKULATOR 2021'!A829,Robocze!$B$23:$C$102,2),"")</f>
        <v/>
      </c>
      <c r="C829" s="47" t="str">
        <f t="shared" si="446"/>
        <v/>
      </c>
      <c r="D829" s="48" t="str">
        <f t="shared" si="447"/>
        <v/>
      </c>
      <c r="E829" s="54" t="str">
        <f t="shared" si="448"/>
        <v/>
      </c>
      <c r="F829" s="49" t="str">
        <f t="shared" si="449"/>
        <v/>
      </c>
      <c r="G829" s="50" t="str">
        <f>IF(F829&lt;&gt;"",
IF($F$6=Robocze!$B$3,$F$5/12,
IF(AND($F$6=Robocze!$B$4,MOD(A829,3)=1),$F$5/4,
IF(AND($F$6=Robocze!$B$5,MOD(A829,12)=1),$F$5,0))),
"")</f>
        <v/>
      </c>
      <c r="H829" s="50" t="str">
        <f t="shared" si="450"/>
        <v/>
      </c>
      <c r="I829" s="51" t="str">
        <f t="shared" si="451"/>
        <v/>
      </c>
      <c r="J829" s="50" t="str">
        <f t="shared" si="452"/>
        <v/>
      </c>
      <c r="K829" s="50" t="str">
        <f t="shared" si="453"/>
        <v/>
      </c>
      <c r="L829" s="52" t="str">
        <f t="shared" si="454"/>
        <v/>
      </c>
      <c r="M829" s="111" t="str">
        <f t="shared" si="455"/>
        <v/>
      </c>
      <c r="N829" s="114" t="str">
        <f t="shared" si="456"/>
        <v/>
      </c>
      <c r="O829" s="115"/>
      <c r="P829" s="114" t="str">
        <f t="shared" si="457"/>
        <v/>
      </c>
      <c r="Q829" s="115"/>
      <c r="R829" s="112" t="str">
        <f t="shared" si="458"/>
        <v/>
      </c>
      <c r="S829" s="50"/>
      <c r="T829" s="53" t="str">
        <f t="shared" si="459"/>
        <v/>
      </c>
      <c r="U829" s="50" t="str">
        <f t="shared" si="460"/>
        <v/>
      </c>
      <c r="V829" s="50" t="str">
        <f t="shared" si="461"/>
        <v/>
      </c>
      <c r="W829" s="53" t="str">
        <f t="shared" si="462"/>
        <v/>
      </c>
      <c r="X829" s="50" t="str">
        <f t="shared" si="463"/>
        <v/>
      </c>
      <c r="Y829" s="50" t="str">
        <f>IF(B829&lt;&gt;"",IF(MONTH(E829)=MONTH($F$14),SUMIF($C$22:C1297,"="&amp;(C829-1),$G$22:G1297),0)*T829,"")</f>
        <v/>
      </c>
      <c r="Z829" s="50" t="str">
        <f>IF(B829&lt;&gt;"",SUM($Y$22:Y829),"")</f>
        <v/>
      </c>
      <c r="AA829" s="51" t="str">
        <f t="shared" si="464"/>
        <v/>
      </c>
      <c r="AB829" s="50" t="str">
        <f t="shared" si="465"/>
        <v/>
      </c>
      <c r="AC829" s="50" t="str">
        <f t="shared" si="466"/>
        <v/>
      </c>
      <c r="AD829" s="50" t="str">
        <f t="shared" si="467"/>
        <v/>
      </c>
      <c r="AE829" s="50" t="str">
        <f t="shared" si="468"/>
        <v/>
      </c>
      <c r="AF829" s="50" t="str">
        <f>IFERROR($V829*(1-$W829)+SUM($X$22:$X829)+$AD829,"")</f>
        <v/>
      </c>
      <c r="AG829" s="50" t="str">
        <f t="shared" si="469"/>
        <v/>
      </c>
      <c r="AH829" s="50" t="str">
        <f>IF(B829&lt;&gt;"",
IF(AND(AG829=TRUE,D829&gt;=65),$V829*(1-10%)+SUM($X$22:$X829)+$AD829,AF829),
"")</f>
        <v/>
      </c>
      <c r="AI829" s="50" t="str">
        <f t="shared" si="470"/>
        <v/>
      </c>
      <c r="AJ829" s="50" t="str">
        <f t="shared" si="471"/>
        <v/>
      </c>
      <c r="AK829" s="50" t="str">
        <f t="shared" si="472"/>
        <v/>
      </c>
      <c r="AL829" s="50" t="str">
        <f t="shared" si="473"/>
        <v/>
      </c>
      <c r="AM829" s="50" t="str">
        <f t="shared" si="474"/>
        <v/>
      </c>
      <c r="AN829" s="50" t="str">
        <f t="shared" si="475"/>
        <v/>
      </c>
      <c r="AO829" s="50" t="str">
        <f t="shared" si="476"/>
        <v/>
      </c>
      <c r="AP829" s="50" t="str">
        <f t="shared" si="477"/>
        <v/>
      </c>
      <c r="AQ829" s="50" t="str">
        <f t="shared" si="478"/>
        <v/>
      </c>
    </row>
    <row r="830" spans="1:43" x14ac:dyDescent="0.2">
      <c r="A830" s="47" t="str">
        <f t="shared" si="445"/>
        <v/>
      </c>
      <c r="B830" s="47" t="str">
        <f>IF(E830&lt;=$F$10,VLOOKUP('KALKULATOR 2021'!A830,Robocze!$B$23:$C$102,2),"")</f>
        <v/>
      </c>
      <c r="C830" s="47" t="str">
        <f t="shared" si="446"/>
        <v/>
      </c>
      <c r="D830" s="48" t="str">
        <f t="shared" si="447"/>
        <v/>
      </c>
      <c r="E830" s="54" t="str">
        <f t="shared" si="448"/>
        <v/>
      </c>
      <c r="F830" s="49" t="str">
        <f t="shared" si="449"/>
        <v/>
      </c>
      <c r="G830" s="50" t="str">
        <f>IF(F830&lt;&gt;"",
IF($F$6=Robocze!$B$3,$F$5/12,
IF(AND($F$6=Robocze!$B$4,MOD(A830,3)=1),$F$5/4,
IF(AND($F$6=Robocze!$B$5,MOD(A830,12)=1),$F$5,0))),
"")</f>
        <v/>
      </c>
      <c r="H830" s="50" t="str">
        <f t="shared" si="450"/>
        <v/>
      </c>
      <c r="I830" s="51" t="str">
        <f t="shared" si="451"/>
        <v/>
      </c>
      <c r="J830" s="50" t="str">
        <f t="shared" si="452"/>
        <v/>
      </c>
      <c r="K830" s="50" t="str">
        <f t="shared" si="453"/>
        <v/>
      </c>
      <c r="L830" s="52" t="str">
        <f t="shared" si="454"/>
        <v/>
      </c>
      <c r="M830" s="111" t="str">
        <f t="shared" si="455"/>
        <v/>
      </c>
      <c r="N830" s="114" t="str">
        <f t="shared" si="456"/>
        <v/>
      </c>
      <c r="O830" s="115"/>
      <c r="P830" s="114" t="str">
        <f t="shared" si="457"/>
        <v/>
      </c>
      <c r="Q830" s="115"/>
      <c r="R830" s="112" t="str">
        <f t="shared" si="458"/>
        <v/>
      </c>
      <c r="S830" s="50"/>
      <c r="T830" s="53" t="str">
        <f t="shared" si="459"/>
        <v/>
      </c>
      <c r="U830" s="50" t="str">
        <f t="shared" si="460"/>
        <v/>
      </c>
      <c r="V830" s="50" t="str">
        <f t="shared" si="461"/>
        <v/>
      </c>
      <c r="W830" s="53" t="str">
        <f t="shared" si="462"/>
        <v/>
      </c>
      <c r="X830" s="50" t="str">
        <f t="shared" si="463"/>
        <v/>
      </c>
      <c r="Y830" s="50" t="str">
        <f>IF(B830&lt;&gt;"",IF(MONTH(E830)=MONTH($F$14),SUMIF($C$22:C1298,"="&amp;(C830-1),$G$22:G1298),0)*T830,"")</f>
        <v/>
      </c>
      <c r="Z830" s="50" t="str">
        <f>IF(B830&lt;&gt;"",SUM($Y$22:Y830),"")</f>
        <v/>
      </c>
      <c r="AA830" s="51" t="str">
        <f t="shared" si="464"/>
        <v/>
      </c>
      <c r="AB830" s="50" t="str">
        <f t="shared" si="465"/>
        <v/>
      </c>
      <c r="AC830" s="50" t="str">
        <f t="shared" si="466"/>
        <v/>
      </c>
      <c r="AD830" s="50" t="str">
        <f t="shared" si="467"/>
        <v/>
      </c>
      <c r="AE830" s="50" t="str">
        <f t="shared" si="468"/>
        <v/>
      </c>
      <c r="AF830" s="50" t="str">
        <f>IFERROR($V830*(1-$W830)+SUM($X$22:$X830)+$AD830,"")</f>
        <v/>
      </c>
      <c r="AG830" s="50" t="str">
        <f t="shared" si="469"/>
        <v/>
      </c>
      <c r="AH830" s="50" t="str">
        <f>IF(B830&lt;&gt;"",
IF(AND(AG830=TRUE,D830&gt;=65),$V830*(1-10%)+SUM($X$22:$X830)+$AD830,AF830),
"")</f>
        <v/>
      </c>
      <c r="AI830" s="50" t="str">
        <f t="shared" si="470"/>
        <v/>
      </c>
      <c r="AJ830" s="50" t="str">
        <f t="shared" si="471"/>
        <v/>
      </c>
      <c r="AK830" s="50" t="str">
        <f t="shared" si="472"/>
        <v/>
      </c>
      <c r="AL830" s="50" t="str">
        <f t="shared" si="473"/>
        <v/>
      </c>
      <c r="AM830" s="50" t="str">
        <f t="shared" si="474"/>
        <v/>
      </c>
      <c r="AN830" s="50" t="str">
        <f t="shared" si="475"/>
        <v/>
      </c>
      <c r="AO830" s="50" t="str">
        <f t="shared" si="476"/>
        <v/>
      </c>
      <c r="AP830" s="50" t="str">
        <f t="shared" si="477"/>
        <v/>
      </c>
      <c r="AQ830" s="50" t="str">
        <f t="shared" si="478"/>
        <v/>
      </c>
    </row>
    <row r="831" spans="1:43" x14ac:dyDescent="0.2">
      <c r="A831" s="47" t="str">
        <f t="shared" si="445"/>
        <v/>
      </c>
      <c r="B831" s="47" t="str">
        <f>IF(E831&lt;=$F$10,VLOOKUP('KALKULATOR 2021'!A831,Robocze!$B$23:$C$102,2),"")</f>
        <v/>
      </c>
      <c r="C831" s="47" t="str">
        <f t="shared" si="446"/>
        <v/>
      </c>
      <c r="D831" s="48" t="str">
        <f t="shared" si="447"/>
        <v/>
      </c>
      <c r="E831" s="54" t="str">
        <f t="shared" si="448"/>
        <v/>
      </c>
      <c r="F831" s="49" t="str">
        <f t="shared" si="449"/>
        <v/>
      </c>
      <c r="G831" s="50" t="str">
        <f>IF(F831&lt;&gt;"",
IF($F$6=Robocze!$B$3,$F$5/12,
IF(AND($F$6=Robocze!$B$4,MOD(A831,3)=1),$F$5/4,
IF(AND($F$6=Robocze!$B$5,MOD(A831,12)=1),$F$5,0))),
"")</f>
        <v/>
      </c>
      <c r="H831" s="50" t="str">
        <f t="shared" si="450"/>
        <v/>
      </c>
      <c r="I831" s="51" t="str">
        <f t="shared" si="451"/>
        <v/>
      </c>
      <c r="J831" s="50" t="str">
        <f t="shared" si="452"/>
        <v/>
      </c>
      <c r="K831" s="50" t="str">
        <f t="shared" si="453"/>
        <v/>
      </c>
      <c r="L831" s="52" t="str">
        <f t="shared" si="454"/>
        <v/>
      </c>
      <c r="M831" s="111" t="str">
        <f t="shared" si="455"/>
        <v/>
      </c>
      <c r="N831" s="114" t="str">
        <f t="shared" si="456"/>
        <v/>
      </c>
      <c r="O831" s="115"/>
      <c r="P831" s="114" t="str">
        <f t="shared" si="457"/>
        <v/>
      </c>
      <c r="Q831" s="115"/>
      <c r="R831" s="112" t="str">
        <f t="shared" si="458"/>
        <v/>
      </c>
      <c r="S831" s="50"/>
      <c r="T831" s="53" t="str">
        <f t="shared" si="459"/>
        <v/>
      </c>
      <c r="U831" s="50" t="str">
        <f t="shared" si="460"/>
        <v/>
      </c>
      <c r="V831" s="50" t="str">
        <f t="shared" si="461"/>
        <v/>
      </c>
      <c r="W831" s="53" t="str">
        <f t="shared" si="462"/>
        <v/>
      </c>
      <c r="X831" s="50" t="str">
        <f t="shared" si="463"/>
        <v/>
      </c>
      <c r="Y831" s="50" t="str">
        <f>IF(B831&lt;&gt;"",IF(MONTH(E831)=MONTH($F$14),SUMIF($C$22:C1299,"="&amp;(C831-1),$G$22:G1299),0)*T831,"")</f>
        <v/>
      </c>
      <c r="Z831" s="50" t="str">
        <f>IF(B831&lt;&gt;"",SUM($Y$22:Y831),"")</f>
        <v/>
      </c>
      <c r="AA831" s="51" t="str">
        <f t="shared" si="464"/>
        <v/>
      </c>
      <c r="AB831" s="50" t="str">
        <f t="shared" si="465"/>
        <v/>
      </c>
      <c r="AC831" s="50" t="str">
        <f t="shared" si="466"/>
        <v/>
      </c>
      <c r="AD831" s="50" t="str">
        <f t="shared" si="467"/>
        <v/>
      </c>
      <c r="AE831" s="50" t="str">
        <f t="shared" si="468"/>
        <v/>
      </c>
      <c r="AF831" s="50" t="str">
        <f>IFERROR($V831*(1-$W831)+SUM($X$22:$X831)+$AD831,"")</f>
        <v/>
      </c>
      <c r="AG831" s="50" t="str">
        <f t="shared" si="469"/>
        <v/>
      </c>
      <c r="AH831" s="50" t="str">
        <f>IF(B831&lt;&gt;"",
IF(AND(AG831=TRUE,D831&gt;=65),$V831*(1-10%)+SUM($X$22:$X831)+$AD831,AF831),
"")</f>
        <v/>
      </c>
      <c r="AI831" s="50" t="str">
        <f t="shared" si="470"/>
        <v/>
      </c>
      <c r="AJ831" s="50" t="str">
        <f t="shared" si="471"/>
        <v/>
      </c>
      <c r="AK831" s="50" t="str">
        <f t="shared" si="472"/>
        <v/>
      </c>
      <c r="AL831" s="50" t="str">
        <f t="shared" si="473"/>
        <v/>
      </c>
      <c r="AM831" s="50" t="str">
        <f t="shared" si="474"/>
        <v/>
      </c>
      <c r="AN831" s="50" t="str">
        <f t="shared" si="475"/>
        <v/>
      </c>
      <c r="AO831" s="50" t="str">
        <f t="shared" si="476"/>
        <v/>
      </c>
      <c r="AP831" s="50" t="str">
        <f t="shared" si="477"/>
        <v/>
      </c>
      <c r="AQ831" s="50" t="str">
        <f t="shared" si="478"/>
        <v/>
      </c>
    </row>
    <row r="832" spans="1:43" x14ac:dyDescent="0.2">
      <c r="A832" s="47" t="str">
        <f t="shared" si="445"/>
        <v/>
      </c>
      <c r="B832" s="47" t="str">
        <f>IF(E832&lt;=$F$10,VLOOKUP('KALKULATOR 2021'!A832,Robocze!$B$23:$C$102,2),"")</f>
        <v/>
      </c>
      <c r="C832" s="47" t="str">
        <f t="shared" si="446"/>
        <v/>
      </c>
      <c r="D832" s="48" t="str">
        <f t="shared" si="447"/>
        <v/>
      </c>
      <c r="E832" s="54" t="str">
        <f t="shared" si="448"/>
        <v/>
      </c>
      <c r="F832" s="49" t="str">
        <f t="shared" si="449"/>
        <v/>
      </c>
      <c r="G832" s="50" t="str">
        <f>IF(F832&lt;&gt;"",
IF($F$6=Robocze!$B$3,$F$5/12,
IF(AND($F$6=Robocze!$B$4,MOD(A832,3)=1),$F$5/4,
IF(AND($F$6=Robocze!$B$5,MOD(A832,12)=1),$F$5,0))),
"")</f>
        <v/>
      </c>
      <c r="H832" s="50" t="str">
        <f t="shared" si="450"/>
        <v/>
      </c>
      <c r="I832" s="51" t="str">
        <f t="shared" si="451"/>
        <v/>
      </c>
      <c r="J832" s="50" t="str">
        <f t="shared" si="452"/>
        <v/>
      </c>
      <c r="K832" s="50" t="str">
        <f t="shared" si="453"/>
        <v/>
      </c>
      <c r="L832" s="52" t="str">
        <f t="shared" si="454"/>
        <v/>
      </c>
      <c r="M832" s="111" t="str">
        <f t="shared" si="455"/>
        <v/>
      </c>
      <c r="N832" s="114" t="str">
        <f t="shared" si="456"/>
        <v/>
      </c>
      <c r="O832" s="115"/>
      <c r="P832" s="114" t="str">
        <f t="shared" si="457"/>
        <v/>
      </c>
      <c r="Q832" s="115"/>
      <c r="R832" s="112" t="str">
        <f t="shared" si="458"/>
        <v/>
      </c>
      <c r="S832" s="50"/>
      <c r="T832" s="53" t="str">
        <f t="shared" si="459"/>
        <v/>
      </c>
      <c r="U832" s="50" t="str">
        <f t="shared" si="460"/>
        <v/>
      </c>
      <c r="V832" s="50" t="str">
        <f t="shared" si="461"/>
        <v/>
      </c>
      <c r="W832" s="53" t="str">
        <f t="shared" si="462"/>
        <v/>
      </c>
      <c r="X832" s="50" t="str">
        <f t="shared" si="463"/>
        <v/>
      </c>
      <c r="Y832" s="50" t="str">
        <f>IF(B832&lt;&gt;"",IF(MONTH(E832)=MONTH($F$14),SUMIF($C$22:C1300,"="&amp;(C832-1),$G$22:G1300),0)*T832,"")</f>
        <v/>
      </c>
      <c r="Z832" s="50" t="str">
        <f>IF(B832&lt;&gt;"",SUM($Y$22:Y832),"")</f>
        <v/>
      </c>
      <c r="AA832" s="51" t="str">
        <f t="shared" si="464"/>
        <v/>
      </c>
      <c r="AB832" s="50" t="str">
        <f t="shared" si="465"/>
        <v/>
      </c>
      <c r="AC832" s="50" t="str">
        <f t="shared" si="466"/>
        <v/>
      </c>
      <c r="AD832" s="50" t="str">
        <f t="shared" si="467"/>
        <v/>
      </c>
      <c r="AE832" s="50" t="str">
        <f t="shared" si="468"/>
        <v/>
      </c>
      <c r="AF832" s="50" t="str">
        <f>IFERROR($V832*(1-$W832)+SUM($X$22:$X832)+$AD832,"")</f>
        <v/>
      </c>
      <c r="AG832" s="50" t="str">
        <f t="shared" si="469"/>
        <v/>
      </c>
      <c r="AH832" s="50" t="str">
        <f>IF(B832&lt;&gt;"",
IF(AND(AG832=TRUE,D832&gt;=65),$V832*(1-10%)+SUM($X$22:$X832)+$AD832,AF832),
"")</f>
        <v/>
      </c>
      <c r="AI832" s="50" t="str">
        <f t="shared" si="470"/>
        <v/>
      </c>
      <c r="AJ832" s="50" t="str">
        <f t="shared" si="471"/>
        <v/>
      </c>
      <c r="AK832" s="50" t="str">
        <f t="shared" si="472"/>
        <v/>
      </c>
      <c r="AL832" s="50" t="str">
        <f t="shared" si="473"/>
        <v/>
      </c>
      <c r="AM832" s="50" t="str">
        <f t="shared" si="474"/>
        <v/>
      </c>
      <c r="AN832" s="50" t="str">
        <f t="shared" si="475"/>
        <v/>
      </c>
      <c r="AO832" s="50" t="str">
        <f t="shared" si="476"/>
        <v/>
      </c>
      <c r="AP832" s="50" t="str">
        <f t="shared" si="477"/>
        <v/>
      </c>
      <c r="AQ832" s="50" t="str">
        <f t="shared" si="478"/>
        <v/>
      </c>
    </row>
    <row r="833" spans="1:43" x14ac:dyDescent="0.2">
      <c r="A833" s="47" t="str">
        <f t="shared" si="445"/>
        <v/>
      </c>
      <c r="B833" s="47" t="str">
        <f>IF(E833&lt;=$F$10,VLOOKUP('KALKULATOR 2021'!A833,Robocze!$B$23:$C$102,2),"")</f>
        <v/>
      </c>
      <c r="C833" s="47" t="str">
        <f t="shared" si="446"/>
        <v/>
      </c>
      <c r="D833" s="48" t="str">
        <f t="shared" si="447"/>
        <v/>
      </c>
      <c r="E833" s="54" t="str">
        <f t="shared" si="448"/>
        <v/>
      </c>
      <c r="F833" s="49" t="str">
        <f t="shared" si="449"/>
        <v/>
      </c>
      <c r="G833" s="50" t="str">
        <f>IF(F833&lt;&gt;"",
IF($F$6=Robocze!$B$3,$F$5/12,
IF(AND($F$6=Robocze!$B$4,MOD(A833,3)=1),$F$5/4,
IF(AND($F$6=Robocze!$B$5,MOD(A833,12)=1),$F$5,0))),
"")</f>
        <v/>
      </c>
      <c r="H833" s="50" t="str">
        <f t="shared" si="450"/>
        <v/>
      </c>
      <c r="I833" s="51" t="str">
        <f t="shared" si="451"/>
        <v/>
      </c>
      <c r="J833" s="50" t="str">
        <f t="shared" si="452"/>
        <v/>
      </c>
      <c r="K833" s="50" t="str">
        <f t="shared" si="453"/>
        <v/>
      </c>
      <c r="L833" s="52" t="str">
        <f t="shared" si="454"/>
        <v/>
      </c>
      <c r="M833" s="111" t="str">
        <f t="shared" si="455"/>
        <v/>
      </c>
      <c r="N833" s="114" t="str">
        <f t="shared" si="456"/>
        <v/>
      </c>
      <c r="O833" s="115"/>
      <c r="P833" s="114" t="str">
        <f t="shared" si="457"/>
        <v/>
      </c>
      <c r="Q833" s="115"/>
      <c r="R833" s="112" t="str">
        <f t="shared" si="458"/>
        <v/>
      </c>
      <c r="S833" s="50"/>
      <c r="T833" s="53" t="str">
        <f t="shared" si="459"/>
        <v/>
      </c>
      <c r="U833" s="50" t="str">
        <f t="shared" si="460"/>
        <v/>
      </c>
      <c r="V833" s="50" t="str">
        <f t="shared" si="461"/>
        <v/>
      </c>
      <c r="W833" s="53" t="str">
        <f t="shared" si="462"/>
        <v/>
      </c>
      <c r="X833" s="50" t="str">
        <f t="shared" si="463"/>
        <v/>
      </c>
      <c r="Y833" s="50" t="str">
        <f>IF(B833&lt;&gt;"",IF(MONTH(E833)=MONTH($F$14),SUMIF($C$22:C1301,"="&amp;(C833-1),$G$22:G1301),0)*T833,"")</f>
        <v/>
      </c>
      <c r="Z833" s="50" t="str">
        <f>IF(B833&lt;&gt;"",SUM($Y$22:Y833),"")</f>
        <v/>
      </c>
      <c r="AA833" s="51" t="str">
        <f t="shared" si="464"/>
        <v/>
      </c>
      <c r="AB833" s="50" t="str">
        <f t="shared" si="465"/>
        <v/>
      </c>
      <c r="AC833" s="50" t="str">
        <f t="shared" si="466"/>
        <v/>
      </c>
      <c r="AD833" s="50" t="str">
        <f t="shared" si="467"/>
        <v/>
      </c>
      <c r="AE833" s="50" t="str">
        <f t="shared" si="468"/>
        <v/>
      </c>
      <c r="AF833" s="50" t="str">
        <f>IFERROR($V833*(1-$W833)+SUM($X$22:$X833)+$AD833,"")</f>
        <v/>
      </c>
      <c r="AG833" s="50" t="str">
        <f t="shared" si="469"/>
        <v/>
      </c>
      <c r="AH833" s="50" t="str">
        <f>IF(B833&lt;&gt;"",
IF(AND(AG833=TRUE,D833&gt;=65),$V833*(1-10%)+SUM($X$22:$X833)+$AD833,AF833),
"")</f>
        <v/>
      </c>
      <c r="AI833" s="50" t="str">
        <f t="shared" si="470"/>
        <v/>
      </c>
      <c r="AJ833" s="50" t="str">
        <f t="shared" si="471"/>
        <v/>
      </c>
      <c r="AK833" s="50" t="str">
        <f t="shared" si="472"/>
        <v/>
      </c>
      <c r="AL833" s="50" t="str">
        <f t="shared" si="473"/>
        <v/>
      </c>
      <c r="AM833" s="50" t="str">
        <f t="shared" si="474"/>
        <v/>
      </c>
      <c r="AN833" s="50" t="str">
        <f t="shared" si="475"/>
        <v/>
      </c>
      <c r="AO833" s="50" t="str">
        <f t="shared" si="476"/>
        <v/>
      </c>
      <c r="AP833" s="50" t="str">
        <f t="shared" si="477"/>
        <v/>
      </c>
      <c r="AQ833" s="50" t="str">
        <f t="shared" si="478"/>
        <v/>
      </c>
    </row>
    <row r="834" spans="1:43" x14ac:dyDescent="0.2">
      <c r="A834" s="47" t="str">
        <f t="shared" si="445"/>
        <v/>
      </c>
      <c r="B834" s="47" t="str">
        <f>IF(E834&lt;=$F$10,VLOOKUP('KALKULATOR 2021'!A834,Robocze!$B$23:$C$102,2),"")</f>
        <v/>
      </c>
      <c r="C834" s="47" t="str">
        <f t="shared" si="446"/>
        <v/>
      </c>
      <c r="D834" s="48" t="str">
        <f t="shared" si="447"/>
        <v/>
      </c>
      <c r="E834" s="54" t="str">
        <f t="shared" si="448"/>
        <v/>
      </c>
      <c r="F834" s="49" t="str">
        <f t="shared" si="449"/>
        <v/>
      </c>
      <c r="G834" s="50" t="str">
        <f>IF(F834&lt;&gt;"",
IF($F$6=Robocze!$B$3,$F$5/12,
IF(AND($F$6=Robocze!$B$4,MOD(A834,3)=1),$F$5/4,
IF(AND($F$6=Robocze!$B$5,MOD(A834,12)=1),$F$5,0))),
"")</f>
        <v/>
      </c>
      <c r="H834" s="50" t="str">
        <f t="shared" si="450"/>
        <v/>
      </c>
      <c r="I834" s="51" t="str">
        <f t="shared" si="451"/>
        <v/>
      </c>
      <c r="J834" s="50" t="str">
        <f t="shared" si="452"/>
        <v/>
      </c>
      <c r="K834" s="50" t="str">
        <f t="shared" si="453"/>
        <v/>
      </c>
      <c r="L834" s="52" t="str">
        <f t="shared" si="454"/>
        <v/>
      </c>
      <c r="M834" s="111" t="str">
        <f t="shared" si="455"/>
        <v/>
      </c>
      <c r="N834" s="114" t="str">
        <f t="shared" si="456"/>
        <v/>
      </c>
      <c r="O834" s="115"/>
      <c r="P834" s="114" t="str">
        <f t="shared" si="457"/>
        <v/>
      </c>
      <c r="Q834" s="115"/>
      <c r="R834" s="112" t="str">
        <f t="shared" si="458"/>
        <v/>
      </c>
      <c r="S834" s="50"/>
      <c r="T834" s="53" t="str">
        <f t="shared" si="459"/>
        <v/>
      </c>
      <c r="U834" s="50" t="str">
        <f t="shared" si="460"/>
        <v/>
      </c>
      <c r="V834" s="50" t="str">
        <f t="shared" si="461"/>
        <v/>
      </c>
      <c r="W834" s="53" t="str">
        <f t="shared" si="462"/>
        <v/>
      </c>
      <c r="X834" s="50" t="str">
        <f t="shared" si="463"/>
        <v/>
      </c>
      <c r="Y834" s="50" t="str">
        <f>IF(B834&lt;&gt;"",IF(MONTH(E834)=MONTH($F$14),SUMIF($C$22:C1302,"="&amp;(C834-1),$G$22:G1302),0)*T834,"")</f>
        <v/>
      </c>
      <c r="Z834" s="50" t="str">
        <f>IF(B834&lt;&gt;"",SUM($Y$22:Y834),"")</f>
        <v/>
      </c>
      <c r="AA834" s="51" t="str">
        <f t="shared" si="464"/>
        <v/>
      </c>
      <c r="AB834" s="50" t="str">
        <f t="shared" si="465"/>
        <v/>
      </c>
      <c r="AC834" s="50" t="str">
        <f t="shared" si="466"/>
        <v/>
      </c>
      <c r="AD834" s="50" t="str">
        <f t="shared" si="467"/>
        <v/>
      </c>
      <c r="AE834" s="50" t="str">
        <f t="shared" si="468"/>
        <v/>
      </c>
      <c r="AF834" s="50" t="str">
        <f>IFERROR($V834*(1-$W834)+SUM($X$22:$X834)+$AD834,"")</f>
        <v/>
      </c>
      <c r="AG834" s="50" t="str">
        <f t="shared" si="469"/>
        <v/>
      </c>
      <c r="AH834" s="50" t="str">
        <f>IF(B834&lt;&gt;"",
IF(AND(AG834=TRUE,D834&gt;=65),$V834*(1-10%)+SUM($X$22:$X834)+$AD834,AF834),
"")</f>
        <v/>
      </c>
      <c r="AI834" s="50" t="str">
        <f t="shared" si="470"/>
        <v/>
      </c>
      <c r="AJ834" s="50" t="str">
        <f t="shared" si="471"/>
        <v/>
      </c>
      <c r="AK834" s="50" t="str">
        <f t="shared" si="472"/>
        <v/>
      </c>
      <c r="AL834" s="50" t="str">
        <f t="shared" si="473"/>
        <v/>
      </c>
      <c r="AM834" s="50" t="str">
        <f t="shared" si="474"/>
        <v/>
      </c>
      <c r="AN834" s="50" t="str">
        <f t="shared" si="475"/>
        <v/>
      </c>
      <c r="AO834" s="50" t="str">
        <f t="shared" si="476"/>
        <v/>
      </c>
      <c r="AP834" s="50" t="str">
        <f t="shared" si="477"/>
        <v/>
      </c>
      <c r="AQ834" s="50" t="str">
        <f t="shared" si="478"/>
        <v/>
      </c>
    </row>
    <row r="835" spans="1:43" x14ac:dyDescent="0.2">
      <c r="A835" s="47" t="str">
        <f t="shared" si="445"/>
        <v/>
      </c>
      <c r="B835" s="47" t="str">
        <f>IF(E835&lt;=$F$10,VLOOKUP('KALKULATOR 2021'!A835,Robocze!$B$23:$C$102,2),"")</f>
        <v/>
      </c>
      <c r="C835" s="47" t="str">
        <f t="shared" si="446"/>
        <v/>
      </c>
      <c r="D835" s="48" t="str">
        <f t="shared" si="447"/>
        <v/>
      </c>
      <c r="E835" s="54" t="str">
        <f t="shared" si="448"/>
        <v/>
      </c>
      <c r="F835" s="49" t="str">
        <f t="shared" si="449"/>
        <v/>
      </c>
      <c r="G835" s="50" t="str">
        <f>IF(F835&lt;&gt;"",
IF($F$6=Robocze!$B$3,$F$5/12,
IF(AND($F$6=Robocze!$B$4,MOD(A835,3)=1),$F$5/4,
IF(AND($F$6=Robocze!$B$5,MOD(A835,12)=1),$F$5,0))),
"")</f>
        <v/>
      </c>
      <c r="H835" s="50" t="str">
        <f t="shared" si="450"/>
        <v/>
      </c>
      <c r="I835" s="51" t="str">
        <f t="shared" si="451"/>
        <v/>
      </c>
      <c r="J835" s="50" t="str">
        <f t="shared" si="452"/>
        <v/>
      </c>
      <c r="K835" s="50" t="str">
        <f t="shared" si="453"/>
        <v/>
      </c>
      <c r="L835" s="52" t="str">
        <f t="shared" si="454"/>
        <v/>
      </c>
      <c r="M835" s="111" t="str">
        <f t="shared" si="455"/>
        <v/>
      </c>
      <c r="N835" s="114" t="str">
        <f t="shared" si="456"/>
        <v/>
      </c>
      <c r="O835" s="115"/>
      <c r="P835" s="114" t="str">
        <f t="shared" si="457"/>
        <v/>
      </c>
      <c r="Q835" s="115"/>
      <c r="R835" s="112" t="str">
        <f t="shared" si="458"/>
        <v/>
      </c>
      <c r="S835" s="50"/>
      <c r="T835" s="53" t="str">
        <f t="shared" si="459"/>
        <v/>
      </c>
      <c r="U835" s="50" t="str">
        <f t="shared" si="460"/>
        <v/>
      </c>
      <c r="V835" s="50" t="str">
        <f t="shared" si="461"/>
        <v/>
      </c>
      <c r="W835" s="53" t="str">
        <f t="shared" si="462"/>
        <v/>
      </c>
      <c r="X835" s="50" t="str">
        <f t="shared" si="463"/>
        <v/>
      </c>
      <c r="Y835" s="50" t="str">
        <f>IF(B835&lt;&gt;"",IF(MONTH(E835)=MONTH($F$14),SUMIF($C$22:C1303,"="&amp;(C835-1),$G$22:G1303),0)*T835,"")</f>
        <v/>
      </c>
      <c r="Z835" s="50" t="str">
        <f>IF(B835&lt;&gt;"",SUM($Y$22:Y835),"")</f>
        <v/>
      </c>
      <c r="AA835" s="51" t="str">
        <f t="shared" si="464"/>
        <v/>
      </c>
      <c r="AB835" s="50" t="str">
        <f t="shared" si="465"/>
        <v/>
      </c>
      <c r="AC835" s="50" t="str">
        <f t="shared" si="466"/>
        <v/>
      </c>
      <c r="AD835" s="50" t="str">
        <f t="shared" si="467"/>
        <v/>
      </c>
      <c r="AE835" s="50" t="str">
        <f t="shared" si="468"/>
        <v/>
      </c>
      <c r="AF835" s="50" t="str">
        <f>IFERROR($V835*(1-$W835)+SUM($X$22:$X835)+$AD835,"")</f>
        <v/>
      </c>
      <c r="AG835" s="50" t="str">
        <f t="shared" si="469"/>
        <v/>
      </c>
      <c r="AH835" s="50" t="str">
        <f>IF(B835&lt;&gt;"",
IF(AND(AG835=TRUE,D835&gt;=65),$V835*(1-10%)+SUM($X$22:$X835)+$AD835,AF835),
"")</f>
        <v/>
      </c>
      <c r="AI835" s="50" t="str">
        <f t="shared" si="470"/>
        <v/>
      </c>
      <c r="AJ835" s="50" t="str">
        <f t="shared" si="471"/>
        <v/>
      </c>
      <c r="AK835" s="50" t="str">
        <f t="shared" si="472"/>
        <v/>
      </c>
      <c r="AL835" s="50" t="str">
        <f t="shared" si="473"/>
        <v/>
      </c>
      <c r="AM835" s="50" t="str">
        <f t="shared" si="474"/>
        <v/>
      </c>
      <c r="AN835" s="50" t="str">
        <f t="shared" si="475"/>
        <v/>
      </c>
      <c r="AO835" s="50" t="str">
        <f t="shared" si="476"/>
        <v/>
      </c>
      <c r="AP835" s="50" t="str">
        <f t="shared" si="477"/>
        <v/>
      </c>
      <c r="AQ835" s="50" t="str">
        <f t="shared" si="478"/>
        <v/>
      </c>
    </row>
    <row r="836" spans="1:43" x14ac:dyDescent="0.2">
      <c r="A836" s="47" t="str">
        <f t="shared" si="445"/>
        <v/>
      </c>
      <c r="B836" s="47" t="str">
        <f>IF(E836&lt;=$F$10,VLOOKUP('KALKULATOR 2021'!A836,Robocze!$B$23:$C$102,2),"")</f>
        <v/>
      </c>
      <c r="C836" s="47" t="str">
        <f t="shared" si="446"/>
        <v/>
      </c>
      <c r="D836" s="48" t="str">
        <f t="shared" si="447"/>
        <v/>
      </c>
      <c r="E836" s="54" t="str">
        <f t="shared" si="448"/>
        <v/>
      </c>
      <c r="F836" s="49" t="str">
        <f t="shared" si="449"/>
        <v/>
      </c>
      <c r="G836" s="50" t="str">
        <f>IF(F836&lt;&gt;"",
IF($F$6=Robocze!$B$3,$F$5/12,
IF(AND($F$6=Robocze!$B$4,MOD(A836,3)=1),$F$5/4,
IF(AND($F$6=Robocze!$B$5,MOD(A836,12)=1),$F$5,0))),
"")</f>
        <v/>
      </c>
      <c r="H836" s="50" t="str">
        <f t="shared" si="450"/>
        <v/>
      </c>
      <c r="I836" s="51" t="str">
        <f t="shared" si="451"/>
        <v/>
      </c>
      <c r="J836" s="50" t="str">
        <f t="shared" si="452"/>
        <v/>
      </c>
      <c r="K836" s="50" t="str">
        <f t="shared" si="453"/>
        <v/>
      </c>
      <c r="L836" s="52" t="str">
        <f t="shared" si="454"/>
        <v/>
      </c>
      <c r="M836" s="111" t="str">
        <f t="shared" si="455"/>
        <v/>
      </c>
      <c r="N836" s="114" t="str">
        <f t="shared" si="456"/>
        <v/>
      </c>
      <c r="O836" s="115"/>
      <c r="P836" s="114" t="str">
        <f t="shared" si="457"/>
        <v/>
      </c>
      <c r="Q836" s="115"/>
      <c r="R836" s="112" t="str">
        <f t="shared" si="458"/>
        <v/>
      </c>
      <c r="S836" s="50"/>
      <c r="T836" s="53" t="str">
        <f t="shared" si="459"/>
        <v/>
      </c>
      <c r="U836" s="50" t="str">
        <f t="shared" si="460"/>
        <v/>
      </c>
      <c r="V836" s="50" t="str">
        <f t="shared" si="461"/>
        <v/>
      </c>
      <c r="W836" s="53" t="str">
        <f t="shared" si="462"/>
        <v/>
      </c>
      <c r="X836" s="50" t="str">
        <f t="shared" si="463"/>
        <v/>
      </c>
      <c r="Y836" s="50" t="str">
        <f>IF(B836&lt;&gt;"",IF(MONTH(E836)=MONTH($F$14),SUMIF($C$22:C1304,"="&amp;(C836-1),$G$22:G1304),0)*T836,"")</f>
        <v/>
      </c>
      <c r="Z836" s="50" t="str">
        <f>IF(B836&lt;&gt;"",SUM($Y$22:Y836),"")</f>
        <v/>
      </c>
      <c r="AA836" s="51" t="str">
        <f t="shared" si="464"/>
        <v/>
      </c>
      <c r="AB836" s="50" t="str">
        <f t="shared" si="465"/>
        <v/>
      </c>
      <c r="AC836" s="50" t="str">
        <f t="shared" si="466"/>
        <v/>
      </c>
      <c r="AD836" s="50" t="str">
        <f t="shared" si="467"/>
        <v/>
      </c>
      <c r="AE836" s="50" t="str">
        <f t="shared" si="468"/>
        <v/>
      </c>
      <c r="AF836" s="50" t="str">
        <f>IFERROR($V836*(1-$W836)+SUM($X$22:$X836)+$AD836,"")</f>
        <v/>
      </c>
      <c r="AG836" s="50" t="str">
        <f t="shared" si="469"/>
        <v/>
      </c>
      <c r="AH836" s="50" t="str">
        <f>IF(B836&lt;&gt;"",
IF(AND(AG836=TRUE,D836&gt;=65),$V836*(1-10%)+SUM($X$22:$X836)+$AD836,AF836),
"")</f>
        <v/>
      </c>
      <c r="AI836" s="50" t="str">
        <f t="shared" si="470"/>
        <v/>
      </c>
      <c r="AJ836" s="50" t="str">
        <f t="shared" si="471"/>
        <v/>
      </c>
      <c r="AK836" s="50" t="str">
        <f t="shared" si="472"/>
        <v/>
      </c>
      <c r="AL836" s="50" t="str">
        <f t="shared" si="473"/>
        <v/>
      </c>
      <c r="AM836" s="50" t="str">
        <f t="shared" si="474"/>
        <v/>
      </c>
      <c r="AN836" s="50" t="str">
        <f t="shared" si="475"/>
        <v/>
      </c>
      <c r="AO836" s="50" t="str">
        <f t="shared" si="476"/>
        <v/>
      </c>
      <c r="AP836" s="50" t="str">
        <f t="shared" si="477"/>
        <v/>
      </c>
      <c r="AQ836" s="50" t="str">
        <f t="shared" si="478"/>
        <v/>
      </c>
    </row>
    <row r="837" spans="1:43" x14ac:dyDescent="0.2">
      <c r="A837" s="55" t="str">
        <f t="shared" si="445"/>
        <v/>
      </c>
      <c r="B837" s="55" t="str">
        <f>IF(E837&lt;=$F$10,VLOOKUP('KALKULATOR 2021'!A837,Robocze!$B$23:$C$102,2),"")</f>
        <v/>
      </c>
      <c r="C837" s="55" t="str">
        <f t="shared" si="446"/>
        <v/>
      </c>
      <c r="D837" s="56" t="str">
        <f t="shared" si="447"/>
        <v/>
      </c>
      <c r="E837" s="57" t="str">
        <f t="shared" si="448"/>
        <v/>
      </c>
      <c r="F837" s="58" t="str">
        <f t="shared" si="449"/>
        <v/>
      </c>
      <c r="G837" s="59" t="str">
        <f>IF(F837&lt;&gt;"",
IF($F$6=Robocze!$B$3,$F$5/12,
IF(AND($F$6=Robocze!$B$4,MOD(A837,3)=1),$F$5/4,
IF(AND($F$6=Robocze!$B$5,MOD(A837,12)=1),$F$5,0))),
"")</f>
        <v/>
      </c>
      <c r="H837" s="59" t="str">
        <f t="shared" si="450"/>
        <v/>
      </c>
      <c r="I837" s="60" t="str">
        <f t="shared" si="451"/>
        <v/>
      </c>
      <c r="J837" s="59" t="str">
        <f t="shared" si="452"/>
        <v/>
      </c>
      <c r="K837" s="59" t="str">
        <f t="shared" si="453"/>
        <v/>
      </c>
      <c r="L837" s="61" t="str">
        <f t="shared" si="454"/>
        <v/>
      </c>
      <c r="M837" s="113" t="str">
        <f t="shared" si="455"/>
        <v/>
      </c>
      <c r="N837" s="114" t="str">
        <f t="shared" si="456"/>
        <v/>
      </c>
      <c r="O837" s="115"/>
      <c r="P837" s="114" t="str">
        <f t="shared" si="457"/>
        <v/>
      </c>
      <c r="Q837" s="115"/>
      <c r="R837" s="112" t="str">
        <f t="shared" si="458"/>
        <v/>
      </c>
      <c r="S837" s="59"/>
      <c r="T837" s="62" t="str">
        <f t="shared" si="459"/>
        <v/>
      </c>
      <c r="U837" s="59" t="str">
        <f t="shared" si="460"/>
        <v/>
      </c>
      <c r="V837" s="59" t="str">
        <f t="shared" si="461"/>
        <v/>
      </c>
      <c r="W837" s="62" t="str">
        <f t="shared" si="462"/>
        <v/>
      </c>
      <c r="X837" s="59" t="str">
        <f t="shared" si="463"/>
        <v/>
      </c>
      <c r="Y837" s="59" t="str">
        <f>IF(B837&lt;&gt;"",IF(MONTH(E837)=MONTH($F$14),SUMIF($C$22:C1305,"="&amp;(C837-1),$G$22:G1305),0)*T837,"")</f>
        <v/>
      </c>
      <c r="Z837" s="59" t="str">
        <f>IF(B837&lt;&gt;"",SUM($Y$22:Y837),"")</f>
        <v/>
      </c>
      <c r="AA837" s="60" t="str">
        <f t="shared" si="464"/>
        <v/>
      </c>
      <c r="AB837" s="59" t="str">
        <f t="shared" si="465"/>
        <v/>
      </c>
      <c r="AC837" s="59" t="str">
        <f t="shared" si="466"/>
        <v/>
      </c>
      <c r="AD837" s="59" t="str">
        <f t="shared" si="467"/>
        <v/>
      </c>
      <c r="AE837" s="59" t="str">
        <f t="shared" si="468"/>
        <v/>
      </c>
      <c r="AF837" s="59" t="str">
        <f>IFERROR($V837*(1-$W837)+SUM($X$22:$X837)+$AD837,"")</f>
        <v/>
      </c>
      <c r="AG837" s="59" t="str">
        <f t="shared" si="469"/>
        <v/>
      </c>
      <c r="AH837" s="59" t="str">
        <f>IF(B837&lt;&gt;"",
IF(AND(AG837=TRUE,D837&gt;=65),$V837*(1-10%)+SUM($X$22:$X837)+$AD837,AF837),
"")</f>
        <v/>
      </c>
      <c r="AI837" s="59" t="str">
        <f t="shared" si="470"/>
        <v/>
      </c>
      <c r="AJ837" s="59" t="str">
        <f t="shared" si="471"/>
        <v/>
      </c>
      <c r="AK837" s="59" t="str">
        <f t="shared" si="472"/>
        <v/>
      </c>
      <c r="AL837" s="59" t="str">
        <f t="shared" si="473"/>
        <v/>
      </c>
      <c r="AM837" s="59" t="str">
        <f t="shared" si="474"/>
        <v/>
      </c>
      <c r="AN837" s="59" t="str">
        <f t="shared" si="475"/>
        <v/>
      </c>
      <c r="AO837" s="59" t="str">
        <f t="shared" si="476"/>
        <v/>
      </c>
      <c r="AP837" s="59" t="str">
        <f t="shared" si="477"/>
        <v/>
      </c>
      <c r="AQ837" s="59" t="str">
        <f t="shared" si="478"/>
        <v/>
      </c>
    </row>
    <row r="838" spans="1:43" x14ac:dyDescent="0.2">
      <c r="A838" s="47" t="str">
        <f t="shared" si="445"/>
        <v/>
      </c>
      <c r="B838" s="47" t="str">
        <f>IF(E838&lt;=$F$10,VLOOKUP('KALKULATOR 2021'!A838,Robocze!$B$23:$C$102,2),"")</f>
        <v/>
      </c>
      <c r="C838" s="47" t="str">
        <f t="shared" si="446"/>
        <v/>
      </c>
      <c r="D838" s="48" t="str">
        <f t="shared" si="447"/>
        <v/>
      </c>
      <c r="E838" s="49" t="str">
        <f t="shared" si="448"/>
        <v/>
      </c>
      <c r="F838" s="49" t="str">
        <f t="shared" si="449"/>
        <v/>
      </c>
      <c r="G838" s="50" t="str">
        <f>IF(F838&lt;&gt;"",
IF($F$6=Robocze!$B$3,$F$5/12,
IF(AND($F$6=Robocze!$B$4,MOD(A838,3)=1),$F$5/4,
IF(AND($F$6=Robocze!$B$5,MOD(A838,12)=1),$F$5,0))),
"")</f>
        <v/>
      </c>
      <c r="H838" s="50" t="str">
        <f t="shared" si="450"/>
        <v/>
      </c>
      <c r="I838" s="51" t="str">
        <f t="shared" si="451"/>
        <v/>
      </c>
      <c r="J838" s="50" t="str">
        <f t="shared" si="452"/>
        <v/>
      </c>
      <c r="K838" s="50" t="str">
        <f t="shared" si="453"/>
        <v/>
      </c>
      <c r="L838" s="52" t="str">
        <f t="shared" si="454"/>
        <v/>
      </c>
      <c r="M838" s="111" t="str">
        <f t="shared" si="455"/>
        <v/>
      </c>
      <c r="N838" s="114" t="str">
        <f t="shared" si="456"/>
        <v/>
      </c>
      <c r="O838" s="115"/>
      <c r="P838" s="114" t="str">
        <f t="shared" si="457"/>
        <v/>
      </c>
      <c r="Q838" s="115"/>
      <c r="R838" s="112" t="str">
        <f t="shared" si="458"/>
        <v/>
      </c>
      <c r="S838" s="50"/>
      <c r="T838" s="53" t="str">
        <f t="shared" si="459"/>
        <v/>
      </c>
      <c r="U838" s="50" t="str">
        <f t="shared" si="460"/>
        <v/>
      </c>
      <c r="V838" s="50" t="str">
        <f t="shared" si="461"/>
        <v/>
      </c>
      <c r="W838" s="53" t="str">
        <f t="shared" si="462"/>
        <v/>
      </c>
      <c r="X838" s="50" t="str">
        <f t="shared" si="463"/>
        <v/>
      </c>
      <c r="Y838" s="50" t="str">
        <f>IF(B838&lt;&gt;"",IF(MONTH(E838)=MONTH($F$14),SUMIF($C$22:C1306,"="&amp;(C838-1),$G$22:G1306),0)*T838,"")</f>
        <v/>
      </c>
      <c r="Z838" s="50" t="str">
        <f>IF(B838&lt;&gt;"",SUM($Y$22:Y838),"")</f>
        <v/>
      </c>
      <c r="AA838" s="51" t="str">
        <f t="shared" si="464"/>
        <v/>
      </c>
      <c r="AB838" s="50" t="str">
        <f t="shared" si="465"/>
        <v/>
      </c>
      <c r="AC838" s="50" t="str">
        <f t="shared" si="466"/>
        <v/>
      </c>
      <c r="AD838" s="50" t="str">
        <f t="shared" si="467"/>
        <v/>
      </c>
      <c r="AE838" s="50" t="str">
        <f t="shared" si="468"/>
        <v/>
      </c>
      <c r="AF838" s="50" t="str">
        <f>IFERROR($V838*(1-$W838)+SUM($X$22:$X838)+$AD838,"")</f>
        <v/>
      </c>
      <c r="AG838" s="50" t="str">
        <f t="shared" si="469"/>
        <v/>
      </c>
      <c r="AH838" s="50" t="str">
        <f>IF(B838&lt;&gt;"",
IF(AND(AG838=TRUE,D838&gt;=65),$V838*(1-10%)+SUM($X$22:$X838)+$AD838,AF838),
"")</f>
        <v/>
      </c>
      <c r="AI838" s="50" t="str">
        <f t="shared" si="470"/>
        <v/>
      </c>
      <c r="AJ838" s="50" t="str">
        <f t="shared" si="471"/>
        <v/>
      </c>
      <c r="AK838" s="50" t="str">
        <f t="shared" si="472"/>
        <v/>
      </c>
      <c r="AL838" s="50" t="str">
        <f t="shared" si="473"/>
        <v/>
      </c>
      <c r="AM838" s="50" t="str">
        <f t="shared" si="474"/>
        <v/>
      </c>
      <c r="AN838" s="50" t="str">
        <f t="shared" si="475"/>
        <v/>
      </c>
      <c r="AO838" s="50" t="str">
        <f t="shared" si="476"/>
        <v/>
      </c>
      <c r="AP838" s="50" t="str">
        <f t="shared" si="477"/>
        <v/>
      </c>
      <c r="AQ838" s="50" t="str">
        <f t="shared" si="478"/>
        <v/>
      </c>
    </row>
    <row r="839" spans="1:43" x14ac:dyDescent="0.2">
      <c r="A839" s="47" t="str">
        <f t="shared" si="445"/>
        <v/>
      </c>
      <c r="B839" s="47" t="str">
        <f>IF(E839&lt;=$F$10,VLOOKUP('KALKULATOR 2021'!A839,Robocze!$B$23:$C$102,2),"")</f>
        <v/>
      </c>
      <c r="C839" s="47" t="str">
        <f t="shared" si="446"/>
        <v/>
      </c>
      <c r="D839" s="48" t="str">
        <f t="shared" si="447"/>
        <v/>
      </c>
      <c r="E839" s="54" t="str">
        <f t="shared" si="448"/>
        <v/>
      </c>
      <c r="F839" s="49" t="str">
        <f t="shared" si="449"/>
        <v/>
      </c>
      <c r="G839" s="50" t="str">
        <f>IF(F839&lt;&gt;"",
IF($F$6=Robocze!$B$3,$F$5/12,
IF(AND($F$6=Robocze!$B$4,MOD(A839,3)=1),$F$5/4,
IF(AND($F$6=Robocze!$B$5,MOD(A839,12)=1),$F$5,0))),
"")</f>
        <v/>
      </c>
      <c r="H839" s="50" t="str">
        <f t="shared" si="450"/>
        <v/>
      </c>
      <c r="I839" s="51" t="str">
        <f t="shared" si="451"/>
        <v/>
      </c>
      <c r="J839" s="50" t="str">
        <f t="shared" si="452"/>
        <v/>
      </c>
      <c r="K839" s="50" t="str">
        <f t="shared" si="453"/>
        <v/>
      </c>
      <c r="L839" s="52" t="str">
        <f t="shared" si="454"/>
        <v/>
      </c>
      <c r="M839" s="111" t="str">
        <f t="shared" si="455"/>
        <v/>
      </c>
      <c r="N839" s="114" t="str">
        <f t="shared" si="456"/>
        <v/>
      </c>
      <c r="O839" s="115"/>
      <c r="P839" s="114" t="str">
        <f t="shared" si="457"/>
        <v/>
      </c>
      <c r="Q839" s="115"/>
      <c r="R839" s="112" t="str">
        <f t="shared" si="458"/>
        <v/>
      </c>
      <c r="S839" s="50"/>
      <c r="T839" s="53" t="str">
        <f t="shared" si="459"/>
        <v/>
      </c>
      <c r="U839" s="50" t="str">
        <f t="shared" si="460"/>
        <v/>
      </c>
      <c r="V839" s="50" t="str">
        <f t="shared" si="461"/>
        <v/>
      </c>
      <c r="W839" s="53" t="str">
        <f t="shared" si="462"/>
        <v/>
      </c>
      <c r="X839" s="50" t="str">
        <f t="shared" si="463"/>
        <v/>
      </c>
      <c r="Y839" s="50" t="str">
        <f>IF(B839&lt;&gt;"",IF(MONTH(E839)=MONTH($F$14),SUMIF($C$22:C1307,"="&amp;(C839-1),$G$22:G1307),0)*T839,"")</f>
        <v/>
      </c>
      <c r="Z839" s="50" t="str">
        <f>IF(B839&lt;&gt;"",SUM($Y$22:Y839),"")</f>
        <v/>
      </c>
      <c r="AA839" s="51" t="str">
        <f t="shared" si="464"/>
        <v/>
      </c>
      <c r="AB839" s="50" t="str">
        <f t="shared" si="465"/>
        <v/>
      </c>
      <c r="AC839" s="50" t="str">
        <f t="shared" si="466"/>
        <v/>
      </c>
      <c r="AD839" s="50" t="str">
        <f t="shared" si="467"/>
        <v/>
      </c>
      <c r="AE839" s="50" t="str">
        <f t="shared" si="468"/>
        <v/>
      </c>
      <c r="AF839" s="50" t="str">
        <f>IFERROR($V839*(1-$W839)+SUM($X$22:$X839)+$AD839,"")</f>
        <v/>
      </c>
      <c r="AG839" s="50" t="str">
        <f t="shared" si="469"/>
        <v/>
      </c>
      <c r="AH839" s="50" t="str">
        <f>IF(B839&lt;&gt;"",
IF(AND(AG839=TRUE,D839&gt;=65),$V839*(1-10%)+SUM($X$22:$X839)+$AD839,AF839),
"")</f>
        <v/>
      </c>
      <c r="AI839" s="50" t="str">
        <f t="shared" si="470"/>
        <v/>
      </c>
      <c r="AJ839" s="50" t="str">
        <f t="shared" si="471"/>
        <v/>
      </c>
      <c r="AK839" s="50" t="str">
        <f t="shared" si="472"/>
        <v/>
      </c>
      <c r="AL839" s="50" t="str">
        <f t="shared" si="473"/>
        <v/>
      </c>
      <c r="AM839" s="50" t="str">
        <f t="shared" si="474"/>
        <v/>
      </c>
      <c r="AN839" s="50" t="str">
        <f t="shared" si="475"/>
        <v/>
      </c>
      <c r="AO839" s="50" t="str">
        <f t="shared" si="476"/>
        <v/>
      </c>
      <c r="AP839" s="50" t="str">
        <f t="shared" si="477"/>
        <v/>
      </c>
      <c r="AQ839" s="50" t="str">
        <f t="shared" si="478"/>
        <v/>
      </c>
    </row>
    <row r="840" spans="1:43" x14ac:dyDescent="0.2">
      <c r="A840" s="47" t="str">
        <f t="shared" si="445"/>
        <v/>
      </c>
      <c r="B840" s="47" t="str">
        <f>IF(E840&lt;=$F$10,VLOOKUP('KALKULATOR 2021'!A840,Robocze!$B$23:$C$102,2),"")</f>
        <v/>
      </c>
      <c r="C840" s="47" t="str">
        <f t="shared" si="446"/>
        <v/>
      </c>
      <c r="D840" s="48" t="str">
        <f t="shared" si="447"/>
        <v/>
      </c>
      <c r="E840" s="54" t="str">
        <f t="shared" si="448"/>
        <v/>
      </c>
      <c r="F840" s="49" t="str">
        <f t="shared" si="449"/>
        <v/>
      </c>
      <c r="G840" s="50" t="str">
        <f>IF(F840&lt;&gt;"",
IF($F$6=Robocze!$B$3,$F$5/12,
IF(AND($F$6=Robocze!$B$4,MOD(A840,3)=1),$F$5/4,
IF(AND($F$6=Robocze!$B$5,MOD(A840,12)=1),$F$5,0))),
"")</f>
        <v/>
      </c>
      <c r="H840" s="50" t="str">
        <f t="shared" si="450"/>
        <v/>
      </c>
      <c r="I840" s="51" t="str">
        <f t="shared" si="451"/>
        <v/>
      </c>
      <c r="J840" s="50" t="str">
        <f t="shared" si="452"/>
        <v/>
      </c>
      <c r="K840" s="50" t="str">
        <f t="shared" si="453"/>
        <v/>
      </c>
      <c r="L840" s="52" t="str">
        <f t="shared" si="454"/>
        <v/>
      </c>
      <c r="M840" s="111" t="str">
        <f t="shared" si="455"/>
        <v/>
      </c>
      <c r="N840" s="114" t="str">
        <f t="shared" si="456"/>
        <v/>
      </c>
      <c r="O840" s="115"/>
      <c r="P840" s="114" t="str">
        <f t="shared" si="457"/>
        <v/>
      </c>
      <c r="Q840" s="115"/>
      <c r="R840" s="112" t="str">
        <f t="shared" si="458"/>
        <v/>
      </c>
      <c r="S840" s="50"/>
      <c r="T840" s="53" t="str">
        <f t="shared" si="459"/>
        <v/>
      </c>
      <c r="U840" s="50" t="str">
        <f t="shared" si="460"/>
        <v/>
      </c>
      <c r="V840" s="50" t="str">
        <f t="shared" si="461"/>
        <v/>
      </c>
      <c r="W840" s="53" t="str">
        <f t="shared" si="462"/>
        <v/>
      </c>
      <c r="X840" s="50" t="str">
        <f t="shared" si="463"/>
        <v/>
      </c>
      <c r="Y840" s="50" t="str">
        <f>IF(B840&lt;&gt;"",IF(MONTH(E840)=MONTH($F$14),SUMIF($C$22:C1308,"="&amp;(C840-1),$G$22:G1308),0)*T840,"")</f>
        <v/>
      </c>
      <c r="Z840" s="50" t="str">
        <f>IF(B840&lt;&gt;"",SUM($Y$22:Y840),"")</f>
        <v/>
      </c>
      <c r="AA840" s="51" t="str">
        <f t="shared" si="464"/>
        <v/>
      </c>
      <c r="AB840" s="50" t="str">
        <f t="shared" si="465"/>
        <v/>
      </c>
      <c r="AC840" s="50" t="str">
        <f t="shared" si="466"/>
        <v/>
      </c>
      <c r="AD840" s="50" t="str">
        <f t="shared" si="467"/>
        <v/>
      </c>
      <c r="AE840" s="50" t="str">
        <f t="shared" si="468"/>
        <v/>
      </c>
      <c r="AF840" s="50" t="str">
        <f>IFERROR($V840*(1-$W840)+SUM($X$22:$X840)+$AD840,"")</f>
        <v/>
      </c>
      <c r="AG840" s="50" t="str">
        <f t="shared" si="469"/>
        <v/>
      </c>
      <c r="AH840" s="50" t="str">
        <f>IF(B840&lt;&gt;"",
IF(AND(AG840=TRUE,D840&gt;=65),$V840*(1-10%)+SUM($X$22:$X840)+$AD840,AF840),
"")</f>
        <v/>
      </c>
      <c r="AI840" s="50" t="str">
        <f t="shared" si="470"/>
        <v/>
      </c>
      <c r="AJ840" s="50" t="str">
        <f t="shared" si="471"/>
        <v/>
      </c>
      <c r="AK840" s="50" t="str">
        <f t="shared" si="472"/>
        <v/>
      </c>
      <c r="AL840" s="50" t="str">
        <f t="shared" si="473"/>
        <v/>
      </c>
      <c r="AM840" s="50" t="str">
        <f t="shared" si="474"/>
        <v/>
      </c>
      <c r="AN840" s="50" t="str">
        <f t="shared" si="475"/>
        <v/>
      </c>
      <c r="AO840" s="50" t="str">
        <f t="shared" si="476"/>
        <v/>
      </c>
      <c r="AP840" s="50" t="str">
        <f t="shared" si="477"/>
        <v/>
      </c>
      <c r="AQ840" s="50" t="str">
        <f t="shared" si="478"/>
        <v/>
      </c>
    </row>
    <row r="841" spans="1:43" x14ac:dyDescent="0.2">
      <c r="A841" s="47" t="str">
        <f t="shared" si="445"/>
        <v/>
      </c>
      <c r="B841" s="47" t="str">
        <f>IF(E841&lt;=$F$10,VLOOKUP('KALKULATOR 2021'!A841,Robocze!$B$23:$C$102,2),"")</f>
        <v/>
      </c>
      <c r="C841" s="47" t="str">
        <f t="shared" si="446"/>
        <v/>
      </c>
      <c r="D841" s="48" t="str">
        <f t="shared" si="447"/>
        <v/>
      </c>
      <c r="E841" s="54" t="str">
        <f t="shared" si="448"/>
        <v/>
      </c>
      <c r="F841" s="49" t="str">
        <f t="shared" si="449"/>
        <v/>
      </c>
      <c r="G841" s="50" t="str">
        <f>IF(F841&lt;&gt;"",
IF($F$6=Robocze!$B$3,$F$5/12,
IF(AND($F$6=Robocze!$B$4,MOD(A841,3)=1),$F$5/4,
IF(AND($F$6=Robocze!$B$5,MOD(A841,12)=1),$F$5,0))),
"")</f>
        <v/>
      </c>
      <c r="H841" s="50" t="str">
        <f t="shared" si="450"/>
        <v/>
      </c>
      <c r="I841" s="51" t="str">
        <f t="shared" si="451"/>
        <v/>
      </c>
      <c r="J841" s="50" t="str">
        <f t="shared" si="452"/>
        <v/>
      </c>
      <c r="K841" s="50" t="str">
        <f t="shared" si="453"/>
        <v/>
      </c>
      <c r="L841" s="52" t="str">
        <f t="shared" si="454"/>
        <v/>
      </c>
      <c r="M841" s="111" t="str">
        <f t="shared" si="455"/>
        <v/>
      </c>
      <c r="N841" s="114" t="str">
        <f t="shared" si="456"/>
        <v/>
      </c>
      <c r="O841" s="115"/>
      <c r="P841" s="114" t="str">
        <f t="shared" si="457"/>
        <v/>
      </c>
      <c r="Q841" s="115"/>
      <c r="R841" s="112" t="str">
        <f t="shared" si="458"/>
        <v/>
      </c>
      <c r="S841" s="50"/>
      <c r="T841" s="53" t="str">
        <f t="shared" si="459"/>
        <v/>
      </c>
      <c r="U841" s="50" t="str">
        <f t="shared" si="460"/>
        <v/>
      </c>
      <c r="V841" s="50" t="str">
        <f t="shared" si="461"/>
        <v/>
      </c>
      <c r="W841" s="53" t="str">
        <f t="shared" si="462"/>
        <v/>
      </c>
      <c r="X841" s="50" t="str">
        <f t="shared" si="463"/>
        <v/>
      </c>
      <c r="Y841" s="50" t="str">
        <f>IF(B841&lt;&gt;"",IF(MONTH(E841)=MONTH($F$14),SUMIF($C$22:C1309,"="&amp;(C841-1),$G$22:G1309),0)*T841,"")</f>
        <v/>
      </c>
      <c r="Z841" s="50" t="str">
        <f>IF(B841&lt;&gt;"",SUM($Y$22:Y841),"")</f>
        <v/>
      </c>
      <c r="AA841" s="51" t="str">
        <f t="shared" si="464"/>
        <v/>
      </c>
      <c r="AB841" s="50" t="str">
        <f t="shared" si="465"/>
        <v/>
      </c>
      <c r="AC841" s="50" t="str">
        <f t="shared" si="466"/>
        <v/>
      </c>
      <c r="AD841" s="50" t="str">
        <f t="shared" si="467"/>
        <v/>
      </c>
      <c r="AE841" s="50" t="str">
        <f t="shared" si="468"/>
        <v/>
      </c>
      <c r="AF841" s="50" t="str">
        <f>IFERROR($V841*(1-$W841)+SUM($X$22:$X841)+$AD841,"")</f>
        <v/>
      </c>
      <c r="AG841" s="50" t="str">
        <f t="shared" si="469"/>
        <v/>
      </c>
      <c r="AH841" s="50" t="str">
        <f>IF(B841&lt;&gt;"",
IF(AND(AG841=TRUE,D841&gt;=65),$V841*(1-10%)+SUM($X$22:$X841)+$AD841,AF841),
"")</f>
        <v/>
      </c>
      <c r="AI841" s="50" t="str">
        <f t="shared" si="470"/>
        <v/>
      </c>
      <c r="AJ841" s="50" t="str">
        <f t="shared" si="471"/>
        <v/>
      </c>
      <c r="AK841" s="50" t="str">
        <f t="shared" si="472"/>
        <v/>
      </c>
      <c r="AL841" s="50" t="str">
        <f t="shared" si="473"/>
        <v/>
      </c>
      <c r="AM841" s="50" t="str">
        <f t="shared" si="474"/>
        <v/>
      </c>
      <c r="AN841" s="50" t="str">
        <f t="shared" si="475"/>
        <v/>
      </c>
      <c r="AO841" s="50" t="str">
        <f t="shared" si="476"/>
        <v/>
      </c>
      <c r="AP841" s="50" t="str">
        <f t="shared" si="477"/>
        <v/>
      </c>
      <c r="AQ841" s="50" t="str">
        <f t="shared" si="478"/>
        <v/>
      </c>
    </row>
    <row r="842" spans="1:43" x14ac:dyDescent="0.2">
      <c r="A842" s="47" t="str">
        <f t="shared" si="445"/>
        <v/>
      </c>
      <c r="B842" s="47" t="str">
        <f>IF(E842&lt;=$F$10,VLOOKUP('KALKULATOR 2021'!A842,Robocze!$B$23:$C$102,2),"")</f>
        <v/>
      </c>
      <c r="C842" s="47" t="str">
        <f t="shared" si="446"/>
        <v/>
      </c>
      <c r="D842" s="48" t="str">
        <f t="shared" si="447"/>
        <v/>
      </c>
      <c r="E842" s="54" t="str">
        <f t="shared" si="448"/>
        <v/>
      </c>
      <c r="F842" s="49" t="str">
        <f t="shared" si="449"/>
        <v/>
      </c>
      <c r="G842" s="50" t="str">
        <f>IF(F842&lt;&gt;"",
IF($F$6=Robocze!$B$3,$F$5/12,
IF(AND($F$6=Robocze!$B$4,MOD(A842,3)=1),$F$5/4,
IF(AND($F$6=Robocze!$B$5,MOD(A842,12)=1),$F$5,0))),
"")</f>
        <v/>
      </c>
      <c r="H842" s="50" t="str">
        <f t="shared" si="450"/>
        <v/>
      </c>
      <c r="I842" s="51" t="str">
        <f t="shared" si="451"/>
        <v/>
      </c>
      <c r="J842" s="50" t="str">
        <f t="shared" si="452"/>
        <v/>
      </c>
      <c r="K842" s="50" t="str">
        <f t="shared" si="453"/>
        <v/>
      </c>
      <c r="L842" s="52" t="str">
        <f t="shared" si="454"/>
        <v/>
      </c>
      <c r="M842" s="111" t="str">
        <f t="shared" si="455"/>
        <v/>
      </c>
      <c r="N842" s="114" t="str">
        <f t="shared" si="456"/>
        <v/>
      </c>
      <c r="O842" s="115"/>
      <c r="P842" s="114" t="str">
        <f t="shared" si="457"/>
        <v/>
      </c>
      <c r="Q842" s="115"/>
      <c r="R842" s="112" t="str">
        <f t="shared" si="458"/>
        <v/>
      </c>
      <c r="S842" s="50"/>
      <c r="T842" s="53" t="str">
        <f t="shared" si="459"/>
        <v/>
      </c>
      <c r="U842" s="50" t="str">
        <f t="shared" si="460"/>
        <v/>
      </c>
      <c r="V842" s="50" t="str">
        <f t="shared" si="461"/>
        <v/>
      </c>
      <c r="W842" s="53" t="str">
        <f t="shared" si="462"/>
        <v/>
      </c>
      <c r="X842" s="50" t="str">
        <f t="shared" si="463"/>
        <v/>
      </c>
      <c r="Y842" s="50" t="str">
        <f>IF(B842&lt;&gt;"",IF(MONTH(E842)=MONTH($F$14),SUMIF($C$22:C1310,"="&amp;(C842-1),$G$22:G1310),0)*T842,"")</f>
        <v/>
      </c>
      <c r="Z842" s="50" t="str">
        <f>IF(B842&lt;&gt;"",SUM($Y$22:Y842),"")</f>
        <v/>
      </c>
      <c r="AA842" s="51" t="str">
        <f t="shared" si="464"/>
        <v/>
      </c>
      <c r="AB842" s="50" t="str">
        <f t="shared" si="465"/>
        <v/>
      </c>
      <c r="AC842" s="50" t="str">
        <f t="shared" si="466"/>
        <v/>
      </c>
      <c r="AD842" s="50" t="str">
        <f t="shared" si="467"/>
        <v/>
      </c>
      <c r="AE842" s="50" t="str">
        <f t="shared" si="468"/>
        <v/>
      </c>
      <c r="AF842" s="50" t="str">
        <f>IFERROR($V842*(1-$W842)+SUM($X$22:$X842)+$AD842,"")</f>
        <v/>
      </c>
      <c r="AG842" s="50" t="str">
        <f t="shared" si="469"/>
        <v/>
      </c>
      <c r="AH842" s="50" t="str">
        <f>IF(B842&lt;&gt;"",
IF(AND(AG842=TRUE,D842&gt;=65),$V842*(1-10%)+SUM($X$22:$X842)+$AD842,AF842),
"")</f>
        <v/>
      </c>
      <c r="AI842" s="50" t="str">
        <f t="shared" si="470"/>
        <v/>
      </c>
      <c r="AJ842" s="50" t="str">
        <f t="shared" si="471"/>
        <v/>
      </c>
      <c r="AK842" s="50" t="str">
        <f t="shared" si="472"/>
        <v/>
      </c>
      <c r="AL842" s="50" t="str">
        <f t="shared" si="473"/>
        <v/>
      </c>
      <c r="AM842" s="50" t="str">
        <f t="shared" si="474"/>
        <v/>
      </c>
      <c r="AN842" s="50" t="str">
        <f t="shared" si="475"/>
        <v/>
      </c>
      <c r="AO842" s="50" t="str">
        <f t="shared" si="476"/>
        <v/>
      </c>
      <c r="AP842" s="50" t="str">
        <f t="shared" si="477"/>
        <v/>
      </c>
      <c r="AQ842" s="50" t="str">
        <f t="shared" si="478"/>
        <v/>
      </c>
    </row>
    <row r="843" spans="1:43" x14ac:dyDescent="0.2">
      <c r="A843" s="47" t="str">
        <f t="shared" si="445"/>
        <v/>
      </c>
      <c r="B843" s="47" t="str">
        <f>IF(E843&lt;=$F$10,VLOOKUP('KALKULATOR 2021'!A843,Robocze!$B$23:$C$102,2),"")</f>
        <v/>
      </c>
      <c r="C843" s="47" t="str">
        <f t="shared" si="446"/>
        <v/>
      </c>
      <c r="D843" s="48" t="str">
        <f t="shared" si="447"/>
        <v/>
      </c>
      <c r="E843" s="54" t="str">
        <f t="shared" si="448"/>
        <v/>
      </c>
      <c r="F843" s="49" t="str">
        <f t="shared" si="449"/>
        <v/>
      </c>
      <c r="G843" s="50" t="str">
        <f>IF(F843&lt;&gt;"",
IF($F$6=Robocze!$B$3,$F$5/12,
IF(AND($F$6=Robocze!$B$4,MOD(A843,3)=1),$F$5/4,
IF(AND($F$6=Robocze!$B$5,MOD(A843,12)=1),$F$5,0))),
"")</f>
        <v/>
      </c>
      <c r="H843" s="50" t="str">
        <f t="shared" si="450"/>
        <v/>
      </c>
      <c r="I843" s="51" t="str">
        <f t="shared" si="451"/>
        <v/>
      </c>
      <c r="J843" s="50" t="str">
        <f t="shared" si="452"/>
        <v/>
      </c>
      <c r="K843" s="50" t="str">
        <f t="shared" si="453"/>
        <v/>
      </c>
      <c r="L843" s="52" t="str">
        <f t="shared" si="454"/>
        <v/>
      </c>
      <c r="M843" s="111" t="str">
        <f t="shared" si="455"/>
        <v/>
      </c>
      <c r="N843" s="114" t="str">
        <f t="shared" si="456"/>
        <v/>
      </c>
      <c r="O843" s="115"/>
      <c r="P843" s="114" t="str">
        <f t="shared" si="457"/>
        <v/>
      </c>
      <c r="Q843" s="115"/>
      <c r="R843" s="112" t="str">
        <f t="shared" si="458"/>
        <v/>
      </c>
      <c r="S843" s="50"/>
      <c r="T843" s="53" t="str">
        <f t="shared" si="459"/>
        <v/>
      </c>
      <c r="U843" s="50" t="str">
        <f t="shared" si="460"/>
        <v/>
      </c>
      <c r="V843" s="50" t="str">
        <f t="shared" si="461"/>
        <v/>
      </c>
      <c r="W843" s="53" t="str">
        <f t="shared" si="462"/>
        <v/>
      </c>
      <c r="X843" s="50" t="str">
        <f t="shared" si="463"/>
        <v/>
      </c>
      <c r="Y843" s="50" t="str">
        <f>IF(B843&lt;&gt;"",IF(MONTH(E843)=MONTH($F$14),SUMIF($C$22:C1311,"="&amp;(C843-1),$G$22:G1311),0)*T843,"")</f>
        <v/>
      </c>
      <c r="Z843" s="50" t="str">
        <f>IF(B843&lt;&gt;"",SUM($Y$22:Y843),"")</f>
        <v/>
      </c>
      <c r="AA843" s="51" t="str">
        <f t="shared" si="464"/>
        <v/>
      </c>
      <c r="AB843" s="50" t="str">
        <f t="shared" si="465"/>
        <v/>
      </c>
      <c r="AC843" s="50" t="str">
        <f t="shared" si="466"/>
        <v/>
      </c>
      <c r="AD843" s="50" t="str">
        <f t="shared" si="467"/>
        <v/>
      </c>
      <c r="AE843" s="50" t="str">
        <f t="shared" si="468"/>
        <v/>
      </c>
      <c r="AF843" s="50" t="str">
        <f>IFERROR($V843*(1-$W843)+SUM($X$22:$X843)+$AD843,"")</f>
        <v/>
      </c>
      <c r="AG843" s="50" t="str">
        <f t="shared" si="469"/>
        <v/>
      </c>
      <c r="AH843" s="50" t="str">
        <f>IF(B843&lt;&gt;"",
IF(AND(AG843=TRUE,D843&gt;=65),$V843*(1-10%)+SUM($X$22:$X843)+$AD843,AF843),
"")</f>
        <v/>
      </c>
      <c r="AI843" s="50" t="str">
        <f t="shared" si="470"/>
        <v/>
      </c>
      <c r="AJ843" s="50" t="str">
        <f t="shared" si="471"/>
        <v/>
      </c>
      <c r="AK843" s="50" t="str">
        <f t="shared" si="472"/>
        <v/>
      </c>
      <c r="AL843" s="50" t="str">
        <f t="shared" si="473"/>
        <v/>
      </c>
      <c r="AM843" s="50" t="str">
        <f t="shared" si="474"/>
        <v/>
      </c>
      <c r="AN843" s="50" t="str">
        <f t="shared" si="475"/>
        <v/>
      </c>
      <c r="AO843" s="50" t="str">
        <f t="shared" si="476"/>
        <v/>
      </c>
      <c r="AP843" s="50" t="str">
        <f t="shared" si="477"/>
        <v/>
      </c>
      <c r="AQ843" s="50" t="str">
        <f t="shared" si="478"/>
        <v/>
      </c>
    </row>
    <row r="844" spans="1:43" x14ac:dyDescent="0.2">
      <c r="A844" s="47" t="str">
        <f t="shared" si="445"/>
        <v/>
      </c>
      <c r="B844" s="47" t="str">
        <f>IF(E844&lt;=$F$10,VLOOKUP('KALKULATOR 2021'!A844,Robocze!$B$23:$C$102,2),"")</f>
        <v/>
      </c>
      <c r="C844" s="47" t="str">
        <f t="shared" si="446"/>
        <v/>
      </c>
      <c r="D844" s="48" t="str">
        <f t="shared" si="447"/>
        <v/>
      </c>
      <c r="E844" s="54" t="str">
        <f t="shared" si="448"/>
        <v/>
      </c>
      <c r="F844" s="49" t="str">
        <f t="shared" si="449"/>
        <v/>
      </c>
      <c r="G844" s="50" t="str">
        <f>IF(F844&lt;&gt;"",
IF($F$6=Robocze!$B$3,$F$5/12,
IF(AND($F$6=Robocze!$B$4,MOD(A844,3)=1),$F$5/4,
IF(AND($F$6=Robocze!$B$5,MOD(A844,12)=1),$F$5,0))),
"")</f>
        <v/>
      </c>
      <c r="H844" s="50" t="str">
        <f t="shared" si="450"/>
        <v/>
      </c>
      <c r="I844" s="51" t="str">
        <f t="shared" si="451"/>
        <v/>
      </c>
      <c r="J844" s="50" t="str">
        <f t="shared" si="452"/>
        <v/>
      </c>
      <c r="K844" s="50" t="str">
        <f t="shared" si="453"/>
        <v/>
      </c>
      <c r="L844" s="52" t="str">
        <f t="shared" si="454"/>
        <v/>
      </c>
      <c r="M844" s="111" t="str">
        <f t="shared" si="455"/>
        <v/>
      </c>
      <c r="N844" s="114" t="str">
        <f t="shared" si="456"/>
        <v/>
      </c>
      <c r="O844" s="115"/>
      <c r="P844" s="114" t="str">
        <f t="shared" si="457"/>
        <v/>
      </c>
      <c r="Q844" s="115"/>
      <c r="R844" s="112" t="str">
        <f t="shared" si="458"/>
        <v/>
      </c>
      <c r="S844" s="50"/>
      <c r="T844" s="53" t="str">
        <f t="shared" si="459"/>
        <v/>
      </c>
      <c r="U844" s="50" t="str">
        <f t="shared" si="460"/>
        <v/>
      </c>
      <c r="V844" s="50" t="str">
        <f t="shared" si="461"/>
        <v/>
      </c>
      <c r="W844" s="53" t="str">
        <f t="shared" si="462"/>
        <v/>
      </c>
      <c r="X844" s="50" t="str">
        <f t="shared" si="463"/>
        <v/>
      </c>
      <c r="Y844" s="50" t="str">
        <f>IF(B844&lt;&gt;"",IF(MONTH(E844)=MONTH($F$14),SUMIF($C$22:C1312,"="&amp;(C844-1),$G$22:G1312),0)*T844,"")</f>
        <v/>
      </c>
      <c r="Z844" s="50" t="str">
        <f>IF(B844&lt;&gt;"",SUM($Y$22:Y844),"")</f>
        <v/>
      </c>
      <c r="AA844" s="51" t="str">
        <f t="shared" si="464"/>
        <v/>
      </c>
      <c r="AB844" s="50" t="str">
        <f t="shared" si="465"/>
        <v/>
      </c>
      <c r="AC844" s="50" t="str">
        <f t="shared" si="466"/>
        <v/>
      </c>
      <c r="AD844" s="50" t="str">
        <f t="shared" si="467"/>
        <v/>
      </c>
      <c r="AE844" s="50" t="str">
        <f t="shared" si="468"/>
        <v/>
      </c>
      <c r="AF844" s="50" t="str">
        <f>IFERROR($V844*(1-$W844)+SUM($X$22:$X844)+$AD844,"")</f>
        <v/>
      </c>
      <c r="AG844" s="50" t="str">
        <f t="shared" si="469"/>
        <v/>
      </c>
      <c r="AH844" s="50" t="str">
        <f>IF(B844&lt;&gt;"",
IF(AND(AG844=TRUE,D844&gt;=65),$V844*(1-10%)+SUM($X$22:$X844)+$AD844,AF844),
"")</f>
        <v/>
      </c>
      <c r="AI844" s="50" t="str">
        <f t="shared" si="470"/>
        <v/>
      </c>
      <c r="AJ844" s="50" t="str">
        <f t="shared" si="471"/>
        <v/>
      </c>
      <c r="AK844" s="50" t="str">
        <f t="shared" si="472"/>
        <v/>
      </c>
      <c r="AL844" s="50" t="str">
        <f t="shared" si="473"/>
        <v/>
      </c>
      <c r="AM844" s="50" t="str">
        <f t="shared" si="474"/>
        <v/>
      </c>
      <c r="AN844" s="50" t="str">
        <f t="shared" si="475"/>
        <v/>
      </c>
      <c r="AO844" s="50" t="str">
        <f t="shared" si="476"/>
        <v/>
      </c>
      <c r="AP844" s="50" t="str">
        <f t="shared" si="477"/>
        <v/>
      </c>
      <c r="AQ844" s="50" t="str">
        <f t="shared" si="478"/>
        <v/>
      </c>
    </row>
    <row r="845" spans="1:43" x14ac:dyDescent="0.2">
      <c r="A845" s="47" t="str">
        <f t="shared" si="445"/>
        <v/>
      </c>
      <c r="B845" s="47" t="str">
        <f>IF(E845&lt;=$F$10,VLOOKUP('KALKULATOR 2021'!A845,Robocze!$B$23:$C$102,2),"")</f>
        <v/>
      </c>
      <c r="C845" s="47" t="str">
        <f t="shared" si="446"/>
        <v/>
      </c>
      <c r="D845" s="48" t="str">
        <f t="shared" si="447"/>
        <v/>
      </c>
      <c r="E845" s="54" t="str">
        <f t="shared" si="448"/>
        <v/>
      </c>
      <c r="F845" s="49" t="str">
        <f t="shared" si="449"/>
        <v/>
      </c>
      <c r="G845" s="50" t="str">
        <f>IF(F845&lt;&gt;"",
IF($F$6=Robocze!$B$3,$F$5/12,
IF(AND($F$6=Robocze!$B$4,MOD(A845,3)=1),$F$5/4,
IF(AND($F$6=Robocze!$B$5,MOD(A845,12)=1),$F$5,0))),
"")</f>
        <v/>
      </c>
      <c r="H845" s="50" t="str">
        <f t="shared" si="450"/>
        <v/>
      </c>
      <c r="I845" s="51" t="str">
        <f t="shared" si="451"/>
        <v/>
      </c>
      <c r="J845" s="50" t="str">
        <f t="shared" si="452"/>
        <v/>
      </c>
      <c r="K845" s="50" t="str">
        <f t="shared" si="453"/>
        <v/>
      </c>
      <c r="L845" s="52" t="str">
        <f t="shared" si="454"/>
        <v/>
      </c>
      <c r="M845" s="111" t="str">
        <f t="shared" si="455"/>
        <v/>
      </c>
      <c r="N845" s="114" t="str">
        <f t="shared" si="456"/>
        <v/>
      </c>
      <c r="O845" s="115"/>
      <c r="P845" s="114" t="str">
        <f t="shared" si="457"/>
        <v/>
      </c>
      <c r="Q845" s="115"/>
      <c r="R845" s="112" t="str">
        <f t="shared" si="458"/>
        <v/>
      </c>
      <c r="S845" s="50"/>
      <c r="T845" s="53" t="str">
        <f t="shared" si="459"/>
        <v/>
      </c>
      <c r="U845" s="50" t="str">
        <f t="shared" si="460"/>
        <v/>
      </c>
      <c r="V845" s="50" t="str">
        <f t="shared" si="461"/>
        <v/>
      </c>
      <c r="W845" s="53" t="str">
        <f t="shared" si="462"/>
        <v/>
      </c>
      <c r="X845" s="50" t="str">
        <f t="shared" si="463"/>
        <v/>
      </c>
      <c r="Y845" s="50" t="str">
        <f>IF(B845&lt;&gt;"",IF(MONTH(E845)=MONTH($F$14),SUMIF($C$22:C1313,"="&amp;(C845-1),$G$22:G1313),0)*T845,"")</f>
        <v/>
      </c>
      <c r="Z845" s="50" t="str">
        <f>IF(B845&lt;&gt;"",SUM($Y$22:Y845),"")</f>
        <v/>
      </c>
      <c r="AA845" s="51" t="str">
        <f t="shared" si="464"/>
        <v/>
      </c>
      <c r="AB845" s="50" t="str">
        <f t="shared" si="465"/>
        <v/>
      </c>
      <c r="AC845" s="50" t="str">
        <f t="shared" si="466"/>
        <v/>
      </c>
      <c r="AD845" s="50" t="str">
        <f t="shared" si="467"/>
        <v/>
      </c>
      <c r="AE845" s="50" t="str">
        <f t="shared" si="468"/>
        <v/>
      </c>
      <c r="AF845" s="50" t="str">
        <f>IFERROR($V845*(1-$W845)+SUM($X$22:$X845)+$AD845,"")</f>
        <v/>
      </c>
      <c r="AG845" s="50" t="str">
        <f t="shared" si="469"/>
        <v/>
      </c>
      <c r="AH845" s="50" t="str">
        <f>IF(B845&lt;&gt;"",
IF(AND(AG845=TRUE,D845&gt;=65),$V845*(1-10%)+SUM($X$22:$X845)+$AD845,AF845),
"")</f>
        <v/>
      </c>
      <c r="AI845" s="50" t="str">
        <f t="shared" si="470"/>
        <v/>
      </c>
      <c r="AJ845" s="50" t="str">
        <f t="shared" si="471"/>
        <v/>
      </c>
      <c r="AK845" s="50" t="str">
        <f t="shared" si="472"/>
        <v/>
      </c>
      <c r="AL845" s="50" t="str">
        <f t="shared" si="473"/>
        <v/>
      </c>
      <c r="AM845" s="50" t="str">
        <f t="shared" si="474"/>
        <v/>
      </c>
      <c r="AN845" s="50" t="str">
        <f t="shared" si="475"/>
        <v/>
      </c>
      <c r="AO845" s="50" t="str">
        <f t="shared" si="476"/>
        <v/>
      </c>
      <c r="AP845" s="50" t="str">
        <f t="shared" si="477"/>
        <v/>
      </c>
      <c r="AQ845" s="50" t="str">
        <f t="shared" si="478"/>
        <v/>
      </c>
    </row>
    <row r="846" spans="1:43" x14ac:dyDescent="0.2">
      <c r="A846" s="47" t="str">
        <f t="shared" si="445"/>
        <v/>
      </c>
      <c r="B846" s="47" t="str">
        <f>IF(E846&lt;=$F$10,VLOOKUP('KALKULATOR 2021'!A846,Robocze!$B$23:$C$102,2),"")</f>
        <v/>
      </c>
      <c r="C846" s="47" t="str">
        <f t="shared" si="446"/>
        <v/>
      </c>
      <c r="D846" s="48" t="str">
        <f t="shared" si="447"/>
        <v/>
      </c>
      <c r="E846" s="54" t="str">
        <f t="shared" si="448"/>
        <v/>
      </c>
      <c r="F846" s="49" t="str">
        <f t="shared" si="449"/>
        <v/>
      </c>
      <c r="G846" s="50" t="str">
        <f>IF(F846&lt;&gt;"",
IF($F$6=Robocze!$B$3,$F$5/12,
IF(AND($F$6=Robocze!$B$4,MOD(A846,3)=1),$F$5/4,
IF(AND($F$6=Robocze!$B$5,MOD(A846,12)=1),$F$5,0))),
"")</f>
        <v/>
      </c>
      <c r="H846" s="50" t="str">
        <f t="shared" si="450"/>
        <v/>
      </c>
      <c r="I846" s="51" t="str">
        <f t="shared" si="451"/>
        <v/>
      </c>
      <c r="J846" s="50" t="str">
        <f t="shared" si="452"/>
        <v/>
      </c>
      <c r="K846" s="50" t="str">
        <f t="shared" si="453"/>
        <v/>
      </c>
      <c r="L846" s="52" t="str">
        <f t="shared" si="454"/>
        <v/>
      </c>
      <c r="M846" s="111" t="str">
        <f t="shared" si="455"/>
        <v/>
      </c>
      <c r="N846" s="114" t="str">
        <f t="shared" si="456"/>
        <v/>
      </c>
      <c r="O846" s="115"/>
      <c r="P846" s="114" t="str">
        <f t="shared" si="457"/>
        <v/>
      </c>
      <c r="Q846" s="115"/>
      <c r="R846" s="112" t="str">
        <f t="shared" si="458"/>
        <v/>
      </c>
      <c r="S846" s="50"/>
      <c r="T846" s="53" t="str">
        <f t="shared" si="459"/>
        <v/>
      </c>
      <c r="U846" s="50" t="str">
        <f t="shared" si="460"/>
        <v/>
      </c>
      <c r="V846" s="50" t="str">
        <f t="shared" si="461"/>
        <v/>
      </c>
      <c r="W846" s="53" t="str">
        <f t="shared" si="462"/>
        <v/>
      </c>
      <c r="X846" s="50" t="str">
        <f t="shared" si="463"/>
        <v/>
      </c>
      <c r="Y846" s="50" t="str">
        <f>IF(B846&lt;&gt;"",IF(MONTH(E846)=MONTH($F$14),SUMIF($C$22:C1314,"="&amp;(C846-1),$G$22:G1314),0)*T846,"")</f>
        <v/>
      </c>
      <c r="Z846" s="50" t="str">
        <f>IF(B846&lt;&gt;"",SUM($Y$22:Y846),"")</f>
        <v/>
      </c>
      <c r="AA846" s="51" t="str">
        <f t="shared" si="464"/>
        <v/>
      </c>
      <c r="AB846" s="50" t="str">
        <f t="shared" si="465"/>
        <v/>
      </c>
      <c r="AC846" s="50" t="str">
        <f t="shared" si="466"/>
        <v/>
      </c>
      <c r="AD846" s="50" t="str">
        <f t="shared" si="467"/>
        <v/>
      </c>
      <c r="AE846" s="50" t="str">
        <f t="shared" si="468"/>
        <v/>
      </c>
      <c r="AF846" s="50" t="str">
        <f>IFERROR($V846*(1-$W846)+SUM($X$22:$X846)+$AD846,"")</f>
        <v/>
      </c>
      <c r="AG846" s="50" t="str">
        <f t="shared" si="469"/>
        <v/>
      </c>
      <c r="AH846" s="50" t="str">
        <f>IF(B846&lt;&gt;"",
IF(AND(AG846=TRUE,D846&gt;=65),$V846*(1-10%)+SUM($X$22:$X846)+$AD846,AF846),
"")</f>
        <v/>
      </c>
      <c r="AI846" s="50" t="str">
        <f t="shared" si="470"/>
        <v/>
      </c>
      <c r="AJ846" s="50" t="str">
        <f t="shared" si="471"/>
        <v/>
      </c>
      <c r="AK846" s="50" t="str">
        <f t="shared" si="472"/>
        <v/>
      </c>
      <c r="AL846" s="50" t="str">
        <f t="shared" si="473"/>
        <v/>
      </c>
      <c r="AM846" s="50" t="str">
        <f t="shared" si="474"/>
        <v/>
      </c>
      <c r="AN846" s="50" t="str">
        <f t="shared" si="475"/>
        <v/>
      </c>
      <c r="AO846" s="50" t="str">
        <f t="shared" si="476"/>
        <v/>
      </c>
      <c r="AP846" s="50" t="str">
        <f t="shared" si="477"/>
        <v/>
      </c>
      <c r="AQ846" s="50" t="str">
        <f t="shared" si="478"/>
        <v/>
      </c>
    </row>
    <row r="847" spans="1:43" x14ac:dyDescent="0.2">
      <c r="A847" s="47" t="str">
        <f t="shared" si="445"/>
        <v/>
      </c>
      <c r="B847" s="47" t="str">
        <f>IF(E847&lt;=$F$10,VLOOKUP('KALKULATOR 2021'!A847,Robocze!$B$23:$C$102,2),"")</f>
        <v/>
      </c>
      <c r="C847" s="47" t="str">
        <f t="shared" si="446"/>
        <v/>
      </c>
      <c r="D847" s="48" t="str">
        <f t="shared" si="447"/>
        <v/>
      </c>
      <c r="E847" s="54" t="str">
        <f t="shared" si="448"/>
        <v/>
      </c>
      <c r="F847" s="49" t="str">
        <f t="shared" si="449"/>
        <v/>
      </c>
      <c r="G847" s="50" t="str">
        <f>IF(F847&lt;&gt;"",
IF($F$6=Robocze!$B$3,$F$5/12,
IF(AND($F$6=Robocze!$B$4,MOD(A847,3)=1),$F$5/4,
IF(AND($F$6=Robocze!$B$5,MOD(A847,12)=1),$F$5,0))),
"")</f>
        <v/>
      </c>
      <c r="H847" s="50" t="str">
        <f t="shared" si="450"/>
        <v/>
      </c>
      <c r="I847" s="51" t="str">
        <f t="shared" si="451"/>
        <v/>
      </c>
      <c r="J847" s="50" t="str">
        <f t="shared" si="452"/>
        <v/>
      </c>
      <c r="K847" s="50" t="str">
        <f t="shared" si="453"/>
        <v/>
      </c>
      <c r="L847" s="52" t="str">
        <f t="shared" si="454"/>
        <v/>
      </c>
      <c r="M847" s="111" t="str">
        <f t="shared" si="455"/>
        <v/>
      </c>
      <c r="N847" s="114" t="str">
        <f t="shared" si="456"/>
        <v/>
      </c>
      <c r="O847" s="115"/>
      <c r="P847" s="114" t="str">
        <f t="shared" si="457"/>
        <v/>
      </c>
      <c r="Q847" s="115"/>
      <c r="R847" s="112" t="str">
        <f t="shared" si="458"/>
        <v/>
      </c>
      <c r="S847" s="50"/>
      <c r="T847" s="53" t="str">
        <f t="shared" si="459"/>
        <v/>
      </c>
      <c r="U847" s="50" t="str">
        <f t="shared" si="460"/>
        <v/>
      </c>
      <c r="V847" s="50" t="str">
        <f t="shared" si="461"/>
        <v/>
      </c>
      <c r="W847" s="53" t="str">
        <f t="shared" si="462"/>
        <v/>
      </c>
      <c r="X847" s="50" t="str">
        <f t="shared" si="463"/>
        <v/>
      </c>
      <c r="Y847" s="50" t="str">
        <f>IF(B847&lt;&gt;"",IF(MONTH(E847)=MONTH($F$14),SUMIF($C$22:C1315,"="&amp;(C847-1),$G$22:G1315),0)*T847,"")</f>
        <v/>
      </c>
      <c r="Z847" s="50" t="str">
        <f>IF(B847&lt;&gt;"",SUM($Y$22:Y847),"")</f>
        <v/>
      </c>
      <c r="AA847" s="51" t="str">
        <f t="shared" si="464"/>
        <v/>
      </c>
      <c r="AB847" s="50" t="str">
        <f t="shared" si="465"/>
        <v/>
      </c>
      <c r="AC847" s="50" t="str">
        <f t="shared" si="466"/>
        <v/>
      </c>
      <c r="AD847" s="50" t="str">
        <f t="shared" si="467"/>
        <v/>
      </c>
      <c r="AE847" s="50" t="str">
        <f t="shared" si="468"/>
        <v/>
      </c>
      <c r="AF847" s="50" t="str">
        <f>IFERROR($V847*(1-$W847)+SUM($X$22:$X847)+$AD847,"")</f>
        <v/>
      </c>
      <c r="AG847" s="50" t="str">
        <f t="shared" si="469"/>
        <v/>
      </c>
      <c r="AH847" s="50" t="str">
        <f>IF(B847&lt;&gt;"",
IF(AND(AG847=TRUE,D847&gt;=65),$V847*(1-10%)+SUM($X$22:$X847)+$AD847,AF847),
"")</f>
        <v/>
      </c>
      <c r="AI847" s="50" t="str">
        <f t="shared" si="470"/>
        <v/>
      </c>
      <c r="AJ847" s="50" t="str">
        <f t="shared" si="471"/>
        <v/>
      </c>
      <c r="AK847" s="50" t="str">
        <f t="shared" si="472"/>
        <v/>
      </c>
      <c r="AL847" s="50" t="str">
        <f t="shared" si="473"/>
        <v/>
      </c>
      <c r="AM847" s="50" t="str">
        <f t="shared" si="474"/>
        <v/>
      </c>
      <c r="AN847" s="50" t="str">
        <f t="shared" si="475"/>
        <v/>
      </c>
      <c r="AO847" s="50" t="str">
        <f t="shared" si="476"/>
        <v/>
      </c>
      <c r="AP847" s="50" t="str">
        <f t="shared" si="477"/>
        <v/>
      </c>
      <c r="AQ847" s="50" t="str">
        <f t="shared" si="478"/>
        <v/>
      </c>
    </row>
    <row r="848" spans="1:43" x14ac:dyDescent="0.2">
      <c r="A848" s="47" t="str">
        <f t="shared" si="445"/>
        <v/>
      </c>
      <c r="B848" s="47" t="str">
        <f>IF(E848&lt;=$F$10,VLOOKUP('KALKULATOR 2021'!A848,Robocze!$B$23:$C$102,2),"")</f>
        <v/>
      </c>
      <c r="C848" s="47" t="str">
        <f t="shared" si="446"/>
        <v/>
      </c>
      <c r="D848" s="48" t="str">
        <f t="shared" si="447"/>
        <v/>
      </c>
      <c r="E848" s="54" t="str">
        <f t="shared" si="448"/>
        <v/>
      </c>
      <c r="F848" s="49" t="str">
        <f t="shared" si="449"/>
        <v/>
      </c>
      <c r="G848" s="50" t="str">
        <f>IF(F848&lt;&gt;"",
IF($F$6=Robocze!$B$3,$F$5/12,
IF(AND($F$6=Robocze!$B$4,MOD(A848,3)=1),$F$5/4,
IF(AND($F$6=Robocze!$B$5,MOD(A848,12)=1),$F$5,0))),
"")</f>
        <v/>
      </c>
      <c r="H848" s="50" t="str">
        <f t="shared" si="450"/>
        <v/>
      </c>
      <c r="I848" s="51" t="str">
        <f t="shared" si="451"/>
        <v/>
      </c>
      <c r="J848" s="50" t="str">
        <f t="shared" si="452"/>
        <v/>
      </c>
      <c r="K848" s="50" t="str">
        <f t="shared" si="453"/>
        <v/>
      </c>
      <c r="L848" s="52" t="str">
        <f t="shared" si="454"/>
        <v/>
      </c>
      <c r="M848" s="111" t="str">
        <f t="shared" si="455"/>
        <v/>
      </c>
      <c r="N848" s="114" t="str">
        <f t="shared" si="456"/>
        <v/>
      </c>
      <c r="O848" s="115"/>
      <c r="P848" s="114" t="str">
        <f t="shared" si="457"/>
        <v/>
      </c>
      <c r="Q848" s="115"/>
      <c r="R848" s="112" t="str">
        <f t="shared" si="458"/>
        <v/>
      </c>
      <c r="S848" s="50"/>
      <c r="T848" s="53" t="str">
        <f t="shared" si="459"/>
        <v/>
      </c>
      <c r="U848" s="50" t="str">
        <f t="shared" si="460"/>
        <v/>
      </c>
      <c r="V848" s="50" t="str">
        <f t="shared" si="461"/>
        <v/>
      </c>
      <c r="W848" s="53" t="str">
        <f t="shared" si="462"/>
        <v/>
      </c>
      <c r="X848" s="50" t="str">
        <f t="shared" si="463"/>
        <v/>
      </c>
      <c r="Y848" s="50" t="str">
        <f>IF(B848&lt;&gt;"",IF(MONTH(E848)=MONTH($F$14),SUMIF($C$22:C1316,"="&amp;(C848-1),$G$22:G1316),0)*T848,"")</f>
        <v/>
      </c>
      <c r="Z848" s="50" t="str">
        <f>IF(B848&lt;&gt;"",SUM($Y$22:Y848),"")</f>
        <v/>
      </c>
      <c r="AA848" s="51" t="str">
        <f t="shared" si="464"/>
        <v/>
      </c>
      <c r="AB848" s="50" t="str">
        <f t="shared" si="465"/>
        <v/>
      </c>
      <c r="AC848" s="50" t="str">
        <f t="shared" si="466"/>
        <v/>
      </c>
      <c r="AD848" s="50" t="str">
        <f t="shared" si="467"/>
        <v/>
      </c>
      <c r="AE848" s="50" t="str">
        <f t="shared" si="468"/>
        <v/>
      </c>
      <c r="AF848" s="50" t="str">
        <f>IFERROR($V848*(1-$W848)+SUM($X$22:$X848)+$AD848,"")</f>
        <v/>
      </c>
      <c r="AG848" s="50" t="str">
        <f t="shared" si="469"/>
        <v/>
      </c>
      <c r="AH848" s="50" t="str">
        <f>IF(B848&lt;&gt;"",
IF(AND(AG848=TRUE,D848&gt;=65),$V848*(1-10%)+SUM($X$22:$X848)+$AD848,AF848),
"")</f>
        <v/>
      </c>
      <c r="AI848" s="50" t="str">
        <f t="shared" si="470"/>
        <v/>
      </c>
      <c r="AJ848" s="50" t="str">
        <f t="shared" si="471"/>
        <v/>
      </c>
      <c r="AK848" s="50" t="str">
        <f t="shared" si="472"/>
        <v/>
      </c>
      <c r="AL848" s="50" t="str">
        <f t="shared" si="473"/>
        <v/>
      </c>
      <c r="AM848" s="50" t="str">
        <f t="shared" si="474"/>
        <v/>
      </c>
      <c r="AN848" s="50" t="str">
        <f t="shared" si="475"/>
        <v/>
      </c>
      <c r="AO848" s="50" t="str">
        <f t="shared" si="476"/>
        <v/>
      </c>
      <c r="AP848" s="50" t="str">
        <f t="shared" si="477"/>
        <v/>
      </c>
      <c r="AQ848" s="50" t="str">
        <f t="shared" si="478"/>
        <v/>
      </c>
    </row>
    <row r="849" spans="1:43" x14ac:dyDescent="0.2">
      <c r="A849" s="55" t="str">
        <f t="shared" si="445"/>
        <v/>
      </c>
      <c r="B849" s="55" t="str">
        <f>IF(E849&lt;=$F$10,VLOOKUP('KALKULATOR 2021'!A849,Robocze!$B$23:$C$102,2),"")</f>
        <v/>
      </c>
      <c r="C849" s="55" t="str">
        <f t="shared" si="446"/>
        <v/>
      </c>
      <c r="D849" s="56" t="str">
        <f t="shared" si="447"/>
        <v/>
      </c>
      <c r="E849" s="57" t="str">
        <f t="shared" si="448"/>
        <v/>
      </c>
      <c r="F849" s="58" t="str">
        <f t="shared" si="449"/>
        <v/>
      </c>
      <c r="G849" s="59" t="str">
        <f>IF(F849&lt;&gt;"",
IF($F$6=Robocze!$B$3,$F$5/12,
IF(AND($F$6=Robocze!$B$4,MOD(A849,3)=1),$F$5/4,
IF(AND($F$6=Robocze!$B$5,MOD(A849,12)=1),$F$5,0))),
"")</f>
        <v/>
      </c>
      <c r="H849" s="59" t="str">
        <f t="shared" si="450"/>
        <v/>
      </c>
      <c r="I849" s="60" t="str">
        <f t="shared" si="451"/>
        <v/>
      </c>
      <c r="J849" s="59" t="str">
        <f t="shared" si="452"/>
        <v/>
      </c>
      <c r="K849" s="59" t="str">
        <f t="shared" si="453"/>
        <v/>
      </c>
      <c r="L849" s="61" t="str">
        <f t="shared" si="454"/>
        <v/>
      </c>
      <c r="M849" s="113" t="str">
        <f t="shared" si="455"/>
        <v/>
      </c>
      <c r="N849" s="114" t="str">
        <f t="shared" si="456"/>
        <v/>
      </c>
      <c r="O849" s="115"/>
      <c r="P849" s="114" t="str">
        <f t="shared" si="457"/>
        <v/>
      </c>
      <c r="Q849" s="115"/>
      <c r="R849" s="112" t="str">
        <f t="shared" si="458"/>
        <v/>
      </c>
      <c r="S849" s="59"/>
      <c r="T849" s="62" t="str">
        <f t="shared" si="459"/>
        <v/>
      </c>
      <c r="U849" s="59" t="str">
        <f t="shared" si="460"/>
        <v/>
      </c>
      <c r="V849" s="59" t="str">
        <f t="shared" si="461"/>
        <v/>
      </c>
      <c r="W849" s="62" t="str">
        <f t="shared" si="462"/>
        <v/>
      </c>
      <c r="X849" s="59" t="str">
        <f t="shared" si="463"/>
        <v/>
      </c>
      <c r="Y849" s="59" t="str">
        <f>IF(B849&lt;&gt;"",IF(MONTH(E849)=MONTH($F$14),SUMIF($C$22:C1317,"="&amp;(C849-1),$G$22:G1317),0)*T849,"")</f>
        <v/>
      </c>
      <c r="Z849" s="59" t="str">
        <f>IF(B849&lt;&gt;"",SUM($Y$22:Y849),"")</f>
        <v/>
      </c>
      <c r="AA849" s="60" t="str">
        <f t="shared" si="464"/>
        <v/>
      </c>
      <c r="AB849" s="59" t="str">
        <f t="shared" si="465"/>
        <v/>
      </c>
      <c r="AC849" s="59" t="str">
        <f t="shared" si="466"/>
        <v/>
      </c>
      <c r="AD849" s="59" t="str">
        <f t="shared" si="467"/>
        <v/>
      </c>
      <c r="AE849" s="59" t="str">
        <f t="shared" si="468"/>
        <v/>
      </c>
      <c r="AF849" s="59" t="str">
        <f>IFERROR($V849*(1-$W849)+SUM($X$22:$X849)+$AD849,"")</f>
        <v/>
      </c>
      <c r="AG849" s="59" t="str">
        <f t="shared" si="469"/>
        <v/>
      </c>
      <c r="AH849" s="59" t="str">
        <f>IF(B849&lt;&gt;"",
IF(AND(AG849=TRUE,D849&gt;=65),$V849*(1-10%)+SUM($X$22:$X849)+$AD849,AF849),
"")</f>
        <v/>
      </c>
      <c r="AI849" s="59" t="str">
        <f t="shared" si="470"/>
        <v/>
      </c>
      <c r="AJ849" s="59" t="str">
        <f t="shared" si="471"/>
        <v/>
      </c>
      <c r="AK849" s="59" t="str">
        <f t="shared" si="472"/>
        <v/>
      </c>
      <c r="AL849" s="59" t="str">
        <f t="shared" si="473"/>
        <v/>
      </c>
      <c r="AM849" s="59" t="str">
        <f t="shared" si="474"/>
        <v/>
      </c>
      <c r="AN849" s="59" t="str">
        <f t="shared" si="475"/>
        <v/>
      </c>
      <c r="AO849" s="59" t="str">
        <f t="shared" si="476"/>
        <v/>
      </c>
      <c r="AP849" s="59" t="str">
        <f t="shared" si="477"/>
        <v/>
      </c>
      <c r="AQ849" s="59" t="str">
        <f t="shared" si="478"/>
        <v/>
      </c>
    </row>
    <row r="850" spans="1:43" x14ac:dyDescent="0.2">
      <c r="A850" s="47" t="str">
        <f t="shared" si="445"/>
        <v/>
      </c>
      <c r="B850" s="47" t="str">
        <f>IF(E850&lt;=$F$10,VLOOKUP('KALKULATOR 2021'!A850,Robocze!$B$23:$C$102,2),"")</f>
        <v/>
      </c>
      <c r="C850" s="47" t="str">
        <f t="shared" si="446"/>
        <v/>
      </c>
      <c r="D850" s="48" t="str">
        <f t="shared" si="447"/>
        <v/>
      </c>
      <c r="E850" s="49" t="str">
        <f t="shared" si="448"/>
        <v/>
      </c>
      <c r="F850" s="49" t="str">
        <f t="shared" si="449"/>
        <v/>
      </c>
      <c r="G850" s="50" t="str">
        <f>IF(F850&lt;&gt;"",
IF($F$6=Robocze!$B$3,$F$5/12,
IF(AND($F$6=Robocze!$B$4,MOD(A850,3)=1),$F$5/4,
IF(AND($F$6=Robocze!$B$5,MOD(A850,12)=1),$F$5,0))),
"")</f>
        <v/>
      </c>
      <c r="H850" s="50" t="str">
        <f t="shared" si="450"/>
        <v/>
      </c>
      <c r="I850" s="51" t="str">
        <f t="shared" si="451"/>
        <v/>
      </c>
      <c r="J850" s="50" t="str">
        <f t="shared" si="452"/>
        <v/>
      </c>
      <c r="K850" s="50" t="str">
        <f t="shared" si="453"/>
        <v/>
      </c>
      <c r="L850" s="52" t="str">
        <f t="shared" si="454"/>
        <v/>
      </c>
      <c r="M850" s="111" t="str">
        <f t="shared" si="455"/>
        <v/>
      </c>
      <c r="N850" s="114" t="str">
        <f t="shared" si="456"/>
        <v/>
      </c>
      <c r="O850" s="115"/>
      <c r="P850" s="114" t="str">
        <f t="shared" si="457"/>
        <v/>
      </c>
      <c r="Q850" s="115"/>
      <c r="R850" s="112" t="str">
        <f t="shared" si="458"/>
        <v/>
      </c>
      <c r="S850" s="50"/>
      <c r="T850" s="53" t="str">
        <f t="shared" si="459"/>
        <v/>
      </c>
      <c r="U850" s="50" t="str">
        <f t="shared" si="460"/>
        <v/>
      </c>
      <c r="V850" s="50" t="str">
        <f t="shared" si="461"/>
        <v/>
      </c>
      <c r="W850" s="53" t="str">
        <f t="shared" si="462"/>
        <v/>
      </c>
      <c r="X850" s="50" t="str">
        <f t="shared" si="463"/>
        <v/>
      </c>
      <c r="Y850" s="50" t="str">
        <f>IF(B850&lt;&gt;"",IF(MONTH(E850)=MONTH($F$14),SUMIF($C$22:C1318,"="&amp;(C850-1),$G$22:G1318),0)*T850,"")</f>
        <v/>
      </c>
      <c r="Z850" s="50" t="str">
        <f>IF(B850&lt;&gt;"",SUM($Y$22:Y850),"")</f>
        <v/>
      </c>
      <c r="AA850" s="51" t="str">
        <f t="shared" si="464"/>
        <v/>
      </c>
      <c r="AB850" s="50" t="str">
        <f t="shared" si="465"/>
        <v/>
      </c>
      <c r="AC850" s="50" t="str">
        <f t="shared" si="466"/>
        <v/>
      </c>
      <c r="AD850" s="50" t="str">
        <f t="shared" si="467"/>
        <v/>
      </c>
      <c r="AE850" s="50" t="str">
        <f t="shared" si="468"/>
        <v/>
      </c>
      <c r="AF850" s="50" t="str">
        <f>IFERROR($V850*(1-$W850)+SUM($X$22:$X850)+$AD850,"")</f>
        <v/>
      </c>
      <c r="AG850" s="50" t="str">
        <f t="shared" si="469"/>
        <v/>
      </c>
      <c r="AH850" s="50" t="str">
        <f>IF(B850&lt;&gt;"",
IF(AND(AG850=TRUE,D850&gt;=65),$V850*(1-10%)+SUM($X$22:$X850)+$AD850,AF850),
"")</f>
        <v/>
      </c>
      <c r="AI850" s="50" t="str">
        <f t="shared" si="470"/>
        <v/>
      </c>
      <c r="AJ850" s="50" t="str">
        <f t="shared" si="471"/>
        <v/>
      </c>
      <c r="AK850" s="50" t="str">
        <f t="shared" si="472"/>
        <v/>
      </c>
      <c r="AL850" s="50" t="str">
        <f t="shared" si="473"/>
        <v/>
      </c>
      <c r="AM850" s="50" t="str">
        <f t="shared" si="474"/>
        <v/>
      </c>
      <c r="AN850" s="50" t="str">
        <f t="shared" si="475"/>
        <v/>
      </c>
      <c r="AO850" s="50" t="str">
        <f t="shared" si="476"/>
        <v/>
      </c>
      <c r="AP850" s="50" t="str">
        <f t="shared" si="477"/>
        <v/>
      </c>
      <c r="AQ850" s="50" t="str">
        <f t="shared" si="478"/>
        <v/>
      </c>
    </row>
    <row r="851" spans="1:43" x14ac:dyDescent="0.2">
      <c r="A851" s="47" t="str">
        <f t="shared" si="445"/>
        <v/>
      </c>
      <c r="B851" s="47" t="str">
        <f>IF(E851&lt;=$F$10,VLOOKUP('KALKULATOR 2021'!A851,Robocze!$B$23:$C$102,2),"")</f>
        <v/>
      </c>
      <c r="C851" s="47" t="str">
        <f t="shared" si="446"/>
        <v/>
      </c>
      <c r="D851" s="48" t="str">
        <f t="shared" si="447"/>
        <v/>
      </c>
      <c r="E851" s="54" t="str">
        <f t="shared" si="448"/>
        <v/>
      </c>
      <c r="F851" s="49" t="str">
        <f t="shared" si="449"/>
        <v/>
      </c>
      <c r="G851" s="50" t="str">
        <f>IF(F851&lt;&gt;"",
IF($F$6=Robocze!$B$3,$F$5/12,
IF(AND($F$6=Robocze!$B$4,MOD(A851,3)=1),$F$5/4,
IF(AND($F$6=Robocze!$B$5,MOD(A851,12)=1),$F$5,0))),
"")</f>
        <v/>
      </c>
      <c r="H851" s="50" t="str">
        <f t="shared" si="450"/>
        <v/>
      </c>
      <c r="I851" s="51" t="str">
        <f t="shared" si="451"/>
        <v/>
      </c>
      <c r="J851" s="50" t="str">
        <f t="shared" si="452"/>
        <v/>
      </c>
      <c r="K851" s="50" t="str">
        <f t="shared" si="453"/>
        <v/>
      </c>
      <c r="L851" s="52" t="str">
        <f t="shared" si="454"/>
        <v/>
      </c>
      <c r="M851" s="111" t="str">
        <f t="shared" si="455"/>
        <v/>
      </c>
      <c r="N851" s="114" t="str">
        <f t="shared" si="456"/>
        <v/>
      </c>
      <c r="O851" s="115"/>
      <c r="P851" s="114" t="str">
        <f t="shared" si="457"/>
        <v/>
      </c>
      <c r="Q851" s="115"/>
      <c r="R851" s="112" t="str">
        <f t="shared" si="458"/>
        <v/>
      </c>
      <c r="S851" s="50"/>
      <c r="T851" s="53" t="str">
        <f t="shared" si="459"/>
        <v/>
      </c>
      <c r="U851" s="50" t="str">
        <f t="shared" si="460"/>
        <v/>
      </c>
      <c r="V851" s="50" t="str">
        <f t="shared" si="461"/>
        <v/>
      </c>
      <c r="W851" s="53" t="str">
        <f t="shared" si="462"/>
        <v/>
      </c>
      <c r="X851" s="50" t="str">
        <f t="shared" si="463"/>
        <v/>
      </c>
      <c r="Y851" s="50" t="str">
        <f>IF(B851&lt;&gt;"",IF(MONTH(E851)=MONTH($F$14),SUMIF($C$22:C1319,"="&amp;(C851-1),$G$22:G1319),0)*T851,"")</f>
        <v/>
      </c>
      <c r="Z851" s="50" t="str">
        <f>IF(B851&lt;&gt;"",SUM($Y$22:Y851),"")</f>
        <v/>
      </c>
      <c r="AA851" s="51" t="str">
        <f t="shared" si="464"/>
        <v/>
      </c>
      <c r="AB851" s="50" t="str">
        <f t="shared" si="465"/>
        <v/>
      </c>
      <c r="AC851" s="50" t="str">
        <f t="shared" si="466"/>
        <v/>
      </c>
      <c r="AD851" s="50" t="str">
        <f t="shared" si="467"/>
        <v/>
      </c>
      <c r="AE851" s="50" t="str">
        <f t="shared" si="468"/>
        <v/>
      </c>
      <c r="AF851" s="50" t="str">
        <f>IFERROR($V851*(1-$W851)+SUM($X$22:$X851)+$AD851,"")</f>
        <v/>
      </c>
      <c r="AG851" s="50" t="str">
        <f t="shared" si="469"/>
        <v/>
      </c>
      <c r="AH851" s="50" t="str">
        <f>IF(B851&lt;&gt;"",
IF(AND(AG851=TRUE,D851&gt;=65),$V851*(1-10%)+SUM($X$22:$X851)+$AD851,AF851),
"")</f>
        <v/>
      </c>
      <c r="AI851" s="50" t="str">
        <f t="shared" si="470"/>
        <v/>
      </c>
      <c r="AJ851" s="50" t="str">
        <f t="shared" si="471"/>
        <v/>
      </c>
      <c r="AK851" s="50" t="str">
        <f t="shared" si="472"/>
        <v/>
      </c>
      <c r="AL851" s="50" t="str">
        <f t="shared" si="473"/>
        <v/>
      </c>
      <c r="AM851" s="50" t="str">
        <f t="shared" si="474"/>
        <v/>
      </c>
      <c r="AN851" s="50" t="str">
        <f t="shared" si="475"/>
        <v/>
      </c>
      <c r="AO851" s="50" t="str">
        <f t="shared" si="476"/>
        <v/>
      </c>
      <c r="AP851" s="50" t="str">
        <f t="shared" si="477"/>
        <v/>
      </c>
      <c r="AQ851" s="50" t="str">
        <f t="shared" si="478"/>
        <v/>
      </c>
    </row>
    <row r="852" spans="1:43" x14ac:dyDescent="0.2">
      <c r="A852" s="47" t="str">
        <f t="shared" si="445"/>
        <v/>
      </c>
      <c r="B852" s="47" t="str">
        <f>IF(E852&lt;=$F$10,VLOOKUP('KALKULATOR 2021'!A852,Robocze!$B$23:$C$102,2),"")</f>
        <v/>
      </c>
      <c r="C852" s="47" t="str">
        <f t="shared" si="446"/>
        <v/>
      </c>
      <c r="D852" s="48" t="str">
        <f t="shared" si="447"/>
        <v/>
      </c>
      <c r="E852" s="54" t="str">
        <f t="shared" si="448"/>
        <v/>
      </c>
      <c r="F852" s="49" t="str">
        <f t="shared" si="449"/>
        <v/>
      </c>
      <c r="G852" s="50" t="str">
        <f>IF(F852&lt;&gt;"",
IF($F$6=Robocze!$B$3,$F$5/12,
IF(AND($F$6=Robocze!$B$4,MOD(A852,3)=1),$F$5/4,
IF(AND($F$6=Robocze!$B$5,MOD(A852,12)=1),$F$5,0))),
"")</f>
        <v/>
      </c>
      <c r="H852" s="50" t="str">
        <f t="shared" si="450"/>
        <v/>
      </c>
      <c r="I852" s="51" t="str">
        <f t="shared" si="451"/>
        <v/>
      </c>
      <c r="J852" s="50" t="str">
        <f t="shared" si="452"/>
        <v/>
      </c>
      <c r="K852" s="50" t="str">
        <f t="shared" si="453"/>
        <v/>
      </c>
      <c r="L852" s="52" t="str">
        <f t="shared" si="454"/>
        <v/>
      </c>
      <c r="M852" s="111" t="str">
        <f t="shared" si="455"/>
        <v/>
      </c>
      <c r="N852" s="114" t="str">
        <f t="shared" si="456"/>
        <v/>
      </c>
      <c r="O852" s="115"/>
      <c r="P852" s="114" t="str">
        <f t="shared" si="457"/>
        <v/>
      </c>
      <c r="Q852" s="115"/>
      <c r="R852" s="112" t="str">
        <f t="shared" si="458"/>
        <v/>
      </c>
      <c r="S852" s="50"/>
      <c r="T852" s="53" t="str">
        <f t="shared" si="459"/>
        <v/>
      </c>
      <c r="U852" s="50" t="str">
        <f t="shared" si="460"/>
        <v/>
      </c>
      <c r="V852" s="50" t="str">
        <f t="shared" si="461"/>
        <v/>
      </c>
      <c r="W852" s="53" t="str">
        <f t="shared" si="462"/>
        <v/>
      </c>
      <c r="X852" s="50" t="str">
        <f t="shared" si="463"/>
        <v/>
      </c>
      <c r="Y852" s="50" t="str">
        <f>IF(B852&lt;&gt;"",IF(MONTH(E852)=MONTH($F$14),SUMIF($C$22:C1320,"="&amp;(C852-1),$G$22:G1320),0)*T852,"")</f>
        <v/>
      </c>
      <c r="Z852" s="50" t="str">
        <f>IF(B852&lt;&gt;"",SUM($Y$22:Y852),"")</f>
        <v/>
      </c>
      <c r="AA852" s="51" t="str">
        <f t="shared" si="464"/>
        <v/>
      </c>
      <c r="AB852" s="50" t="str">
        <f t="shared" si="465"/>
        <v/>
      </c>
      <c r="AC852" s="50" t="str">
        <f t="shared" si="466"/>
        <v/>
      </c>
      <c r="AD852" s="50" t="str">
        <f t="shared" si="467"/>
        <v/>
      </c>
      <c r="AE852" s="50" t="str">
        <f t="shared" si="468"/>
        <v/>
      </c>
      <c r="AF852" s="50" t="str">
        <f>IFERROR($V852*(1-$W852)+SUM($X$22:$X852)+$AD852,"")</f>
        <v/>
      </c>
      <c r="AG852" s="50" t="str">
        <f t="shared" si="469"/>
        <v/>
      </c>
      <c r="AH852" s="50" t="str">
        <f>IF(B852&lt;&gt;"",
IF(AND(AG852=TRUE,D852&gt;=65),$V852*(1-10%)+SUM($X$22:$X852)+$AD852,AF852),
"")</f>
        <v/>
      </c>
      <c r="AI852" s="50" t="str">
        <f t="shared" si="470"/>
        <v/>
      </c>
      <c r="AJ852" s="50" t="str">
        <f t="shared" si="471"/>
        <v/>
      </c>
      <c r="AK852" s="50" t="str">
        <f t="shared" si="472"/>
        <v/>
      </c>
      <c r="AL852" s="50" t="str">
        <f t="shared" si="473"/>
        <v/>
      </c>
      <c r="AM852" s="50" t="str">
        <f t="shared" si="474"/>
        <v/>
      </c>
      <c r="AN852" s="50" t="str">
        <f t="shared" si="475"/>
        <v/>
      </c>
      <c r="AO852" s="50" t="str">
        <f t="shared" si="476"/>
        <v/>
      </c>
      <c r="AP852" s="50" t="str">
        <f t="shared" si="477"/>
        <v/>
      </c>
      <c r="AQ852" s="50" t="str">
        <f t="shared" si="478"/>
        <v/>
      </c>
    </row>
    <row r="853" spans="1:43" x14ac:dyDescent="0.2">
      <c r="A853" s="47" t="str">
        <f t="shared" si="445"/>
        <v/>
      </c>
      <c r="B853" s="47" t="str">
        <f>IF(E853&lt;=$F$10,VLOOKUP('KALKULATOR 2021'!A853,Robocze!$B$23:$C$102,2),"")</f>
        <v/>
      </c>
      <c r="C853" s="47" t="str">
        <f t="shared" si="446"/>
        <v/>
      </c>
      <c r="D853" s="48" t="str">
        <f t="shared" si="447"/>
        <v/>
      </c>
      <c r="E853" s="54" t="str">
        <f t="shared" si="448"/>
        <v/>
      </c>
      <c r="F853" s="49" t="str">
        <f t="shared" si="449"/>
        <v/>
      </c>
      <c r="G853" s="50" t="str">
        <f>IF(F853&lt;&gt;"",
IF($F$6=Robocze!$B$3,$F$5/12,
IF(AND($F$6=Robocze!$B$4,MOD(A853,3)=1),$F$5/4,
IF(AND($F$6=Robocze!$B$5,MOD(A853,12)=1),$F$5,0))),
"")</f>
        <v/>
      </c>
      <c r="H853" s="50" t="str">
        <f t="shared" si="450"/>
        <v/>
      </c>
      <c r="I853" s="51" t="str">
        <f t="shared" si="451"/>
        <v/>
      </c>
      <c r="J853" s="50" t="str">
        <f t="shared" si="452"/>
        <v/>
      </c>
      <c r="K853" s="50" t="str">
        <f t="shared" si="453"/>
        <v/>
      </c>
      <c r="L853" s="52" t="str">
        <f t="shared" si="454"/>
        <v/>
      </c>
      <c r="M853" s="111" t="str">
        <f t="shared" si="455"/>
        <v/>
      </c>
      <c r="N853" s="114" t="str">
        <f t="shared" si="456"/>
        <v/>
      </c>
      <c r="O853" s="115"/>
      <c r="P853" s="114" t="str">
        <f t="shared" si="457"/>
        <v/>
      </c>
      <c r="Q853" s="115"/>
      <c r="R853" s="112" t="str">
        <f t="shared" si="458"/>
        <v/>
      </c>
      <c r="S853" s="50"/>
      <c r="T853" s="53" t="str">
        <f t="shared" si="459"/>
        <v/>
      </c>
      <c r="U853" s="50" t="str">
        <f t="shared" si="460"/>
        <v/>
      </c>
      <c r="V853" s="50" t="str">
        <f t="shared" si="461"/>
        <v/>
      </c>
      <c r="W853" s="53" t="str">
        <f t="shared" si="462"/>
        <v/>
      </c>
      <c r="X853" s="50" t="str">
        <f t="shared" si="463"/>
        <v/>
      </c>
      <c r="Y853" s="50" t="str">
        <f>IF(B853&lt;&gt;"",IF(MONTH(E853)=MONTH($F$14),SUMIF($C$22:C1321,"="&amp;(C853-1),$G$22:G1321),0)*T853,"")</f>
        <v/>
      </c>
      <c r="Z853" s="50" t="str">
        <f>IF(B853&lt;&gt;"",SUM($Y$22:Y853),"")</f>
        <v/>
      </c>
      <c r="AA853" s="51" t="str">
        <f t="shared" si="464"/>
        <v/>
      </c>
      <c r="AB853" s="50" t="str">
        <f t="shared" si="465"/>
        <v/>
      </c>
      <c r="AC853" s="50" t="str">
        <f t="shared" si="466"/>
        <v/>
      </c>
      <c r="AD853" s="50" t="str">
        <f t="shared" si="467"/>
        <v/>
      </c>
      <c r="AE853" s="50" t="str">
        <f t="shared" si="468"/>
        <v/>
      </c>
      <c r="AF853" s="50" t="str">
        <f>IFERROR($V853*(1-$W853)+SUM($X$22:$X853)+$AD853,"")</f>
        <v/>
      </c>
      <c r="AG853" s="50" t="str">
        <f t="shared" si="469"/>
        <v/>
      </c>
      <c r="AH853" s="50" t="str">
        <f>IF(B853&lt;&gt;"",
IF(AND(AG853=TRUE,D853&gt;=65),$V853*(1-10%)+SUM($X$22:$X853)+$AD853,AF853),
"")</f>
        <v/>
      </c>
      <c r="AI853" s="50" t="str">
        <f t="shared" si="470"/>
        <v/>
      </c>
      <c r="AJ853" s="50" t="str">
        <f t="shared" si="471"/>
        <v/>
      </c>
      <c r="AK853" s="50" t="str">
        <f t="shared" si="472"/>
        <v/>
      </c>
      <c r="AL853" s="50" t="str">
        <f t="shared" si="473"/>
        <v/>
      </c>
      <c r="AM853" s="50" t="str">
        <f t="shared" si="474"/>
        <v/>
      </c>
      <c r="AN853" s="50" t="str">
        <f t="shared" si="475"/>
        <v/>
      </c>
      <c r="AO853" s="50" t="str">
        <f t="shared" si="476"/>
        <v/>
      </c>
      <c r="AP853" s="50" t="str">
        <f t="shared" si="477"/>
        <v/>
      </c>
      <c r="AQ853" s="50" t="str">
        <f t="shared" si="478"/>
        <v/>
      </c>
    </row>
    <row r="854" spans="1:43" x14ac:dyDescent="0.2">
      <c r="A854" s="47" t="str">
        <f t="shared" ref="A854:A917" si="479">IFERROR(IF((A853+1)&lt;=$F$8*12,A853+1,""),"")</f>
        <v/>
      </c>
      <c r="B854" s="47" t="str">
        <f>IF(E854&lt;=$F$10,VLOOKUP('KALKULATOR 2021'!A854,Robocze!$B$23:$C$102,2),"")</f>
        <v/>
      </c>
      <c r="C854" s="47" t="str">
        <f t="shared" si="446"/>
        <v/>
      </c>
      <c r="D854" s="48" t="str">
        <f t="shared" si="447"/>
        <v/>
      </c>
      <c r="E854" s="54" t="str">
        <f t="shared" si="448"/>
        <v/>
      </c>
      <c r="F854" s="49" t="str">
        <f t="shared" si="449"/>
        <v/>
      </c>
      <c r="G854" s="50" t="str">
        <f>IF(F854&lt;&gt;"",
IF($F$6=Robocze!$B$3,$F$5/12,
IF(AND($F$6=Robocze!$B$4,MOD(A854,3)=1),$F$5/4,
IF(AND($F$6=Robocze!$B$5,MOD(A854,12)=1),$F$5,0))),
"")</f>
        <v/>
      </c>
      <c r="H854" s="50" t="str">
        <f t="shared" si="450"/>
        <v/>
      </c>
      <c r="I854" s="51" t="str">
        <f t="shared" si="451"/>
        <v/>
      </c>
      <c r="J854" s="50" t="str">
        <f t="shared" si="452"/>
        <v/>
      </c>
      <c r="K854" s="50" t="str">
        <f t="shared" si="453"/>
        <v/>
      </c>
      <c r="L854" s="52" t="str">
        <f t="shared" si="454"/>
        <v/>
      </c>
      <c r="M854" s="111" t="str">
        <f t="shared" si="455"/>
        <v/>
      </c>
      <c r="N854" s="114" t="str">
        <f t="shared" si="456"/>
        <v/>
      </c>
      <c r="O854" s="115"/>
      <c r="P854" s="114" t="str">
        <f t="shared" si="457"/>
        <v/>
      </c>
      <c r="Q854" s="115"/>
      <c r="R854" s="112" t="str">
        <f t="shared" si="458"/>
        <v/>
      </c>
      <c r="S854" s="50"/>
      <c r="T854" s="53" t="str">
        <f t="shared" si="459"/>
        <v/>
      </c>
      <c r="U854" s="50" t="str">
        <f t="shared" si="460"/>
        <v/>
      </c>
      <c r="V854" s="50" t="str">
        <f t="shared" si="461"/>
        <v/>
      </c>
      <c r="W854" s="53" t="str">
        <f t="shared" si="462"/>
        <v/>
      </c>
      <c r="X854" s="50" t="str">
        <f t="shared" si="463"/>
        <v/>
      </c>
      <c r="Y854" s="50" t="str">
        <f>IF(B854&lt;&gt;"",IF(MONTH(E854)=MONTH($F$14),SUMIF($C$22:C1322,"="&amp;(C854-1),$G$22:G1322),0)*T854,"")</f>
        <v/>
      </c>
      <c r="Z854" s="50" t="str">
        <f>IF(B854&lt;&gt;"",SUM($Y$22:Y854),"")</f>
        <v/>
      </c>
      <c r="AA854" s="51" t="str">
        <f t="shared" si="464"/>
        <v/>
      </c>
      <c r="AB854" s="50" t="str">
        <f t="shared" si="465"/>
        <v/>
      </c>
      <c r="AC854" s="50" t="str">
        <f t="shared" si="466"/>
        <v/>
      </c>
      <c r="AD854" s="50" t="str">
        <f t="shared" si="467"/>
        <v/>
      </c>
      <c r="AE854" s="50" t="str">
        <f t="shared" si="468"/>
        <v/>
      </c>
      <c r="AF854" s="50" t="str">
        <f>IFERROR($V854*(1-$W854)+SUM($X$22:$X854)+$AD854,"")</f>
        <v/>
      </c>
      <c r="AG854" s="50" t="str">
        <f t="shared" si="469"/>
        <v/>
      </c>
      <c r="AH854" s="50" t="str">
        <f>IF(B854&lt;&gt;"",
IF(AND(AG854=TRUE,D854&gt;=65),$V854*(1-10%)+SUM($X$22:$X854)+$AD854,AF854),
"")</f>
        <v/>
      </c>
      <c r="AI854" s="50" t="str">
        <f t="shared" si="470"/>
        <v/>
      </c>
      <c r="AJ854" s="50" t="str">
        <f t="shared" si="471"/>
        <v/>
      </c>
      <c r="AK854" s="50" t="str">
        <f t="shared" si="472"/>
        <v/>
      </c>
      <c r="AL854" s="50" t="str">
        <f t="shared" si="473"/>
        <v/>
      </c>
      <c r="AM854" s="50" t="str">
        <f t="shared" si="474"/>
        <v/>
      </c>
      <c r="AN854" s="50" t="str">
        <f t="shared" si="475"/>
        <v/>
      </c>
      <c r="AO854" s="50" t="str">
        <f t="shared" si="476"/>
        <v/>
      </c>
      <c r="AP854" s="50" t="str">
        <f t="shared" si="477"/>
        <v/>
      </c>
      <c r="AQ854" s="50" t="str">
        <f t="shared" si="478"/>
        <v/>
      </c>
    </row>
    <row r="855" spans="1:43" x14ac:dyDescent="0.2">
      <c r="A855" s="47" t="str">
        <f t="shared" si="479"/>
        <v/>
      </c>
      <c r="B855" s="47" t="str">
        <f>IF(E855&lt;=$F$10,VLOOKUP('KALKULATOR 2021'!A855,Robocze!$B$23:$C$102,2),"")</f>
        <v/>
      </c>
      <c r="C855" s="47" t="str">
        <f t="shared" si="446"/>
        <v/>
      </c>
      <c r="D855" s="48" t="str">
        <f t="shared" si="447"/>
        <v/>
      </c>
      <c r="E855" s="54" t="str">
        <f t="shared" si="448"/>
        <v/>
      </c>
      <c r="F855" s="49" t="str">
        <f t="shared" si="449"/>
        <v/>
      </c>
      <c r="G855" s="50" t="str">
        <f>IF(F855&lt;&gt;"",
IF($F$6=Robocze!$B$3,$F$5/12,
IF(AND($F$6=Robocze!$B$4,MOD(A855,3)=1),$F$5/4,
IF(AND($F$6=Robocze!$B$5,MOD(A855,12)=1),$F$5,0))),
"")</f>
        <v/>
      </c>
      <c r="H855" s="50" t="str">
        <f t="shared" si="450"/>
        <v/>
      </c>
      <c r="I855" s="51" t="str">
        <f t="shared" si="451"/>
        <v/>
      </c>
      <c r="J855" s="50" t="str">
        <f t="shared" si="452"/>
        <v/>
      </c>
      <c r="K855" s="50" t="str">
        <f t="shared" si="453"/>
        <v/>
      </c>
      <c r="L855" s="52" t="str">
        <f t="shared" si="454"/>
        <v/>
      </c>
      <c r="M855" s="111" t="str">
        <f t="shared" si="455"/>
        <v/>
      </c>
      <c r="N855" s="114" t="str">
        <f t="shared" si="456"/>
        <v/>
      </c>
      <c r="O855" s="115"/>
      <c r="P855" s="114" t="str">
        <f t="shared" si="457"/>
        <v/>
      </c>
      <c r="Q855" s="115"/>
      <c r="R855" s="112" t="str">
        <f t="shared" si="458"/>
        <v/>
      </c>
      <c r="S855" s="50"/>
      <c r="T855" s="53" t="str">
        <f t="shared" si="459"/>
        <v/>
      </c>
      <c r="U855" s="50" t="str">
        <f t="shared" si="460"/>
        <v/>
      </c>
      <c r="V855" s="50" t="str">
        <f t="shared" si="461"/>
        <v/>
      </c>
      <c r="W855" s="53" t="str">
        <f t="shared" si="462"/>
        <v/>
      </c>
      <c r="X855" s="50" t="str">
        <f t="shared" si="463"/>
        <v/>
      </c>
      <c r="Y855" s="50" t="str">
        <f>IF(B855&lt;&gt;"",IF(MONTH(E855)=MONTH($F$14),SUMIF($C$22:C1323,"="&amp;(C855-1),$G$22:G1323),0)*T855,"")</f>
        <v/>
      </c>
      <c r="Z855" s="50" t="str">
        <f>IF(B855&lt;&gt;"",SUM($Y$22:Y855),"")</f>
        <v/>
      </c>
      <c r="AA855" s="51" t="str">
        <f t="shared" si="464"/>
        <v/>
      </c>
      <c r="AB855" s="50" t="str">
        <f t="shared" si="465"/>
        <v/>
      </c>
      <c r="AC855" s="50" t="str">
        <f t="shared" si="466"/>
        <v/>
      </c>
      <c r="AD855" s="50" t="str">
        <f t="shared" si="467"/>
        <v/>
      </c>
      <c r="AE855" s="50" t="str">
        <f t="shared" si="468"/>
        <v/>
      </c>
      <c r="AF855" s="50" t="str">
        <f>IFERROR($V855*(1-$W855)+SUM($X$22:$X855)+$AD855,"")</f>
        <v/>
      </c>
      <c r="AG855" s="50" t="str">
        <f t="shared" si="469"/>
        <v/>
      </c>
      <c r="AH855" s="50" t="str">
        <f>IF(B855&lt;&gt;"",
IF(AND(AG855=TRUE,D855&gt;=65),$V855*(1-10%)+SUM($X$22:$X855)+$AD855,AF855),
"")</f>
        <v/>
      </c>
      <c r="AI855" s="50" t="str">
        <f t="shared" si="470"/>
        <v/>
      </c>
      <c r="AJ855" s="50" t="str">
        <f t="shared" si="471"/>
        <v/>
      </c>
      <c r="AK855" s="50" t="str">
        <f t="shared" si="472"/>
        <v/>
      </c>
      <c r="AL855" s="50" t="str">
        <f t="shared" si="473"/>
        <v/>
      </c>
      <c r="AM855" s="50" t="str">
        <f t="shared" si="474"/>
        <v/>
      </c>
      <c r="AN855" s="50" t="str">
        <f t="shared" si="475"/>
        <v/>
      </c>
      <c r="AO855" s="50" t="str">
        <f t="shared" si="476"/>
        <v/>
      </c>
      <c r="AP855" s="50" t="str">
        <f t="shared" si="477"/>
        <v/>
      </c>
      <c r="AQ855" s="50" t="str">
        <f t="shared" si="478"/>
        <v/>
      </c>
    </row>
    <row r="856" spans="1:43" x14ac:dyDescent="0.2">
      <c r="A856" s="47" t="str">
        <f t="shared" si="479"/>
        <v/>
      </c>
      <c r="B856" s="47" t="str">
        <f>IF(E856&lt;=$F$10,VLOOKUP('KALKULATOR 2021'!A856,Robocze!$B$23:$C$102,2),"")</f>
        <v/>
      </c>
      <c r="C856" s="47" t="str">
        <f t="shared" si="446"/>
        <v/>
      </c>
      <c r="D856" s="48" t="str">
        <f t="shared" si="447"/>
        <v/>
      </c>
      <c r="E856" s="54" t="str">
        <f t="shared" si="448"/>
        <v/>
      </c>
      <c r="F856" s="49" t="str">
        <f t="shared" si="449"/>
        <v/>
      </c>
      <c r="G856" s="50" t="str">
        <f>IF(F856&lt;&gt;"",
IF($F$6=Robocze!$B$3,$F$5/12,
IF(AND($F$6=Robocze!$B$4,MOD(A856,3)=1),$F$5/4,
IF(AND($F$6=Robocze!$B$5,MOD(A856,12)=1),$F$5,0))),
"")</f>
        <v/>
      </c>
      <c r="H856" s="50" t="str">
        <f t="shared" si="450"/>
        <v/>
      </c>
      <c r="I856" s="51" t="str">
        <f t="shared" si="451"/>
        <v/>
      </c>
      <c r="J856" s="50" t="str">
        <f t="shared" si="452"/>
        <v/>
      </c>
      <c r="K856" s="50" t="str">
        <f t="shared" si="453"/>
        <v/>
      </c>
      <c r="L856" s="52" t="str">
        <f t="shared" si="454"/>
        <v/>
      </c>
      <c r="M856" s="111" t="str">
        <f t="shared" si="455"/>
        <v/>
      </c>
      <c r="N856" s="114" t="str">
        <f t="shared" si="456"/>
        <v/>
      </c>
      <c r="O856" s="115"/>
      <c r="P856" s="114" t="str">
        <f t="shared" si="457"/>
        <v/>
      </c>
      <c r="Q856" s="115"/>
      <c r="R856" s="112" t="str">
        <f t="shared" si="458"/>
        <v/>
      </c>
      <c r="S856" s="50"/>
      <c r="T856" s="53" t="str">
        <f t="shared" si="459"/>
        <v/>
      </c>
      <c r="U856" s="50" t="str">
        <f t="shared" si="460"/>
        <v/>
      </c>
      <c r="V856" s="50" t="str">
        <f t="shared" si="461"/>
        <v/>
      </c>
      <c r="W856" s="53" t="str">
        <f t="shared" si="462"/>
        <v/>
      </c>
      <c r="X856" s="50" t="str">
        <f t="shared" si="463"/>
        <v/>
      </c>
      <c r="Y856" s="50" t="str">
        <f>IF(B856&lt;&gt;"",IF(MONTH(E856)=MONTH($F$14),SUMIF($C$22:C1324,"="&amp;(C856-1),$G$22:G1324),0)*T856,"")</f>
        <v/>
      </c>
      <c r="Z856" s="50" t="str">
        <f>IF(B856&lt;&gt;"",SUM($Y$22:Y856),"")</f>
        <v/>
      </c>
      <c r="AA856" s="51" t="str">
        <f t="shared" si="464"/>
        <v/>
      </c>
      <c r="AB856" s="50" t="str">
        <f t="shared" si="465"/>
        <v/>
      </c>
      <c r="AC856" s="50" t="str">
        <f t="shared" si="466"/>
        <v/>
      </c>
      <c r="AD856" s="50" t="str">
        <f t="shared" si="467"/>
        <v/>
      </c>
      <c r="AE856" s="50" t="str">
        <f t="shared" si="468"/>
        <v/>
      </c>
      <c r="AF856" s="50" t="str">
        <f>IFERROR($V856*(1-$W856)+SUM($X$22:$X856)+$AD856,"")</f>
        <v/>
      </c>
      <c r="AG856" s="50" t="str">
        <f t="shared" si="469"/>
        <v/>
      </c>
      <c r="AH856" s="50" t="str">
        <f>IF(B856&lt;&gt;"",
IF(AND(AG856=TRUE,D856&gt;=65),$V856*(1-10%)+SUM($X$22:$X856)+$AD856,AF856),
"")</f>
        <v/>
      </c>
      <c r="AI856" s="50" t="str">
        <f t="shared" si="470"/>
        <v/>
      </c>
      <c r="AJ856" s="50" t="str">
        <f t="shared" si="471"/>
        <v/>
      </c>
      <c r="AK856" s="50" t="str">
        <f t="shared" si="472"/>
        <v/>
      </c>
      <c r="AL856" s="50" t="str">
        <f t="shared" si="473"/>
        <v/>
      </c>
      <c r="AM856" s="50" t="str">
        <f t="shared" si="474"/>
        <v/>
      </c>
      <c r="AN856" s="50" t="str">
        <f t="shared" si="475"/>
        <v/>
      </c>
      <c r="AO856" s="50" t="str">
        <f t="shared" si="476"/>
        <v/>
      </c>
      <c r="AP856" s="50" t="str">
        <f t="shared" si="477"/>
        <v/>
      </c>
      <c r="AQ856" s="50" t="str">
        <f t="shared" si="478"/>
        <v/>
      </c>
    </row>
    <row r="857" spans="1:43" x14ac:dyDescent="0.2">
      <c r="A857" s="47" t="str">
        <f t="shared" si="479"/>
        <v/>
      </c>
      <c r="B857" s="47" t="str">
        <f>IF(E857&lt;=$F$10,VLOOKUP('KALKULATOR 2021'!A857,Robocze!$B$23:$C$102,2),"")</f>
        <v/>
      </c>
      <c r="C857" s="47" t="str">
        <f t="shared" si="446"/>
        <v/>
      </c>
      <c r="D857" s="48" t="str">
        <f t="shared" si="447"/>
        <v/>
      </c>
      <c r="E857" s="54" t="str">
        <f t="shared" si="448"/>
        <v/>
      </c>
      <c r="F857" s="49" t="str">
        <f t="shared" si="449"/>
        <v/>
      </c>
      <c r="G857" s="50" t="str">
        <f>IF(F857&lt;&gt;"",
IF($F$6=Robocze!$B$3,$F$5/12,
IF(AND($F$6=Robocze!$B$4,MOD(A857,3)=1),$F$5/4,
IF(AND($F$6=Robocze!$B$5,MOD(A857,12)=1),$F$5,0))),
"")</f>
        <v/>
      </c>
      <c r="H857" s="50" t="str">
        <f t="shared" si="450"/>
        <v/>
      </c>
      <c r="I857" s="51" t="str">
        <f t="shared" si="451"/>
        <v/>
      </c>
      <c r="J857" s="50" t="str">
        <f t="shared" si="452"/>
        <v/>
      </c>
      <c r="K857" s="50" t="str">
        <f t="shared" si="453"/>
        <v/>
      </c>
      <c r="L857" s="52" t="str">
        <f t="shared" si="454"/>
        <v/>
      </c>
      <c r="M857" s="111" t="str">
        <f t="shared" si="455"/>
        <v/>
      </c>
      <c r="N857" s="114" t="str">
        <f t="shared" si="456"/>
        <v/>
      </c>
      <c r="O857" s="115"/>
      <c r="P857" s="114" t="str">
        <f t="shared" si="457"/>
        <v/>
      </c>
      <c r="Q857" s="115"/>
      <c r="R857" s="112" t="str">
        <f t="shared" si="458"/>
        <v/>
      </c>
      <c r="S857" s="50"/>
      <c r="T857" s="53" t="str">
        <f t="shared" si="459"/>
        <v/>
      </c>
      <c r="U857" s="50" t="str">
        <f t="shared" si="460"/>
        <v/>
      </c>
      <c r="V857" s="50" t="str">
        <f t="shared" si="461"/>
        <v/>
      </c>
      <c r="W857" s="53" t="str">
        <f t="shared" si="462"/>
        <v/>
      </c>
      <c r="X857" s="50" t="str">
        <f t="shared" si="463"/>
        <v/>
      </c>
      <c r="Y857" s="50" t="str">
        <f>IF(B857&lt;&gt;"",IF(MONTH(E857)=MONTH($F$14),SUMIF($C$22:C1325,"="&amp;(C857-1),$G$22:G1325),0)*T857,"")</f>
        <v/>
      </c>
      <c r="Z857" s="50" t="str">
        <f>IF(B857&lt;&gt;"",SUM($Y$22:Y857),"")</f>
        <v/>
      </c>
      <c r="AA857" s="51" t="str">
        <f t="shared" si="464"/>
        <v/>
      </c>
      <c r="AB857" s="50" t="str">
        <f t="shared" si="465"/>
        <v/>
      </c>
      <c r="AC857" s="50" t="str">
        <f t="shared" si="466"/>
        <v/>
      </c>
      <c r="AD857" s="50" t="str">
        <f t="shared" si="467"/>
        <v/>
      </c>
      <c r="AE857" s="50" t="str">
        <f t="shared" si="468"/>
        <v/>
      </c>
      <c r="AF857" s="50" t="str">
        <f>IFERROR($V857*(1-$W857)+SUM($X$22:$X857)+$AD857,"")</f>
        <v/>
      </c>
      <c r="AG857" s="50" t="str">
        <f t="shared" si="469"/>
        <v/>
      </c>
      <c r="AH857" s="50" t="str">
        <f>IF(B857&lt;&gt;"",
IF(AND(AG857=TRUE,D857&gt;=65),$V857*(1-10%)+SUM($X$22:$X857)+$AD857,AF857),
"")</f>
        <v/>
      </c>
      <c r="AI857" s="50" t="str">
        <f t="shared" si="470"/>
        <v/>
      </c>
      <c r="AJ857" s="50" t="str">
        <f t="shared" si="471"/>
        <v/>
      </c>
      <c r="AK857" s="50" t="str">
        <f t="shared" si="472"/>
        <v/>
      </c>
      <c r="AL857" s="50" t="str">
        <f t="shared" si="473"/>
        <v/>
      </c>
      <c r="AM857" s="50" t="str">
        <f t="shared" si="474"/>
        <v/>
      </c>
      <c r="AN857" s="50" t="str">
        <f t="shared" si="475"/>
        <v/>
      </c>
      <c r="AO857" s="50" t="str">
        <f t="shared" si="476"/>
        <v/>
      </c>
      <c r="AP857" s="50" t="str">
        <f t="shared" si="477"/>
        <v/>
      </c>
      <c r="AQ857" s="50" t="str">
        <f t="shared" si="478"/>
        <v/>
      </c>
    </row>
    <row r="858" spans="1:43" x14ac:dyDescent="0.2">
      <c r="A858" s="47" t="str">
        <f t="shared" si="479"/>
        <v/>
      </c>
      <c r="B858" s="47" t="str">
        <f>IF(E858&lt;=$F$10,VLOOKUP('KALKULATOR 2021'!A858,Robocze!$B$23:$C$102,2),"")</f>
        <v/>
      </c>
      <c r="C858" s="47" t="str">
        <f t="shared" si="446"/>
        <v/>
      </c>
      <c r="D858" s="48" t="str">
        <f t="shared" si="447"/>
        <v/>
      </c>
      <c r="E858" s="54" t="str">
        <f t="shared" si="448"/>
        <v/>
      </c>
      <c r="F858" s="49" t="str">
        <f t="shared" si="449"/>
        <v/>
      </c>
      <c r="G858" s="50" t="str">
        <f>IF(F858&lt;&gt;"",
IF($F$6=Robocze!$B$3,$F$5/12,
IF(AND($F$6=Robocze!$B$4,MOD(A858,3)=1),$F$5/4,
IF(AND($F$6=Robocze!$B$5,MOD(A858,12)=1),$F$5,0))),
"")</f>
        <v/>
      </c>
      <c r="H858" s="50" t="str">
        <f t="shared" si="450"/>
        <v/>
      </c>
      <c r="I858" s="51" t="str">
        <f t="shared" si="451"/>
        <v/>
      </c>
      <c r="J858" s="50" t="str">
        <f t="shared" si="452"/>
        <v/>
      </c>
      <c r="K858" s="50" t="str">
        <f t="shared" si="453"/>
        <v/>
      </c>
      <c r="L858" s="52" t="str">
        <f t="shared" si="454"/>
        <v/>
      </c>
      <c r="M858" s="111" t="str">
        <f t="shared" si="455"/>
        <v/>
      </c>
      <c r="N858" s="114" t="str">
        <f t="shared" si="456"/>
        <v/>
      </c>
      <c r="O858" s="115"/>
      <c r="P858" s="114" t="str">
        <f t="shared" si="457"/>
        <v/>
      </c>
      <c r="Q858" s="115"/>
      <c r="R858" s="112" t="str">
        <f t="shared" si="458"/>
        <v/>
      </c>
      <c r="S858" s="50"/>
      <c r="T858" s="53" t="str">
        <f t="shared" si="459"/>
        <v/>
      </c>
      <c r="U858" s="50" t="str">
        <f t="shared" si="460"/>
        <v/>
      </c>
      <c r="V858" s="50" t="str">
        <f t="shared" si="461"/>
        <v/>
      </c>
      <c r="W858" s="53" t="str">
        <f t="shared" si="462"/>
        <v/>
      </c>
      <c r="X858" s="50" t="str">
        <f t="shared" si="463"/>
        <v/>
      </c>
      <c r="Y858" s="50" t="str">
        <f>IF(B858&lt;&gt;"",IF(MONTH(E858)=MONTH($F$14),SUMIF($C$22:C1326,"="&amp;(C858-1),$G$22:G1326),0)*T858,"")</f>
        <v/>
      </c>
      <c r="Z858" s="50" t="str">
        <f>IF(B858&lt;&gt;"",SUM($Y$22:Y858),"")</f>
        <v/>
      </c>
      <c r="AA858" s="51" t="str">
        <f t="shared" si="464"/>
        <v/>
      </c>
      <c r="AB858" s="50" t="str">
        <f t="shared" si="465"/>
        <v/>
      </c>
      <c r="AC858" s="50" t="str">
        <f t="shared" si="466"/>
        <v/>
      </c>
      <c r="AD858" s="50" t="str">
        <f t="shared" si="467"/>
        <v/>
      </c>
      <c r="AE858" s="50" t="str">
        <f t="shared" si="468"/>
        <v/>
      </c>
      <c r="AF858" s="50" t="str">
        <f>IFERROR($V858*(1-$W858)+SUM($X$22:$X858)+$AD858,"")</f>
        <v/>
      </c>
      <c r="AG858" s="50" t="str">
        <f t="shared" si="469"/>
        <v/>
      </c>
      <c r="AH858" s="50" t="str">
        <f>IF(B858&lt;&gt;"",
IF(AND(AG858=TRUE,D858&gt;=65),$V858*(1-10%)+SUM($X$22:$X858)+$AD858,AF858),
"")</f>
        <v/>
      </c>
      <c r="AI858" s="50" t="str">
        <f t="shared" si="470"/>
        <v/>
      </c>
      <c r="AJ858" s="50" t="str">
        <f t="shared" si="471"/>
        <v/>
      </c>
      <c r="AK858" s="50" t="str">
        <f t="shared" si="472"/>
        <v/>
      </c>
      <c r="AL858" s="50" t="str">
        <f t="shared" si="473"/>
        <v/>
      </c>
      <c r="AM858" s="50" t="str">
        <f t="shared" si="474"/>
        <v/>
      </c>
      <c r="AN858" s="50" t="str">
        <f t="shared" si="475"/>
        <v/>
      </c>
      <c r="AO858" s="50" t="str">
        <f t="shared" si="476"/>
        <v/>
      </c>
      <c r="AP858" s="50" t="str">
        <f t="shared" si="477"/>
        <v/>
      </c>
      <c r="AQ858" s="50" t="str">
        <f t="shared" si="478"/>
        <v/>
      </c>
    </row>
    <row r="859" spans="1:43" x14ac:dyDescent="0.2">
      <c r="A859" s="47" t="str">
        <f t="shared" si="479"/>
        <v/>
      </c>
      <c r="B859" s="47" t="str">
        <f>IF(E859&lt;=$F$10,VLOOKUP('KALKULATOR 2021'!A859,Robocze!$B$23:$C$102,2),"")</f>
        <v/>
      </c>
      <c r="C859" s="47" t="str">
        <f t="shared" si="446"/>
        <v/>
      </c>
      <c r="D859" s="48" t="str">
        <f t="shared" si="447"/>
        <v/>
      </c>
      <c r="E859" s="54" t="str">
        <f t="shared" si="448"/>
        <v/>
      </c>
      <c r="F859" s="49" t="str">
        <f t="shared" si="449"/>
        <v/>
      </c>
      <c r="G859" s="50" t="str">
        <f>IF(F859&lt;&gt;"",
IF($F$6=Robocze!$B$3,$F$5/12,
IF(AND($F$6=Robocze!$B$4,MOD(A859,3)=1),$F$5/4,
IF(AND($F$6=Robocze!$B$5,MOD(A859,12)=1),$F$5,0))),
"")</f>
        <v/>
      </c>
      <c r="H859" s="50" t="str">
        <f t="shared" si="450"/>
        <v/>
      </c>
      <c r="I859" s="51" t="str">
        <f t="shared" si="451"/>
        <v/>
      </c>
      <c r="J859" s="50" t="str">
        <f t="shared" si="452"/>
        <v/>
      </c>
      <c r="K859" s="50" t="str">
        <f t="shared" si="453"/>
        <v/>
      </c>
      <c r="L859" s="52" t="str">
        <f t="shared" si="454"/>
        <v/>
      </c>
      <c r="M859" s="111" t="str">
        <f t="shared" si="455"/>
        <v/>
      </c>
      <c r="N859" s="114" t="str">
        <f t="shared" si="456"/>
        <v/>
      </c>
      <c r="O859" s="115"/>
      <c r="P859" s="114" t="str">
        <f t="shared" si="457"/>
        <v/>
      </c>
      <c r="Q859" s="115"/>
      <c r="R859" s="112" t="str">
        <f t="shared" si="458"/>
        <v/>
      </c>
      <c r="S859" s="50"/>
      <c r="T859" s="53" t="str">
        <f t="shared" si="459"/>
        <v/>
      </c>
      <c r="U859" s="50" t="str">
        <f t="shared" si="460"/>
        <v/>
      </c>
      <c r="V859" s="50" t="str">
        <f t="shared" si="461"/>
        <v/>
      </c>
      <c r="W859" s="53" t="str">
        <f t="shared" si="462"/>
        <v/>
      </c>
      <c r="X859" s="50" t="str">
        <f t="shared" si="463"/>
        <v/>
      </c>
      <c r="Y859" s="50" t="str">
        <f>IF(B859&lt;&gt;"",IF(MONTH(E859)=MONTH($F$14),SUMIF($C$22:C1327,"="&amp;(C859-1),$G$22:G1327),0)*T859,"")</f>
        <v/>
      </c>
      <c r="Z859" s="50" t="str">
        <f>IF(B859&lt;&gt;"",SUM($Y$22:Y859),"")</f>
        <v/>
      </c>
      <c r="AA859" s="51" t="str">
        <f t="shared" si="464"/>
        <v/>
      </c>
      <c r="AB859" s="50" t="str">
        <f t="shared" si="465"/>
        <v/>
      </c>
      <c r="AC859" s="50" t="str">
        <f t="shared" si="466"/>
        <v/>
      </c>
      <c r="AD859" s="50" t="str">
        <f t="shared" si="467"/>
        <v/>
      </c>
      <c r="AE859" s="50" t="str">
        <f t="shared" si="468"/>
        <v/>
      </c>
      <c r="AF859" s="50" t="str">
        <f>IFERROR($V859*(1-$W859)+SUM($X$22:$X859)+$AD859,"")</f>
        <v/>
      </c>
      <c r="AG859" s="50" t="str">
        <f t="shared" si="469"/>
        <v/>
      </c>
      <c r="AH859" s="50" t="str">
        <f>IF(B859&lt;&gt;"",
IF(AND(AG859=TRUE,D859&gt;=65),$V859*(1-10%)+SUM($X$22:$X859)+$AD859,AF859),
"")</f>
        <v/>
      </c>
      <c r="AI859" s="50" t="str">
        <f t="shared" si="470"/>
        <v/>
      </c>
      <c r="AJ859" s="50" t="str">
        <f t="shared" si="471"/>
        <v/>
      </c>
      <c r="AK859" s="50" t="str">
        <f t="shared" si="472"/>
        <v/>
      </c>
      <c r="AL859" s="50" t="str">
        <f t="shared" si="473"/>
        <v/>
      </c>
      <c r="AM859" s="50" t="str">
        <f t="shared" si="474"/>
        <v/>
      </c>
      <c r="AN859" s="50" t="str">
        <f t="shared" si="475"/>
        <v/>
      </c>
      <c r="AO859" s="50" t="str">
        <f t="shared" si="476"/>
        <v/>
      </c>
      <c r="AP859" s="50" t="str">
        <f t="shared" si="477"/>
        <v/>
      </c>
      <c r="AQ859" s="50" t="str">
        <f t="shared" si="478"/>
        <v/>
      </c>
    </row>
    <row r="860" spans="1:43" x14ac:dyDescent="0.2">
      <c r="A860" s="47" t="str">
        <f t="shared" si="479"/>
        <v/>
      </c>
      <c r="B860" s="47" t="str">
        <f>IF(E860&lt;=$F$10,VLOOKUP('KALKULATOR 2021'!A860,Robocze!$B$23:$C$102,2),"")</f>
        <v/>
      </c>
      <c r="C860" s="47" t="str">
        <f t="shared" si="446"/>
        <v/>
      </c>
      <c r="D860" s="48" t="str">
        <f t="shared" si="447"/>
        <v/>
      </c>
      <c r="E860" s="54" t="str">
        <f t="shared" si="448"/>
        <v/>
      </c>
      <c r="F860" s="49" t="str">
        <f t="shared" si="449"/>
        <v/>
      </c>
      <c r="G860" s="50" t="str">
        <f>IF(F860&lt;&gt;"",
IF($F$6=Robocze!$B$3,$F$5/12,
IF(AND($F$6=Robocze!$B$4,MOD(A860,3)=1),$F$5/4,
IF(AND($F$6=Robocze!$B$5,MOD(A860,12)=1),$F$5,0))),
"")</f>
        <v/>
      </c>
      <c r="H860" s="50" t="str">
        <f t="shared" si="450"/>
        <v/>
      </c>
      <c r="I860" s="51" t="str">
        <f t="shared" si="451"/>
        <v/>
      </c>
      <c r="J860" s="50" t="str">
        <f t="shared" si="452"/>
        <v/>
      </c>
      <c r="K860" s="50" t="str">
        <f t="shared" si="453"/>
        <v/>
      </c>
      <c r="L860" s="52" t="str">
        <f t="shared" si="454"/>
        <v/>
      </c>
      <c r="M860" s="111" t="str">
        <f t="shared" si="455"/>
        <v/>
      </c>
      <c r="N860" s="114" t="str">
        <f t="shared" si="456"/>
        <v/>
      </c>
      <c r="O860" s="115"/>
      <c r="P860" s="114" t="str">
        <f t="shared" si="457"/>
        <v/>
      </c>
      <c r="Q860" s="115"/>
      <c r="R860" s="112" t="str">
        <f t="shared" si="458"/>
        <v/>
      </c>
      <c r="S860" s="50"/>
      <c r="T860" s="53" t="str">
        <f t="shared" si="459"/>
        <v/>
      </c>
      <c r="U860" s="50" t="str">
        <f t="shared" si="460"/>
        <v/>
      </c>
      <c r="V860" s="50" t="str">
        <f t="shared" si="461"/>
        <v/>
      </c>
      <c r="W860" s="53" t="str">
        <f t="shared" si="462"/>
        <v/>
      </c>
      <c r="X860" s="50" t="str">
        <f t="shared" si="463"/>
        <v/>
      </c>
      <c r="Y860" s="50" t="str">
        <f>IF(B860&lt;&gt;"",IF(MONTH(E860)=MONTH($F$14),SUMIF($C$22:C1328,"="&amp;(C860-1),$G$22:G1328),0)*T860,"")</f>
        <v/>
      </c>
      <c r="Z860" s="50" t="str">
        <f>IF(B860&lt;&gt;"",SUM($Y$22:Y860),"")</f>
        <v/>
      </c>
      <c r="AA860" s="51" t="str">
        <f t="shared" si="464"/>
        <v/>
      </c>
      <c r="AB860" s="50" t="str">
        <f t="shared" si="465"/>
        <v/>
      </c>
      <c r="AC860" s="50" t="str">
        <f t="shared" si="466"/>
        <v/>
      </c>
      <c r="AD860" s="50" t="str">
        <f t="shared" si="467"/>
        <v/>
      </c>
      <c r="AE860" s="50" t="str">
        <f t="shared" si="468"/>
        <v/>
      </c>
      <c r="AF860" s="50" t="str">
        <f>IFERROR($V860*(1-$W860)+SUM($X$22:$X860)+$AD860,"")</f>
        <v/>
      </c>
      <c r="AG860" s="50" t="str">
        <f t="shared" si="469"/>
        <v/>
      </c>
      <c r="AH860" s="50" t="str">
        <f>IF(B860&lt;&gt;"",
IF(AND(AG860=TRUE,D860&gt;=65),$V860*(1-10%)+SUM($X$22:$X860)+$AD860,AF860),
"")</f>
        <v/>
      </c>
      <c r="AI860" s="50" t="str">
        <f t="shared" si="470"/>
        <v/>
      </c>
      <c r="AJ860" s="50" t="str">
        <f t="shared" si="471"/>
        <v/>
      </c>
      <c r="AK860" s="50" t="str">
        <f t="shared" si="472"/>
        <v/>
      </c>
      <c r="AL860" s="50" t="str">
        <f t="shared" si="473"/>
        <v/>
      </c>
      <c r="AM860" s="50" t="str">
        <f t="shared" si="474"/>
        <v/>
      </c>
      <c r="AN860" s="50" t="str">
        <f t="shared" si="475"/>
        <v/>
      </c>
      <c r="AO860" s="50" t="str">
        <f t="shared" si="476"/>
        <v/>
      </c>
      <c r="AP860" s="50" t="str">
        <f t="shared" si="477"/>
        <v/>
      </c>
      <c r="AQ860" s="50" t="str">
        <f t="shared" si="478"/>
        <v/>
      </c>
    </row>
    <row r="861" spans="1:43" x14ac:dyDescent="0.2">
      <c r="A861" s="55" t="str">
        <f t="shared" si="479"/>
        <v/>
      </c>
      <c r="B861" s="55" t="str">
        <f>IF(E861&lt;=$F$10,VLOOKUP('KALKULATOR 2021'!A861,Robocze!$B$23:$C$102,2),"")</f>
        <v/>
      </c>
      <c r="C861" s="55" t="str">
        <f t="shared" si="446"/>
        <v/>
      </c>
      <c r="D861" s="56" t="str">
        <f t="shared" si="447"/>
        <v/>
      </c>
      <c r="E861" s="57" t="str">
        <f t="shared" si="448"/>
        <v/>
      </c>
      <c r="F861" s="58" t="str">
        <f t="shared" si="449"/>
        <v/>
      </c>
      <c r="G861" s="59" t="str">
        <f>IF(F861&lt;&gt;"",
IF($F$6=Robocze!$B$3,$F$5/12,
IF(AND($F$6=Robocze!$B$4,MOD(A861,3)=1),$F$5/4,
IF(AND($F$6=Robocze!$B$5,MOD(A861,12)=1),$F$5,0))),
"")</f>
        <v/>
      </c>
      <c r="H861" s="59" t="str">
        <f t="shared" si="450"/>
        <v/>
      </c>
      <c r="I861" s="60" t="str">
        <f t="shared" si="451"/>
        <v/>
      </c>
      <c r="J861" s="59" t="str">
        <f t="shared" si="452"/>
        <v/>
      </c>
      <c r="K861" s="59" t="str">
        <f t="shared" si="453"/>
        <v/>
      </c>
      <c r="L861" s="61" t="str">
        <f t="shared" si="454"/>
        <v/>
      </c>
      <c r="M861" s="113" t="str">
        <f t="shared" si="455"/>
        <v/>
      </c>
      <c r="N861" s="114" t="str">
        <f t="shared" si="456"/>
        <v/>
      </c>
      <c r="O861" s="115"/>
      <c r="P861" s="114" t="str">
        <f t="shared" si="457"/>
        <v/>
      </c>
      <c r="Q861" s="115"/>
      <c r="R861" s="112" t="str">
        <f t="shared" si="458"/>
        <v/>
      </c>
      <c r="S861" s="59"/>
      <c r="T861" s="62" t="str">
        <f t="shared" si="459"/>
        <v/>
      </c>
      <c r="U861" s="59" t="str">
        <f t="shared" si="460"/>
        <v/>
      </c>
      <c r="V861" s="59" t="str">
        <f t="shared" si="461"/>
        <v/>
      </c>
      <c r="W861" s="62" t="str">
        <f t="shared" si="462"/>
        <v/>
      </c>
      <c r="X861" s="59" t="str">
        <f t="shared" si="463"/>
        <v/>
      </c>
      <c r="Y861" s="59" t="str">
        <f>IF(B861&lt;&gt;"",IF(MONTH(E861)=MONTH($F$14),SUMIF($C$22:C1329,"="&amp;(C861-1),$G$22:G1329),0)*T861,"")</f>
        <v/>
      </c>
      <c r="Z861" s="59" t="str">
        <f>IF(B861&lt;&gt;"",SUM($Y$22:Y861),"")</f>
        <v/>
      </c>
      <c r="AA861" s="60" t="str">
        <f t="shared" si="464"/>
        <v/>
      </c>
      <c r="AB861" s="59" t="str">
        <f t="shared" si="465"/>
        <v/>
      </c>
      <c r="AC861" s="59" t="str">
        <f t="shared" si="466"/>
        <v/>
      </c>
      <c r="AD861" s="59" t="str">
        <f t="shared" si="467"/>
        <v/>
      </c>
      <c r="AE861" s="59" t="str">
        <f t="shared" si="468"/>
        <v/>
      </c>
      <c r="AF861" s="59" t="str">
        <f>IFERROR($V861*(1-$W861)+SUM($X$22:$X861)+$AD861,"")</f>
        <v/>
      </c>
      <c r="AG861" s="59" t="str">
        <f t="shared" si="469"/>
        <v/>
      </c>
      <c r="AH861" s="59" t="str">
        <f>IF(B861&lt;&gt;"",
IF(AND(AG861=TRUE,D861&gt;=65),$V861*(1-10%)+SUM($X$22:$X861)+$AD861,AF861),
"")</f>
        <v/>
      </c>
      <c r="AI861" s="59" t="str">
        <f t="shared" si="470"/>
        <v/>
      </c>
      <c r="AJ861" s="59" t="str">
        <f t="shared" si="471"/>
        <v/>
      </c>
      <c r="AK861" s="59" t="str">
        <f t="shared" si="472"/>
        <v/>
      </c>
      <c r="AL861" s="59" t="str">
        <f t="shared" si="473"/>
        <v/>
      </c>
      <c r="AM861" s="59" t="str">
        <f t="shared" si="474"/>
        <v/>
      </c>
      <c r="AN861" s="59" t="str">
        <f t="shared" si="475"/>
        <v/>
      </c>
      <c r="AO861" s="59" t="str">
        <f t="shared" si="476"/>
        <v/>
      </c>
      <c r="AP861" s="59" t="str">
        <f t="shared" si="477"/>
        <v/>
      </c>
      <c r="AQ861" s="59" t="str">
        <f t="shared" si="478"/>
        <v/>
      </c>
    </row>
    <row r="862" spans="1:43" x14ac:dyDescent="0.2">
      <c r="A862" s="47" t="str">
        <f t="shared" si="479"/>
        <v/>
      </c>
      <c r="B862" s="47" t="str">
        <f>IF(E862&lt;=$F$10,VLOOKUP('KALKULATOR 2021'!A862,Robocze!$B$23:$C$102,2),"")</f>
        <v/>
      </c>
      <c r="C862" s="47" t="str">
        <f t="shared" si="446"/>
        <v/>
      </c>
      <c r="D862" s="48" t="str">
        <f t="shared" si="447"/>
        <v/>
      </c>
      <c r="E862" s="49" t="str">
        <f t="shared" si="448"/>
        <v/>
      </c>
      <c r="F862" s="49" t="str">
        <f t="shared" si="449"/>
        <v/>
      </c>
      <c r="G862" s="50" t="str">
        <f>IF(F862&lt;&gt;"",
IF($F$6=Robocze!$B$3,$F$5/12,
IF(AND($F$6=Robocze!$B$4,MOD(A862,3)=1),$F$5/4,
IF(AND($F$6=Robocze!$B$5,MOD(A862,12)=1),$F$5,0))),
"")</f>
        <v/>
      </c>
      <c r="H862" s="50" t="str">
        <f t="shared" si="450"/>
        <v/>
      </c>
      <c r="I862" s="51" t="str">
        <f t="shared" si="451"/>
        <v/>
      </c>
      <c r="J862" s="50" t="str">
        <f t="shared" si="452"/>
        <v/>
      </c>
      <c r="K862" s="50" t="str">
        <f t="shared" si="453"/>
        <v/>
      </c>
      <c r="L862" s="52" t="str">
        <f t="shared" si="454"/>
        <v/>
      </c>
      <c r="M862" s="111" t="str">
        <f t="shared" si="455"/>
        <v/>
      </c>
      <c r="N862" s="114" t="str">
        <f t="shared" si="456"/>
        <v/>
      </c>
      <c r="O862" s="115"/>
      <c r="P862" s="114" t="str">
        <f t="shared" si="457"/>
        <v/>
      </c>
      <c r="Q862" s="115"/>
      <c r="R862" s="112" t="str">
        <f t="shared" si="458"/>
        <v/>
      </c>
      <c r="S862" s="50"/>
      <c r="T862" s="53" t="str">
        <f t="shared" si="459"/>
        <v/>
      </c>
      <c r="U862" s="50" t="str">
        <f t="shared" si="460"/>
        <v/>
      </c>
      <c r="V862" s="50" t="str">
        <f t="shared" si="461"/>
        <v/>
      </c>
      <c r="W862" s="53" t="str">
        <f t="shared" si="462"/>
        <v/>
      </c>
      <c r="X862" s="50" t="str">
        <f t="shared" si="463"/>
        <v/>
      </c>
      <c r="Y862" s="50" t="str">
        <f>IF(B862&lt;&gt;"",IF(MONTH(E862)=MONTH($F$14),SUMIF($C$22:C1330,"="&amp;(C862-1),$G$22:G1330),0)*T862,"")</f>
        <v/>
      </c>
      <c r="Z862" s="50" t="str">
        <f>IF(B862&lt;&gt;"",SUM($Y$22:Y862),"")</f>
        <v/>
      </c>
      <c r="AA862" s="51" t="str">
        <f t="shared" si="464"/>
        <v/>
      </c>
      <c r="AB862" s="50" t="str">
        <f t="shared" si="465"/>
        <v/>
      </c>
      <c r="AC862" s="50" t="str">
        <f t="shared" si="466"/>
        <v/>
      </c>
      <c r="AD862" s="50" t="str">
        <f t="shared" si="467"/>
        <v/>
      </c>
      <c r="AE862" s="50" t="str">
        <f t="shared" si="468"/>
        <v/>
      </c>
      <c r="AF862" s="50" t="str">
        <f>IFERROR($V862*(1-$W862)+SUM($X$22:$X862)+$AD862,"")</f>
        <v/>
      </c>
      <c r="AG862" s="50" t="str">
        <f t="shared" si="469"/>
        <v/>
      </c>
      <c r="AH862" s="50" t="str">
        <f>IF(B862&lt;&gt;"",
IF(AND(AG862=TRUE,D862&gt;=65),$V862*(1-10%)+SUM($X$22:$X862)+$AD862,AF862),
"")</f>
        <v/>
      </c>
      <c r="AI862" s="50" t="str">
        <f t="shared" si="470"/>
        <v/>
      </c>
      <c r="AJ862" s="50" t="str">
        <f t="shared" si="471"/>
        <v/>
      </c>
      <c r="AK862" s="50" t="str">
        <f t="shared" si="472"/>
        <v/>
      </c>
      <c r="AL862" s="50" t="str">
        <f t="shared" si="473"/>
        <v/>
      </c>
      <c r="AM862" s="50" t="str">
        <f t="shared" si="474"/>
        <v/>
      </c>
      <c r="AN862" s="50" t="str">
        <f t="shared" si="475"/>
        <v/>
      </c>
      <c r="AO862" s="50" t="str">
        <f t="shared" si="476"/>
        <v/>
      </c>
      <c r="AP862" s="50" t="str">
        <f t="shared" si="477"/>
        <v/>
      </c>
      <c r="AQ862" s="50" t="str">
        <f t="shared" si="478"/>
        <v/>
      </c>
    </row>
    <row r="863" spans="1:43" x14ac:dyDescent="0.2">
      <c r="A863" s="47" t="str">
        <f t="shared" si="479"/>
        <v/>
      </c>
      <c r="B863" s="47" t="str">
        <f>IF(E863&lt;=$F$10,VLOOKUP('KALKULATOR 2021'!A863,Robocze!$B$23:$C$102,2),"")</f>
        <v/>
      </c>
      <c r="C863" s="47" t="str">
        <f t="shared" si="446"/>
        <v/>
      </c>
      <c r="D863" s="48" t="str">
        <f t="shared" si="447"/>
        <v/>
      </c>
      <c r="E863" s="54" t="str">
        <f t="shared" si="448"/>
        <v/>
      </c>
      <c r="F863" s="49" t="str">
        <f t="shared" si="449"/>
        <v/>
      </c>
      <c r="G863" s="50" t="str">
        <f>IF(F863&lt;&gt;"",
IF($F$6=Robocze!$B$3,$F$5/12,
IF(AND($F$6=Robocze!$B$4,MOD(A863,3)=1),$F$5/4,
IF(AND($F$6=Robocze!$B$5,MOD(A863,12)=1),$F$5,0))),
"")</f>
        <v/>
      </c>
      <c r="H863" s="50" t="str">
        <f t="shared" si="450"/>
        <v/>
      </c>
      <c r="I863" s="51" t="str">
        <f t="shared" si="451"/>
        <v/>
      </c>
      <c r="J863" s="50" t="str">
        <f t="shared" si="452"/>
        <v/>
      </c>
      <c r="K863" s="50" t="str">
        <f t="shared" si="453"/>
        <v/>
      </c>
      <c r="L863" s="52" t="str">
        <f t="shared" si="454"/>
        <v/>
      </c>
      <c r="M863" s="111" t="str">
        <f t="shared" si="455"/>
        <v/>
      </c>
      <c r="N863" s="114" t="str">
        <f t="shared" si="456"/>
        <v/>
      </c>
      <c r="O863" s="115"/>
      <c r="P863" s="114" t="str">
        <f t="shared" si="457"/>
        <v/>
      </c>
      <c r="Q863" s="115"/>
      <c r="R863" s="112" t="str">
        <f t="shared" si="458"/>
        <v/>
      </c>
      <c r="S863" s="50"/>
      <c r="T863" s="53" t="str">
        <f t="shared" si="459"/>
        <v/>
      </c>
      <c r="U863" s="50" t="str">
        <f t="shared" si="460"/>
        <v/>
      </c>
      <c r="V863" s="50" t="str">
        <f t="shared" si="461"/>
        <v/>
      </c>
      <c r="W863" s="53" t="str">
        <f t="shared" si="462"/>
        <v/>
      </c>
      <c r="X863" s="50" t="str">
        <f t="shared" si="463"/>
        <v/>
      </c>
      <c r="Y863" s="50" t="str">
        <f>IF(B863&lt;&gt;"",IF(MONTH(E863)=MONTH($F$14),SUMIF($C$22:C1331,"="&amp;(C863-1),$G$22:G1331),0)*T863,"")</f>
        <v/>
      </c>
      <c r="Z863" s="50" t="str">
        <f>IF(B863&lt;&gt;"",SUM($Y$22:Y863),"")</f>
        <v/>
      </c>
      <c r="AA863" s="51" t="str">
        <f t="shared" si="464"/>
        <v/>
      </c>
      <c r="AB863" s="50" t="str">
        <f t="shared" si="465"/>
        <v/>
      </c>
      <c r="AC863" s="50" t="str">
        <f t="shared" si="466"/>
        <v/>
      </c>
      <c r="AD863" s="50" t="str">
        <f t="shared" si="467"/>
        <v/>
      </c>
      <c r="AE863" s="50" t="str">
        <f t="shared" si="468"/>
        <v/>
      </c>
      <c r="AF863" s="50" t="str">
        <f>IFERROR($V863*(1-$W863)+SUM($X$22:$X863)+$AD863,"")</f>
        <v/>
      </c>
      <c r="AG863" s="50" t="str">
        <f t="shared" si="469"/>
        <v/>
      </c>
      <c r="AH863" s="50" t="str">
        <f>IF(B863&lt;&gt;"",
IF(AND(AG863=TRUE,D863&gt;=65),$V863*(1-10%)+SUM($X$22:$X863)+$AD863,AF863),
"")</f>
        <v/>
      </c>
      <c r="AI863" s="50" t="str">
        <f t="shared" si="470"/>
        <v/>
      </c>
      <c r="AJ863" s="50" t="str">
        <f t="shared" si="471"/>
        <v/>
      </c>
      <c r="AK863" s="50" t="str">
        <f t="shared" si="472"/>
        <v/>
      </c>
      <c r="AL863" s="50" t="str">
        <f t="shared" si="473"/>
        <v/>
      </c>
      <c r="AM863" s="50" t="str">
        <f t="shared" si="474"/>
        <v/>
      </c>
      <c r="AN863" s="50" t="str">
        <f t="shared" si="475"/>
        <v/>
      </c>
      <c r="AO863" s="50" t="str">
        <f t="shared" si="476"/>
        <v/>
      </c>
      <c r="AP863" s="50" t="str">
        <f t="shared" si="477"/>
        <v/>
      </c>
      <c r="AQ863" s="50" t="str">
        <f t="shared" si="478"/>
        <v/>
      </c>
    </row>
    <row r="864" spans="1:43" x14ac:dyDescent="0.2">
      <c r="A864" s="47" t="str">
        <f t="shared" si="479"/>
        <v/>
      </c>
      <c r="B864" s="47" t="str">
        <f>IF(E864&lt;=$F$10,VLOOKUP('KALKULATOR 2021'!A864,Robocze!$B$23:$C$102,2),"")</f>
        <v/>
      </c>
      <c r="C864" s="47" t="str">
        <f t="shared" si="446"/>
        <v/>
      </c>
      <c r="D864" s="48" t="str">
        <f t="shared" si="447"/>
        <v/>
      </c>
      <c r="E864" s="54" t="str">
        <f t="shared" si="448"/>
        <v/>
      </c>
      <c r="F864" s="49" t="str">
        <f t="shared" si="449"/>
        <v/>
      </c>
      <c r="G864" s="50" t="str">
        <f>IF(F864&lt;&gt;"",
IF($F$6=Robocze!$B$3,$F$5/12,
IF(AND($F$6=Robocze!$B$4,MOD(A864,3)=1),$F$5/4,
IF(AND($F$6=Robocze!$B$5,MOD(A864,12)=1),$F$5,0))),
"")</f>
        <v/>
      </c>
      <c r="H864" s="50" t="str">
        <f t="shared" si="450"/>
        <v/>
      </c>
      <c r="I864" s="51" t="str">
        <f t="shared" si="451"/>
        <v/>
      </c>
      <c r="J864" s="50" t="str">
        <f t="shared" si="452"/>
        <v/>
      </c>
      <c r="K864" s="50" t="str">
        <f t="shared" si="453"/>
        <v/>
      </c>
      <c r="L864" s="52" t="str">
        <f t="shared" si="454"/>
        <v/>
      </c>
      <c r="M864" s="111" t="str">
        <f t="shared" si="455"/>
        <v/>
      </c>
      <c r="N864" s="114" t="str">
        <f t="shared" si="456"/>
        <v/>
      </c>
      <c r="O864" s="115"/>
      <c r="P864" s="114" t="str">
        <f t="shared" si="457"/>
        <v/>
      </c>
      <c r="Q864" s="115"/>
      <c r="R864" s="112" t="str">
        <f t="shared" si="458"/>
        <v/>
      </c>
      <c r="S864" s="50"/>
      <c r="T864" s="53" t="str">
        <f t="shared" si="459"/>
        <v/>
      </c>
      <c r="U864" s="50" t="str">
        <f t="shared" si="460"/>
        <v/>
      </c>
      <c r="V864" s="50" t="str">
        <f t="shared" si="461"/>
        <v/>
      </c>
      <c r="W864" s="53" t="str">
        <f t="shared" si="462"/>
        <v/>
      </c>
      <c r="X864" s="50" t="str">
        <f t="shared" si="463"/>
        <v/>
      </c>
      <c r="Y864" s="50" t="str">
        <f>IF(B864&lt;&gt;"",IF(MONTH(E864)=MONTH($F$14),SUMIF($C$22:C1332,"="&amp;(C864-1),$G$22:G1332),0)*T864,"")</f>
        <v/>
      </c>
      <c r="Z864" s="50" t="str">
        <f>IF(B864&lt;&gt;"",SUM($Y$22:Y864),"")</f>
        <v/>
      </c>
      <c r="AA864" s="51" t="str">
        <f t="shared" si="464"/>
        <v/>
      </c>
      <c r="AB864" s="50" t="str">
        <f t="shared" si="465"/>
        <v/>
      </c>
      <c r="AC864" s="50" t="str">
        <f t="shared" si="466"/>
        <v/>
      </c>
      <c r="AD864" s="50" t="str">
        <f t="shared" si="467"/>
        <v/>
      </c>
      <c r="AE864" s="50" t="str">
        <f t="shared" si="468"/>
        <v/>
      </c>
      <c r="AF864" s="50" t="str">
        <f>IFERROR($V864*(1-$W864)+SUM($X$22:$X864)+$AD864,"")</f>
        <v/>
      </c>
      <c r="AG864" s="50" t="str">
        <f t="shared" si="469"/>
        <v/>
      </c>
      <c r="AH864" s="50" t="str">
        <f>IF(B864&lt;&gt;"",
IF(AND(AG864=TRUE,D864&gt;=65),$V864*(1-10%)+SUM($X$22:$X864)+$AD864,AF864),
"")</f>
        <v/>
      </c>
      <c r="AI864" s="50" t="str">
        <f t="shared" si="470"/>
        <v/>
      </c>
      <c r="AJ864" s="50" t="str">
        <f t="shared" si="471"/>
        <v/>
      </c>
      <c r="AK864" s="50" t="str">
        <f t="shared" si="472"/>
        <v/>
      </c>
      <c r="AL864" s="50" t="str">
        <f t="shared" si="473"/>
        <v/>
      </c>
      <c r="AM864" s="50" t="str">
        <f t="shared" si="474"/>
        <v/>
      </c>
      <c r="AN864" s="50" t="str">
        <f t="shared" si="475"/>
        <v/>
      </c>
      <c r="AO864" s="50" t="str">
        <f t="shared" si="476"/>
        <v/>
      </c>
      <c r="AP864" s="50" t="str">
        <f t="shared" si="477"/>
        <v/>
      </c>
      <c r="AQ864" s="50" t="str">
        <f t="shared" si="478"/>
        <v/>
      </c>
    </row>
    <row r="865" spans="1:43" x14ac:dyDescent="0.2">
      <c r="A865" s="47" t="str">
        <f t="shared" si="479"/>
        <v/>
      </c>
      <c r="B865" s="47" t="str">
        <f>IF(E865&lt;=$F$10,VLOOKUP('KALKULATOR 2021'!A865,Robocze!$B$23:$C$102,2),"")</f>
        <v/>
      </c>
      <c r="C865" s="47" t="str">
        <f t="shared" si="446"/>
        <v/>
      </c>
      <c r="D865" s="48" t="str">
        <f t="shared" si="447"/>
        <v/>
      </c>
      <c r="E865" s="54" t="str">
        <f t="shared" si="448"/>
        <v/>
      </c>
      <c r="F865" s="49" t="str">
        <f t="shared" si="449"/>
        <v/>
      </c>
      <c r="G865" s="50" t="str">
        <f>IF(F865&lt;&gt;"",
IF($F$6=Robocze!$B$3,$F$5/12,
IF(AND($F$6=Robocze!$B$4,MOD(A865,3)=1),$F$5/4,
IF(AND($F$6=Robocze!$B$5,MOD(A865,12)=1),$F$5,0))),
"")</f>
        <v/>
      </c>
      <c r="H865" s="50" t="str">
        <f t="shared" si="450"/>
        <v/>
      </c>
      <c r="I865" s="51" t="str">
        <f t="shared" si="451"/>
        <v/>
      </c>
      <c r="J865" s="50" t="str">
        <f t="shared" si="452"/>
        <v/>
      </c>
      <c r="K865" s="50" t="str">
        <f t="shared" si="453"/>
        <v/>
      </c>
      <c r="L865" s="52" t="str">
        <f t="shared" si="454"/>
        <v/>
      </c>
      <c r="M865" s="111" t="str">
        <f t="shared" si="455"/>
        <v/>
      </c>
      <c r="N865" s="114" t="str">
        <f t="shared" si="456"/>
        <v/>
      </c>
      <c r="O865" s="115"/>
      <c r="P865" s="114" t="str">
        <f t="shared" si="457"/>
        <v/>
      </c>
      <c r="Q865" s="115"/>
      <c r="R865" s="112" t="str">
        <f t="shared" si="458"/>
        <v/>
      </c>
      <c r="S865" s="50"/>
      <c r="T865" s="53" t="str">
        <f t="shared" si="459"/>
        <v/>
      </c>
      <c r="U865" s="50" t="str">
        <f t="shared" si="460"/>
        <v/>
      </c>
      <c r="V865" s="50" t="str">
        <f t="shared" si="461"/>
        <v/>
      </c>
      <c r="W865" s="53" t="str">
        <f t="shared" si="462"/>
        <v/>
      </c>
      <c r="X865" s="50" t="str">
        <f t="shared" si="463"/>
        <v/>
      </c>
      <c r="Y865" s="50" t="str">
        <f>IF(B865&lt;&gt;"",IF(MONTH(E865)=MONTH($F$14),SUMIF($C$22:C1333,"="&amp;(C865-1),$G$22:G1333),0)*T865,"")</f>
        <v/>
      </c>
      <c r="Z865" s="50" t="str">
        <f>IF(B865&lt;&gt;"",SUM($Y$22:Y865),"")</f>
        <v/>
      </c>
      <c r="AA865" s="51" t="str">
        <f t="shared" si="464"/>
        <v/>
      </c>
      <c r="AB865" s="50" t="str">
        <f t="shared" si="465"/>
        <v/>
      </c>
      <c r="AC865" s="50" t="str">
        <f t="shared" si="466"/>
        <v/>
      </c>
      <c r="AD865" s="50" t="str">
        <f t="shared" si="467"/>
        <v/>
      </c>
      <c r="AE865" s="50" t="str">
        <f t="shared" si="468"/>
        <v/>
      </c>
      <c r="AF865" s="50" t="str">
        <f>IFERROR($V865*(1-$W865)+SUM($X$22:$X865)+$AD865,"")</f>
        <v/>
      </c>
      <c r="AG865" s="50" t="str">
        <f t="shared" si="469"/>
        <v/>
      </c>
      <c r="AH865" s="50" t="str">
        <f>IF(B865&lt;&gt;"",
IF(AND(AG865=TRUE,D865&gt;=65),$V865*(1-10%)+SUM($X$22:$X865)+$AD865,AF865),
"")</f>
        <v/>
      </c>
      <c r="AI865" s="50" t="str">
        <f t="shared" si="470"/>
        <v/>
      </c>
      <c r="AJ865" s="50" t="str">
        <f t="shared" si="471"/>
        <v/>
      </c>
      <c r="AK865" s="50" t="str">
        <f t="shared" si="472"/>
        <v/>
      </c>
      <c r="AL865" s="50" t="str">
        <f t="shared" si="473"/>
        <v/>
      </c>
      <c r="AM865" s="50" t="str">
        <f t="shared" si="474"/>
        <v/>
      </c>
      <c r="AN865" s="50" t="str">
        <f t="shared" si="475"/>
        <v/>
      </c>
      <c r="AO865" s="50" t="str">
        <f t="shared" si="476"/>
        <v/>
      </c>
      <c r="AP865" s="50" t="str">
        <f t="shared" si="477"/>
        <v/>
      </c>
      <c r="AQ865" s="50" t="str">
        <f t="shared" si="478"/>
        <v/>
      </c>
    </row>
    <row r="866" spans="1:43" x14ac:dyDescent="0.2">
      <c r="A866" s="47" t="str">
        <f t="shared" si="479"/>
        <v/>
      </c>
      <c r="B866" s="47" t="str">
        <f>IF(E866&lt;=$F$10,VLOOKUP('KALKULATOR 2021'!A866,Robocze!$B$23:$C$102,2),"")</f>
        <v/>
      </c>
      <c r="C866" s="47" t="str">
        <f t="shared" si="446"/>
        <v/>
      </c>
      <c r="D866" s="48" t="str">
        <f t="shared" si="447"/>
        <v/>
      </c>
      <c r="E866" s="54" t="str">
        <f t="shared" si="448"/>
        <v/>
      </c>
      <c r="F866" s="49" t="str">
        <f t="shared" si="449"/>
        <v/>
      </c>
      <c r="G866" s="50" t="str">
        <f>IF(F866&lt;&gt;"",
IF($F$6=Robocze!$B$3,$F$5/12,
IF(AND($F$6=Robocze!$B$4,MOD(A866,3)=1),$F$5/4,
IF(AND($F$6=Robocze!$B$5,MOD(A866,12)=1),$F$5,0))),
"")</f>
        <v/>
      </c>
      <c r="H866" s="50" t="str">
        <f t="shared" si="450"/>
        <v/>
      </c>
      <c r="I866" s="51" t="str">
        <f t="shared" si="451"/>
        <v/>
      </c>
      <c r="J866" s="50" t="str">
        <f t="shared" si="452"/>
        <v/>
      </c>
      <c r="K866" s="50" t="str">
        <f t="shared" si="453"/>
        <v/>
      </c>
      <c r="L866" s="52" t="str">
        <f t="shared" si="454"/>
        <v/>
      </c>
      <c r="M866" s="111" t="str">
        <f t="shared" si="455"/>
        <v/>
      </c>
      <c r="N866" s="114" t="str">
        <f t="shared" si="456"/>
        <v/>
      </c>
      <c r="O866" s="115"/>
      <c r="P866" s="114" t="str">
        <f t="shared" si="457"/>
        <v/>
      </c>
      <c r="Q866" s="115"/>
      <c r="R866" s="112" t="str">
        <f t="shared" si="458"/>
        <v/>
      </c>
      <c r="S866" s="50"/>
      <c r="T866" s="53" t="str">
        <f t="shared" si="459"/>
        <v/>
      </c>
      <c r="U866" s="50" t="str">
        <f t="shared" si="460"/>
        <v/>
      </c>
      <c r="V866" s="50" t="str">
        <f t="shared" si="461"/>
        <v/>
      </c>
      <c r="W866" s="53" t="str">
        <f t="shared" si="462"/>
        <v/>
      </c>
      <c r="X866" s="50" t="str">
        <f t="shared" si="463"/>
        <v/>
      </c>
      <c r="Y866" s="50" t="str">
        <f>IF(B866&lt;&gt;"",IF(MONTH(E866)=MONTH($F$14),SUMIF($C$22:C1334,"="&amp;(C866-1),$G$22:G1334),0)*T866,"")</f>
        <v/>
      </c>
      <c r="Z866" s="50" t="str">
        <f>IF(B866&lt;&gt;"",SUM($Y$22:Y866),"")</f>
        <v/>
      </c>
      <c r="AA866" s="51" t="str">
        <f t="shared" si="464"/>
        <v/>
      </c>
      <c r="AB866" s="50" t="str">
        <f t="shared" si="465"/>
        <v/>
      </c>
      <c r="AC866" s="50" t="str">
        <f t="shared" si="466"/>
        <v/>
      </c>
      <c r="AD866" s="50" t="str">
        <f t="shared" si="467"/>
        <v/>
      </c>
      <c r="AE866" s="50" t="str">
        <f t="shared" si="468"/>
        <v/>
      </c>
      <c r="AF866" s="50" t="str">
        <f>IFERROR($V866*(1-$W866)+SUM($X$22:$X866)+$AD866,"")</f>
        <v/>
      </c>
      <c r="AG866" s="50" t="str">
        <f t="shared" si="469"/>
        <v/>
      </c>
      <c r="AH866" s="50" t="str">
        <f>IF(B866&lt;&gt;"",
IF(AND(AG866=TRUE,D866&gt;=65),$V866*(1-10%)+SUM($X$22:$X866)+$AD866,AF866),
"")</f>
        <v/>
      </c>
      <c r="AI866" s="50" t="str">
        <f t="shared" si="470"/>
        <v/>
      </c>
      <c r="AJ866" s="50" t="str">
        <f t="shared" si="471"/>
        <v/>
      </c>
      <c r="AK866" s="50" t="str">
        <f t="shared" si="472"/>
        <v/>
      </c>
      <c r="AL866" s="50" t="str">
        <f t="shared" si="473"/>
        <v/>
      </c>
      <c r="AM866" s="50" t="str">
        <f t="shared" si="474"/>
        <v/>
      </c>
      <c r="AN866" s="50" t="str">
        <f t="shared" si="475"/>
        <v/>
      </c>
      <c r="AO866" s="50" t="str">
        <f t="shared" si="476"/>
        <v/>
      </c>
      <c r="AP866" s="50" t="str">
        <f t="shared" si="477"/>
        <v/>
      </c>
      <c r="AQ866" s="50" t="str">
        <f t="shared" si="478"/>
        <v/>
      </c>
    </row>
    <row r="867" spans="1:43" x14ac:dyDescent="0.2">
      <c r="A867" s="47" t="str">
        <f t="shared" si="479"/>
        <v/>
      </c>
      <c r="B867" s="47" t="str">
        <f>IF(E867&lt;=$F$10,VLOOKUP('KALKULATOR 2021'!A867,Robocze!$B$23:$C$102,2),"")</f>
        <v/>
      </c>
      <c r="C867" s="47" t="str">
        <f t="shared" si="446"/>
        <v/>
      </c>
      <c r="D867" s="48" t="str">
        <f t="shared" si="447"/>
        <v/>
      </c>
      <c r="E867" s="54" t="str">
        <f t="shared" si="448"/>
        <v/>
      </c>
      <c r="F867" s="49" t="str">
        <f t="shared" si="449"/>
        <v/>
      </c>
      <c r="G867" s="50" t="str">
        <f>IF(F867&lt;&gt;"",
IF($F$6=Robocze!$B$3,$F$5/12,
IF(AND($F$6=Robocze!$B$4,MOD(A867,3)=1),$F$5/4,
IF(AND($F$6=Robocze!$B$5,MOD(A867,12)=1),$F$5,0))),
"")</f>
        <v/>
      </c>
      <c r="H867" s="50" t="str">
        <f t="shared" si="450"/>
        <v/>
      </c>
      <c r="I867" s="51" t="str">
        <f t="shared" si="451"/>
        <v/>
      </c>
      <c r="J867" s="50" t="str">
        <f t="shared" si="452"/>
        <v/>
      </c>
      <c r="K867" s="50" t="str">
        <f t="shared" si="453"/>
        <v/>
      </c>
      <c r="L867" s="52" t="str">
        <f t="shared" si="454"/>
        <v/>
      </c>
      <c r="M867" s="111" t="str">
        <f t="shared" si="455"/>
        <v/>
      </c>
      <c r="N867" s="114" t="str">
        <f t="shared" si="456"/>
        <v/>
      </c>
      <c r="O867" s="115"/>
      <c r="P867" s="114" t="str">
        <f t="shared" si="457"/>
        <v/>
      </c>
      <c r="Q867" s="115"/>
      <c r="R867" s="112" t="str">
        <f t="shared" si="458"/>
        <v/>
      </c>
      <c r="S867" s="50"/>
      <c r="T867" s="53" t="str">
        <f t="shared" si="459"/>
        <v/>
      </c>
      <c r="U867" s="50" t="str">
        <f t="shared" si="460"/>
        <v/>
      </c>
      <c r="V867" s="50" t="str">
        <f t="shared" si="461"/>
        <v/>
      </c>
      <c r="W867" s="53" t="str">
        <f t="shared" si="462"/>
        <v/>
      </c>
      <c r="X867" s="50" t="str">
        <f t="shared" si="463"/>
        <v/>
      </c>
      <c r="Y867" s="50" t="str">
        <f>IF(B867&lt;&gt;"",IF(MONTH(E867)=MONTH($F$14),SUMIF($C$22:C1335,"="&amp;(C867-1),$G$22:G1335),0)*T867,"")</f>
        <v/>
      </c>
      <c r="Z867" s="50" t="str">
        <f>IF(B867&lt;&gt;"",SUM($Y$22:Y867),"")</f>
        <v/>
      </c>
      <c r="AA867" s="51" t="str">
        <f t="shared" si="464"/>
        <v/>
      </c>
      <c r="AB867" s="50" t="str">
        <f t="shared" si="465"/>
        <v/>
      </c>
      <c r="AC867" s="50" t="str">
        <f t="shared" si="466"/>
        <v/>
      </c>
      <c r="AD867" s="50" t="str">
        <f t="shared" si="467"/>
        <v/>
      </c>
      <c r="AE867" s="50" t="str">
        <f t="shared" si="468"/>
        <v/>
      </c>
      <c r="AF867" s="50" t="str">
        <f>IFERROR($V867*(1-$W867)+SUM($X$22:$X867)+$AD867,"")</f>
        <v/>
      </c>
      <c r="AG867" s="50" t="str">
        <f t="shared" si="469"/>
        <v/>
      </c>
      <c r="AH867" s="50" t="str">
        <f>IF(B867&lt;&gt;"",
IF(AND(AG867=TRUE,D867&gt;=65),$V867*(1-10%)+SUM($X$22:$X867)+$AD867,AF867),
"")</f>
        <v/>
      </c>
      <c r="AI867" s="50" t="str">
        <f t="shared" si="470"/>
        <v/>
      </c>
      <c r="AJ867" s="50" t="str">
        <f t="shared" si="471"/>
        <v/>
      </c>
      <c r="AK867" s="50" t="str">
        <f t="shared" si="472"/>
        <v/>
      </c>
      <c r="AL867" s="50" t="str">
        <f t="shared" si="473"/>
        <v/>
      </c>
      <c r="AM867" s="50" t="str">
        <f t="shared" si="474"/>
        <v/>
      </c>
      <c r="AN867" s="50" t="str">
        <f t="shared" si="475"/>
        <v/>
      </c>
      <c r="AO867" s="50" t="str">
        <f t="shared" si="476"/>
        <v/>
      </c>
      <c r="AP867" s="50" t="str">
        <f t="shared" si="477"/>
        <v/>
      </c>
      <c r="AQ867" s="50" t="str">
        <f t="shared" si="478"/>
        <v/>
      </c>
    </row>
    <row r="868" spans="1:43" x14ac:dyDescent="0.2">
      <c r="A868" s="47" t="str">
        <f t="shared" si="479"/>
        <v/>
      </c>
      <c r="B868" s="47" t="str">
        <f>IF(E868&lt;=$F$10,VLOOKUP('KALKULATOR 2021'!A868,Robocze!$B$23:$C$102,2),"")</f>
        <v/>
      </c>
      <c r="C868" s="47" t="str">
        <f t="shared" si="446"/>
        <v/>
      </c>
      <c r="D868" s="48" t="str">
        <f t="shared" si="447"/>
        <v/>
      </c>
      <c r="E868" s="54" t="str">
        <f t="shared" si="448"/>
        <v/>
      </c>
      <c r="F868" s="49" t="str">
        <f t="shared" si="449"/>
        <v/>
      </c>
      <c r="G868" s="50" t="str">
        <f>IF(F868&lt;&gt;"",
IF($F$6=Robocze!$B$3,$F$5/12,
IF(AND($F$6=Robocze!$B$4,MOD(A868,3)=1),$F$5/4,
IF(AND($F$6=Robocze!$B$5,MOD(A868,12)=1),$F$5,0))),
"")</f>
        <v/>
      </c>
      <c r="H868" s="50" t="str">
        <f t="shared" si="450"/>
        <v/>
      </c>
      <c r="I868" s="51" t="str">
        <f t="shared" si="451"/>
        <v/>
      </c>
      <c r="J868" s="50" t="str">
        <f t="shared" si="452"/>
        <v/>
      </c>
      <c r="K868" s="50" t="str">
        <f t="shared" si="453"/>
        <v/>
      </c>
      <c r="L868" s="52" t="str">
        <f t="shared" si="454"/>
        <v/>
      </c>
      <c r="M868" s="111" t="str">
        <f t="shared" si="455"/>
        <v/>
      </c>
      <c r="N868" s="114" t="str">
        <f t="shared" si="456"/>
        <v/>
      </c>
      <c r="O868" s="115"/>
      <c r="P868" s="114" t="str">
        <f t="shared" si="457"/>
        <v/>
      </c>
      <c r="Q868" s="115"/>
      <c r="R868" s="112" t="str">
        <f t="shared" si="458"/>
        <v/>
      </c>
      <c r="S868" s="50"/>
      <c r="T868" s="53" t="str">
        <f t="shared" si="459"/>
        <v/>
      </c>
      <c r="U868" s="50" t="str">
        <f t="shared" si="460"/>
        <v/>
      </c>
      <c r="V868" s="50" t="str">
        <f t="shared" si="461"/>
        <v/>
      </c>
      <c r="W868" s="53" t="str">
        <f t="shared" si="462"/>
        <v/>
      </c>
      <c r="X868" s="50" t="str">
        <f t="shared" si="463"/>
        <v/>
      </c>
      <c r="Y868" s="50" t="str">
        <f>IF(B868&lt;&gt;"",IF(MONTH(E868)=MONTH($F$14),SUMIF($C$22:C1336,"="&amp;(C868-1),$G$22:G1336),0)*T868,"")</f>
        <v/>
      </c>
      <c r="Z868" s="50" t="str">
        <f>IF(B868&lt;&gt;"",SUM($Y$22:Y868),"")</f>
        <v/>
      </c>
      <c r="AA868" s="51" t="str">
        <f t="shared" si="464"/>
        <v/>
      </c>
      <c r="AB868" s="50" t="str">
        <f t="shared" si="465"/>
        <v/>
      </c>
      <c r="AC868" s="50" t="str">
        <f t="shared" si="466"/>
        <v/>
      </c>
      <c r="AD868" s="50" t="str">
        <f t="shared" si="467"/>
        <v/>
      </c>
      <c r="AE868" s="50" t="str">
        <f t="shared" si="468"/>
        <v/>
      </c>
      <c r="AF868" s="50" t="str">
        <f>IFERROR($V868*(1-$W868)+SUM($X$22:$X868)+$AD868,"")</f>
        <v/>
      </c>
      <c r="AG868" s="50" t="str">
        <f t="shared" si="469"/>
        <v/>
      </c>
      <c r="AH868" s="50" t="str">
        <f>IF(B868&lt;&gt;"",
IF(AND(AG868=TRUE,D868&gt;=65),$V868*(1-10%)+SUM($X$22:$X868)+$AD868,AF868),
"")</f>
        <v/>
      </c>
      <c r="AI868" s="50" t="str">
        <f t="shared" si="470"/>
        <v/>
      </c>
      <c r="AJ868" s="50" t="str">
        <f t="shared" si="471"/>
        <v/>
      </c>
      <c r="AK868" s="50" t="str">
        <f t="shared" si="472"/>
        <v/>
      </c>
      <c r="AL868" s="50" t="str">
        <f t="shared" si="473"/>
        <v/>
      </c>
      <c r="AM868" s="50" t="str">
        <f t="shared" si="474"/>
        <v/>
      </c>
      <c r="AN868" s="50" t="str">
        <f t="shared" si="475"/>
        <v/>
      </c>
      <c r="AO868" s="50" t="str">
        <f t="shared" si="476"/>
        <v/>
      </c>
      <c r="AP868" s="50" t="str">
        <f t="shared" si="477"/>
        <v/>
      </c>
      <c r="AQ868" s="50" t="str">
        <f t="shared" si="478"/>
        <v/>
      </c>
    </row>
    <row r="869" spans="1:43" x14ac:dyDescent="0.2">
      <c r="A869" s="47" t="str">
        <f t="shared" si="479"/>
        <v/>
      </c>
      <c r="B869" s="47" t="str">
        <f>IF(E869&lt;=$F$10,VLOOKUP('KALKULATOR 2021'!A869,Robocze!$B$23:$C$102,2),"")</f>
        <v/>
      </c>
      <c r="C869" s="47" t="str">
        <f t="shared" si="446"/>
        <v/>
      </c>
      <c r="D869" s="48" t="str">
        <f t="shared" si="447"/>
        <v/>
      </c>
      <c r="E869" s="54" t="str">
        <f t="shared" si="448"/>
        <v/>
      </c>
      <c r="F869" s="49" t="str">
        <f t="shared" si="449"/>
        <v/>
      </c>
      <c r="G869" s="50" t="str">
        <f>IF(F869&lt;&gt;"",
IF($F$6=Robocze!$B$3,$F$5/12,
IF(AND($F$6=Robocze!$B$4,MOD(A869,3)=1),$F$5/4,
IF(AND($F$6=Robocze!$B$5,MOD(A869,12)=1),$F$5,0))),
"")</f>
        <v/>
      </c>
      <c r="H869" s="50" t="str">
        <f t="shared" si="450"/>
        <v/>
      </c>
      <c r="I869" s="51" t="str">
        <f t="shared" si="451"/>
        <v/>
      </c>
      <c r="J869" s="50" t="str">
        <f t="shared" si="452"/>
        <v/>
      </c>
      <c r="K869" s="50" t="str">
        <f t="shared" si="453"/>
        <v/>
      </c>
      <c r="L869" s="52" t="str">
        <f t="shared" si="454"/>
        <v/>
      </c>
      <c r="M869" s="111" t="str">
        <f t="shared" si="455"/>
        <v/>
      </c>
      <c r="N869" s="114" t="str">
        <f t="shared" si="456"/>
        <v/>
      </c>
      <c r="O869" s="115"/>
      <c r="P869" s="114" t="str">
        <f t="shared" si="457"/>
        <v/>
      </c>
      <c r="Q869" s="115"/>
      <c r="R869" s="112" t="str">
        <f t="shared" si="458"/>
        <v/>
      </c>
      <c r="S869" s="50"/>
      <c r="T869" s="53" t="str">
        <f t="shared" si="459"/>
        <v/>
      </c>
      <c r="U869" s="50" t="str">
        <f t="shared" si="460"/>
        <v/>
      </c>
      <c r="V869" s="50" t="str">
        <f t="shared" si="461"/>
        <v/>
      </c>
      <c r="W869" s="53" t="str">
        <f t="shared" si="462"/>
        <v/>
      </c>
      <c r="X869" s="50" t="str">
        <f t="shared" si="463"/>
        <v/>
      </c>
      <c r="Y869" s="50" t="str">
        <f>IF(B869&lt;&gt;"",IF(MONTH(E869)=MONTH($F$14),SUMIF($C$22:C1337,"="&amp;(C869-1),$G$22:G1337),0)*T869,"")</f>
        <v/>
      </c>
      <c r="Z869" s="50" t="str">
        <f>IF(B869&lt;&gt;"",SUM($Y$22:Y869),"")</f>
        <v/>
      </c>
      <c r="AA869" s="51" t="str">
        <f t="shared" si="464"/>
        <v/>
      </c>
      <c r="AB869" s="50" t="str">
        <f t="shared" si="465"/>
        <v/>
      </c>
      <c r="AC869" s="50" t="str">
        <f t="shared" si="466"/>
        <v/>
      </c>
      <c r="AD869" s="50" t="str">
        <f t="shared" si="467"/>
        <v/>
      </c>
      <c r="AE869" s="50" t="str">
        <f t="shared" si="468"/>
        <v/>
      </c>
      <c r="AF869" s="50" t="str">
        <f>IFERROR($V869*(1-$W869)+SUM($X$22:$X869)+$AD869,"")</f>
        <v/>
      </c>
      <c r="AG869" s="50" t="str">
        <f t="shared" si="469"/>
        <v/>
      </c>
      <c r="AH869" s="50" t="str">
        <f>IF(B869&lt;&gt;"",
IF(AND(AG869=TRUE,D869&gt;=65),$V869*(1-10%)+SUM($X$22:$X869)+$AD869,AF869),
"")</f>
        <v/>
      </c>
      <c r="AI869" s="50" t="str">
        <f t="shared" si="470"/>
        <v/>
      </c>
      <c r="AJ869" s="50" t="str">
        <f t="shared" si="471"/>
        <v/>
      </c>
      <c r="AK869" s="50" t="str">
        <f t="shared" si="472"/>
        <v/>
      </c>
      <c r="AL869" s="50" t="str">
        <f t="shared" si="473"/>
        <v/>
      </c>
      <c r="AM869" s="50" t="str">
        <f t="shared" si="474"/>
        <v/>
      </c>
      <c r="AN869" s="50" t="str">
        <f t="shared" si="475"/>
        <v/>
      </c>
      <c r="AO869" s="50" t="str">
        <f t="shared" si="476"/>
        <v/>
      </c>
      <c r="AP869" s="50" t="str">
        <f t="shared" si="477"/>
        <v/>
      </c>
      <c r="AQ869" s="50" t="str">
        <f t="shared" si="478"/>
        <v/>
      </c>
    </row>
    <row r="870" spans="1:43" x14ac:dyDescent="0.2">
      <c r="A870" s="47" t="str">
        <f t="shared" si="479"/>
        <v/>
      </c>
      <c r="B870" s="47" t="str">
        <f>IF(E870&lt;=$F$10,VLOOKUP('KALKULATOR 2021'!A870,Robocze!$B$23:$C$102,2),"")</f>
        <v/>
      </c>
      <c r="C870" s="47" t="str">
        <f t="shared" ref="C870:C933" si="480">IF(B870="","",YEAR(E870))</f>
        <v/>
      </c>
      <c r="D870" s="48" t="str">
        <f t="shared" ref="D870:D933" si="481">IF(B870="","",D869+1/12)</f>
        <v/>
      </c>
      <c r="E870" s="54" t="str">
        <f t="shared" ref="E870:E933" si="482">IF(OR(B869="",E869&gt;$F$10,A870=""),"",EDATE(E869,1))</f>
        <v/>
      </c>
      <c r="F870" s="49" t="str">
        <f t="shared" ref="F870:F933" si="483">IFERROR(EOMONTH(E870,0),"")</f>
        <v/>
      </c>
      <c r="G870" s="50" t="str">
        <f>IF(F870&lt;&gt;"",
IF($F$6=Robocze!$B$3,$F$5/12,
IF(AND($F$6=Robocze!$B$4,MOD(A870,3)=1),$F$5/4,
IF(AND($F$6=Robocze!$B$5,MOD(A870,12)=1),$F$5,0))),
"")</f>
        <v/>
      </c>
      <c r="H870" s="50" t="str">
        <f t="shared" ref="H870:H933" si="484">IFERROR(H869+G870,"")</f>
        <v/>
      </c>
      <c r="I870" s="51" t="str">
        <f t="shared" ref="I870:I933" si="485">IF(E870&lt;=$F$10,$F$2,"")</f>
        <v/>
      </c>
      <c r="J870" s="50" t="str">
        <f t="shared" ref="J870:J933" si="486">IF(I870&lt;&gt;"",
IFERROR(IF(MONTH($F$9)=MONTH(E870),$F$16,0),"")+ IF(A870=1,$F$17,0),
"")</f>
        <v/>
      </c>
      <c r="K870" s="50" t="str">
        <f t="shared" ref="K870:K933" si="487">IF(I870&lt;&gt;"",
G870-J870,
"")</f>
        <v/>
      </c>
      <c r="L870" s="52" t="str">
        <f t="shared" ref="L870:L933" si="488">IFERROR(IF(AND(MOD(A870,12)=0,A870&lt;&gt;""),A870/12,""),"")</f>
        <v/>
      </c>
      <c r="M870" s="111" t="str">
        <f t="shared" ref="M870:M933" si="489">H870</f>
        <v/>
      </c>
      <c r="N870" s="114" t="str">
        <f t="shared" ref="N870:N933" si="490">IF(AG870=FALSE,AF870,AH870)</f>
        <v/>
      </c>
      <c r="O870" s="115"/>
      <c r="P870" s="114" t="str">
        <f t="shared" ref="P870:P933" si="491">IF(AL870=FALSE,AK870,AM870)</f>
        <v/>
      </c>
      <c r="Q870" s="115"/>
      <c r="R870" s="112" t="str">
        <f t="shared" ref="R870:R933" si="492">AQ870</f>
        <v/>
      </c>
      <c r="S870" s="50"/>
      <c r="T870" s="53" t="str">
        <f t="shared" ref="T870:T933" si="493">IF(B870&lt;&gt;"",$F$12,"")</f>
        <v/>
      </c>
      <c r="U870" s="50" t="str">
        <f t="shared" ref="U870:U933" si="494">IF(B870&lt;&gt;"",(K870+V869)*(I870/12),"")</f>
        <v/>
      </c>
      <c r="V870" s="50" t="str">
        <f t="shared" ref="V870:V933" si="495">IF(B870&lt;&gt;"",V869+U870+K870,"")</f>
        <v/>
      </c>
      <c r="W870" s="53" t="str">
        <f t="shared" ref="W870:W933" si="496">IF(B870&lt;&gt;"",$F$13,"")</f>
        <v/>
      </c>
      <c r="X870" s="50" t="str">
        <f t="shared" ref="X870:X933" si="497">IF(B870&lt;&gt;"",G870*T870,"")</f>
        <v/>
      </c>
      <c r="Y870" s="50" t="str">
        <f>IF(B870&lt;&gt;"",IF(MONTH(E870)=MONTH($F$14),SUMIF($C$22:C1338,"="&amp;(C870-1),$G$22:G1338),0)*T870,"")</f>
        <v/>
      </c>
      <c r="Z870" s="50" t="str">
        <f>IF(B870&lt;&gt;"",SUM($Y$22:Y870),"")</f>
        <v/>
      </c>
      <c r="AA870" s="51" t="str">
        <f t="shared" ref="AA870:AA933" si="498">IF(W870&lt;=$F$10,$F$3,"")</f>
        <v/>
      </c>
      <c r="AB870" s="50" t="str">
        <f t="shared" ref="AB870:AB933" si="499">IF(AA870&lt;&gt;"",
(AE869+Y870)*AA870/12,
"")</f>
        <v/>
      </c>
      <c r="AC870" s="50" t="str">
        <f t="shared" ref="AC870:AC933" si="500">IF(B870&lt;&gt;"",MAX(0,AB870*$F$15),"")</f>
        <v/>
      </c>
      <c r="AD870" s="50" t="str">
        <f t="shared" ref="AD870:AD933" si="501">IF(B870&lt;&gt;"",AD869+AB870-AC870,"")</f>
        <v/>
      </c>
      <c r="AE870" s="50" t="str">
        <f t="shared" ref="AE870:AE933" si="502">IF(B870&lt;&gt;"",AE869+AB870-AC870+Y870,"")</f>
        <v/>
      </c>
      <c r="AF870" s="50" t="str">
        <f>IFERROR($V870*(1-$W870)+SUM($X$22:$X870)+$AD870,"")</f>
        <v/>
      </c>
      <c r="AG870" s="50" t="str">
        <f t="shared" ref="AG870:AG933" si="503">IF(B870&lt;&gt;"",
IFERROR(IF(AG869=TRUE,AG869,AND(YEAR(E870)-YEAR($F$9)&gt;=5,D870&gt;=65)),""),
"")</f>
        <v/>
      </c>
      <c r="AH870" s="50" t="str">
        <f>IF(B870&lt;&gt;"",
IF(AND(AG870=TRUE,D870&gt;=65),$V870*(1-10%)+SUM($X$22:$X870)+$AD870,AF870),
"")</f>
        <v/>
      </c>
      <c r="AI870" s="50" t="str">
        <f t="shared" ref="AI870:AI933" si="504">IF(B870&lt;&gt;"",(K870+AJ869)*(I870/12),"")</f>
        <v/>
      </c>
      <c r="AJ870" s="50" t="str">
        <f t="shared" ref="AJ870:AJ933" si="505">IF(B870&lt;&gt;"",AJ869+AI870+K870,"")</f>
        <v/>
      </c>
      <c r="AK870" s="50" t="str">
        <f t="shared" ref="AK870:AK933" si="506">IF(B870&lt;&gt;"",IF(AJ870&gt;H870,AJ870-(AJ870-H870)*$F$15,AJ870),"")</f>
        <v/>
      </c>
      <c r="AL870" s="50" t="str">
        <f t="shared" ref="AL870:AL933" si="507">IF(B870&lt;&gt;"",
IFERROR(IF(AL869=TRUE,AL869,AND(YEAR(E870)-YEAR($F$9)&gt;=5,D870&gt;=55,OR(D870&gt;=60,D870&gt;=$F$11))),""),
"")</f>
        <v/>
      </c>
      <c r="AM870" s="50" t="str">
        <f t="shared" ref="AM870:AM933" si="508">IF(AL870=TRUE,AJ870,AK870)</f>
        <v/>
      </c>
      <c r="AN870" s="50" t="str">
        <f t="shared" ref="AN870:AN933" si="509">IF(B870&lt;&gt;"",(AQ869+G870)*I870/12,"")</f>
        <v/>
      </c>
      <c r="AO870" s="50" t="str">
        <f t="shared" ref="AO870:AO933" si="510">IF(B870&lt;&gt;"",MAX(0,AN870*$F$15),"")</f>
        <v/>
      </c>
      <c r="AP870" s="50" t="str">
        <f t="shared" ref="AP870:AP933" si="511">IF(B870&lt;&gt;"",AQ870-H870,"")</f>
        <v/>
      </c>
      <c r="AQ870" s="50" t="str">
        <f t="shared" ref="AQ870:AQ933" si="512">IF(B870&lt;&gt;"",AQ869+G870+AN870-AO870,"")</f>
        <v/>
      </c>
    </row>
    <row r="871" spans="1:43" x14ac:dyDescent="0.2">
      <c r="A871" s="47" t="str">
        <f t="shared" si="479"/>
        <v/>
      </c>
      <c r="B871" s="47" t="str">
        <f>IF(E871&lt;=$F$10,VLOOKUP('KALKULATOR 2021'!A871,Robocze!$B$23:$C$102,2),"")</f>
        <v/>
      </c>
      <c r="C871" s="47" t="str">
        <f t="shared" si="480"/>
        <v/>
      </c>
      <c r="D871" s="48" t="str">
        <f t="shared" si="481"/>
        <v/>
      </c>
      <c r="E871" s="54" t="str">
        <f t="shared" si="482"/>
        <v/>
      </c>
      <c r="F871" s="49" t="str">
        <f t="shared" si="483"/>
        <v/>
      </c>
      <c r="G871" s="50" t="str">
        <f>IF(F871&lt;&gt;"",
IF($F$6=Robocze!$B$3,$F$5/12,
IF(AND($F$6=Robocze!$B$4,MOD(A871,3)=1),$F$5/4,
IF(AND($F$6=Robocze!$B$5,MOD(A871,12)=1),$F$5,0))),
"")</f>
        <v/>
      </c>
      <c r="H871" s="50" t="str">
        <f t="shared" si="484"/>
        <v/>
      </c>
      <c r="I871" s="51" t="str">
        <f t="shared" si="485"/>
        <v/>
      </c>
      <c r="J871" s="50" t="str">
        <f t="shared" si="486"/>
        <v/>
      </c>
      <c r="K871" s="50" t="str">
        <f t="shared" si="487"/>
        <v/>
      </c>
      <c r="L871" s="52" t="str">
        <f t="shared" si="488"/>
        <v/>
      </c>
      <c r="M871" s="111" t="str">
        <f t="shared" si="489"/>
        <v/>
      </c>
      <c r="N871" s="114" t="str">
        <f t="shared" si="490"/>
        <v/>
      </c>
      <c r="O871" s="115"/>
      <c r="P871" s="114" t="str">
        <f t="shared" si="491"/>
        <v/>
      </c>
      <c r="Q871" s="115"/>
      <c r="R871" s="112" t="str">
        <f t="shared" si="492"/>
        <v/>
      </c>
      <c r="S871" s="50"/>
      <c r="T871" s="53" t="str">
        <f t="shared" si="493"/>
        <v/>
      </c>
      <c r="U871" s="50" t="str">
        <f t="shared" si="494"/>
        <v/>
      </c>
      <c r="V871" s="50" t="str">
        <f t="shared" si="495"/>
        <v/>
      </c>
      <c r="W871" s="53" t="str">
        <f t="shared" si="496"/>
        <v/>
      </c>
      <c r="X871" s="50" t="str">
        <f t="shared" si="497"/>
        <v/>
      </c>
      <c r="Y871" s="50" t="str">
        <f>IF(B871&lt;&gt;"",IF(MONTH(E871)=MONTH($F$14),SUMIF($C$22:C1339,"="&amp;(C871-1),$G$22:G1339),0)*T871,"")</f>
        <v/>
      </c>
      <c r="Z871" s="50" t="str">
        <f>IF(B871&lt;&gt;"",SUM($Y$22:Y871),"")</f>
        <v/>
      </c>
      <c r="AA871" s="51" t="str">
        <f t="shared" si="498"/>
        <v/>
      </c>
      <c r="AB871" s="50" t="str">
        <f t="shared" si="499"/>
        <v/>
      </c>
      <c r="AC871" s="50" t="str">
        <f t="shared" si="500"/>
        <v/>
      </c>
      <c r="AD871" s="50" t="str">
        <f t="shared" si="501"/>
        <v/>
      </c>
      <c r="AE871" s="50" t="str">
        <f t="shared" si="502"/>
        <v/>
      </c>
      <c r="AF871" s="50" t="str">
        <f>IFERROR($V871*(1-$W871)+SUM($X$22:$X871)+$AD871,"")</f>
        <v/>
      </c>
      <c r="AG871" s="50" t="str">
        <f t="shared" si="503"/>
        <v/>
      </c>
      <c r="AH871" s="50" t="str">
        <f>IF(B871&lt;&gt;"",
IF(AND(AG871=TRUE,D871&gt;=65),$V871*(1-10%)+SUM($X$22:$X871)+$AD871,AF871),
"")</f>
        <v/>
      </c>
      <c r="AI871" s="50" t="str">
        <f t="shared" si="504"/>
        <v/>
      </c>
      <c r="AJ871" s="50" t="str">
        <f t="shared" si="505"/>
        <v/>
      </c>
      <c r="AK871" s="50" t="str">
        <f t="shared" si="506"/>
        <v/>
      </c>
      <c r="AL871" s="50" t="str">
        <f t="shared" si="507"/>
        <v/>
      </c>
      <c r="AM871" s="50" t="str">
        <f t="shared" si="508"/>
        <v/>
      </c>
      <c r="AN871" s="50" t="str">
        <f t="shared" si="509"/>
        <v/>
      </c>
      <c r="AO871" s="50" t="str">
        <f t="shared" si="510"/>
        <v/>
      </c>
      <c r="AP871" s="50" t="str">
        <f t="shared" si="511"/>
        <v/>
      </c>
      <c r="AQ871" s="50" t="str">
        <f t="shared" si="512"/>
        <v/>
      </c>
    </row>
    <row r="872" spans="1:43" x14ac:dyDescent="0.2">
      <c r="A872" s="47" t="str">
        <f t="shared" si="479"/>
        <v/>
      </c>
      <c r="B872" s="47" t="str">
        <f>IF(E872&lt;=$F$10,VLOOKUP('KALKULATOR 2021'!A872,Robocze!$B$23:$C$102,2),"")</f>
        <v/>
      </c>
      <c r="C872" s="47" t="str">
        <f t="shared" si="480"/>
        <v/>
      </c>
      <c r="D872" s="48" t="str">
        <f t="shared" si="481"/>
        <v/>
      </c>
      <c r="E872" s="54" t="str">
        <f t="shared" si="482"/>
        <v/>
      </c>
      <c r="F872" s="49" t="str">
        <f t="shared" si="483"/>
        <v/>
      </c>
      <c r="G872" s="50" t="str">
        <f>IF(F872&lt;&gt;"",
IF($F$6=Robocze!$B$3,$F$5/12,
IF(AND($F$6=Robocze!$B$4,MOD(A872,3)=1),$F$5/4,
IF(AND($F$6=Robocze!$B$5,MOD(A872,12)=1),$F$5,0))),
"")</f>
        <v/>
      </c>
      <c r="H872" s="50" t="str">
        <f t="shared" si="484"/>
        <v/>
      </c>
      <c r="I872" s="51" t="str">
        <f t="shared" si="485"/>
        <v/>
      </c>
      <c r="J872" s="50" t="str">
        <f t="shared" si="486"/>
        <v/>
      </c>
      <c r="K872" s="50" t="str">
        <f t="shared" si="487"/>
        <v/>
      </c>
      <c r="L872" s="52" t="str">
        <f t="shared" si="488"/>
        <v/>
      </c>
      <c r="M872" s="111" t="str">
        <f t="shared" si="489"/>
        <v/>
      </c>
      <c r="N872" s="114" t="str">
        <f t="shared" si="490"/>
        <v/>
      </c>
      <c r="O872" s="115"/>
      <c r="P872" s="114" t="str">
        <f t="shared" si="491"/>
        <v/>
      </c>
      <c r="Q872" s="115"/>
      <c r="R872" s="112" t="str">
        <f t="shared" si="492"/>
        <v/>
      </c>
      <c r="S872" s="50"/>
      <c r="T872" s="53" t="str">
        <f t="shared" si="493"/>
        <v/>
      </c>
      <c r="U872" s="50" t="str">
        <f t="shared" si="494"/>
        <v/>
      </c>
      <c r="V872" s="50" t="str">
        <f t="shared" si="495"/>
        <v/>
      </c>
      <c r="W872" s="53" t="str">
        <f t="shared" si="496"/>
        <v/>
      </c>
      <c r="X872" s="50" t="str">
        <f t="shared" si="497"/>
        <v/>
      </c>
      <c r="Y872" s="50" t="str">
        <f>IF(B872&lt;&gt;"",IF(MONTH(E872)=MONTH($F$14),SUMIF($C$22:C1340,"="&amp;(C872-1),$G$22:G1340),0)*T872,"")</f>
        <v/>
      </c>
      <c r="Z872" s="50" t="str">
        <f>IF(B872&lt;&gt;"",SUM($Y$22:Y872),"")</f>
        <v/>
      </c>
      <c r="AA872" s="51" t="str">
        <f t="shared" si="498"/>
        <v/>
      </c>
      <c r="AB872" s="50" t="str">
        <f t="shared" si="499"/>
        <v/>
      </c>
      <c r="AC872" s="50" t="str">
        <f t="shared" si="500"/>
        <v/>
      </c>
      <c r="AD872" s="50" t="str">
        <f t="shared" si="501"/>
        <v/>
      </c>
      <c r="AE872" s="50" t="str">
        <f t="shared" si="502"/>
        <v/>
      </c>
      <c r="AF872" s="50" t="str">
        <f>IFERROR($V872*(1-$W872)+SUM($X$22:$X872)+$AD872,"")</f>
        <v/>
      </c>
      <c r="AG872" s="50" t="str">
        <f t="shared" si="503"/>
        <v/>
      </c>
      <c r="AH872" s="50" t="str">
        <f>IF(B872&lt;&gt;"",
IF(AND(AG872=TRUE,D872&gt;=65),$V872*(1-10%)+SUM($X$22:$X872)+$AD872,AF872),
"")</f>
        <v/>
      </c>
      <c r="AI872" s="50" t="str">
        <f t="shared" si="504"/>
        <v/>
      </c>
      <c r="AJ872" s="50" t="str">
        <f t="shared" si="505"/>
        <v/>
      </c>
      <c r="AK872" s="50" t="str">
        <f t="shared" si="506"/>
        <v/>
      </c>
      <c r="AL872" s="50" t="str">
        <f t="shared" si="507"/>
        <v/>
      </c>
      <c r="AM872" s="50" t="str">
        <f t="shared" si="508"/>
        <v/>
      </c>
      <c r="AN872" s="50" t="str">
        <f t="shared" si="509"/>
        <v/>
      </c>
      <c r="AO872" s="50" t="str">
        <f t="shared" si="510"/>
        <v/>
      </c>
      <c r="AP872" s="50" t="str">
        <f t="shared" si="511"/>
        <v/>
      </c>
      <c r="AQ872" s="50" t="str">
        <f t="shared" si="512"/>
        <v/>
      </c>
    </row>
    <row r="873" spans="1:43" x14ac:dyDescent="0.2">
      <c r="A873" s="55" t="str">
        <f t="shared" si="479"/>
        <v/>
      </c>
      <c r="B873" s="55" t="str">
        <f>IF(E873&lt;=$F$10,VLOOKUP('KALKULATOR 2021'!A873,Robocze!$B$23:$C$102,2),"")</f>
        <v/>
      </c>
      <c r="C873" s="55" t="str">
        <f t="shared" si="480"/>
        <v/>
      </c>
      <c r="D873" s="56" t="str">
        <f t="shared" si="481"/>
        <v/>
      </c>
      <c r="E873" s="57" t="str">
        <f t="shared" si="482"/>
        <v/>
      </c>
      <c r="F873" s="58" t="str">
        <f t="shared" si="483"/>
        <v/>
      </c>
      <c r="G873" s="59" t="str">
        <f>IF(F873&lt;&gt;"",
IF($F$6=Robocze!$B$3,$F$5/12,
IF(AND($F$6=Robocze!$B$4,MOD(A873,3)=1),$F$5/4,
IF(AND($F$6=Robocze!$B$5,MOD(A873,12)=1),$F$5,0))),
"")</f>
        <v/>
      </c>
      <c r="H873" s="59" t="str">
        <f t="shared" si="484"/>
        <v/>
      </c>
      <c r="I873" s="60" t="str">
        <f t="shared" si="485"/>
        <v/>
      </c>
      <c r="J873" s="59" t="str">
        <f t="shared" si="486"/>
        <v/>
      </c>
      <c r="K873" s="59" t="str">
        <f t="shared" si="487"/>
        <v/>
      </c>
      <c r="L873" s="61" t="str">
        <f t="shared" si="488"/>
        <v/>
      </c>
      <c r="M873" s="113" t="str">
        <f t="shared" si="489"/>
        <v/>
      </c>
      <c r="N873" s="114" t="str">
        <f t="shared" si="490"/>
        <v/>
      </c>
      <c r="O873" s="115"/>
      <c r="P873" s="114" t="str">
        <f t="shared" si="491"/>
        <v/>
      </c>
      <c r="Q873" s="115"/>
      <c r="R873" s="112" t="str">
        <f t="shared" si="492"/>
        <v/>
      </c>
      <c r="S873" s="59"/>
      <c r="T873" s="62" t="str">
        <f t="shared" si="493"/>
        <v/>
      </c>
      <c r="U873" s="59" t="str">
        <f t="shared" si="494"/>
        <v/>
      </c>
      <c r="V873" s="59" t="str">
        <f t="shared" si="495"/>
        <v/>
      </c>
      <c r="W873" s="62" t="str">
        <f t="shared" si="496"/>
        <v/>
      </c>
      <c r="X873" s="59" t="str">
        <f t="shared" si="497"/>
        <v/>
      </c>
      <c r="Y873" s="59" t="str">
        <f>IF(B873&lt;&gt;"",IF(MONTH(E873)=MONTH($F$14),SUMIF($C$22:C1341,"="&amp;(C873-1),$G$22:G1341),0)*T873,"")</f>
        <v/>
      </c>
      <c r="Z873" s="59" t="str">
        <f>IF(B873&lt;&gt;"",SUM($Y$22:Y873),"")</f>
        <v/>
      </c>
      <c r="AA873" s="60" t="str">
        <f t="shared" si="498"/>
        <v/>
      </c>
      <c r="AB873" s="59" t="str">
        <f t="shared" si="499"/>
        <v/>
      </c>
      <c r="AC873" s="59" t="str">
        <f t="shared" si="500"/>
        <v/>
      </c>
      <c r="AD873" s="59" t="str">
        <f t="shared" si="501"/>
        <v/>
      </c>
      <c r="AE873" s="59" t="str">
        <f t="shared" si="502"/>
        <v/>
      </c>
      <c r="AF873" s="59" t="str">
        <f>IFERROR($V873*(1-$W873)+SUM($X$22:$X873)+$AD873,"")</f>
        <v/>
      </c>
      <c r="AG873" s="59" t="str">
        <f t="shared" si="503"/>
        <v/>
      </c>
      <c r="AH873" s="59" t="str">
        <f>IF(B873&lt;&gt;"",
IF(AND(AG873=TRUE,D873&gt;=65),$V873*(1-10%)+SUM($X$22:$X873)+$AD873,AF873),
"")</f>
        <v/>
      </c>
      <c r="AI873" s="59" t="str">
        <f t="shared" si="504"/>
        <v/>
      </c>
      <c r="AJ873" s="59" t="str">
        <f t="shared" si="505"/>
        <v/>
      </c>
      <c r="AK873" s="59" t="str">
        <f t="shared" si="506"/>
        <v/>
      </c>
      <c r="AL873" s="59" t="str">
        <f t="shared" si="507"/>
        <v/>
      </c>
      <c r="AM873" s="59" t="str">
        <f t="shared" si="508"/>
        <v/>
      </c>
      <c r="AN873" s="59" t="str">
        <f t="shared" si="509"/>
        <v/>
      </c>
      <c r="AO873" s="59" t="str">
        <f t="shared" si="510"/>
        <v/>
      </c>
      <c r="AP873" s="59" t="str">
        <f t="shared" si="511"/>
        <v/>
      </c>
      <c r="AQ873" s="59" t="str">
        <f t="shared" si="512"/>
        <v/>
      </c>
    </row>
    <row r="874" spans="1:43" x14ac:dyDescent="0.2">
      <c r="A874" s="47" t="str">
        <f t="shared" si="479"/>
        <v/>
      </c>
      <c r="B874" s="47" t="str">
        <f>IF(E874&lt;=$F$10,VLOOKUP('KALKULATOR 2021'!A874,Robocze!$B$23:$C$102,2),"")</f>
        <v/>
      </c>
      <c r="C874" s="47" t="str">
        <f t="shared" si="480"/>
        <v/>
      </c>
      <c r="D874" s="48" t="str">
        <f t="shared" si="481"/>
        <v/>
      </c>
      <c r="E874" s="49" t="str">
        <f t="shared" si="482"/>
        <v/>
      </c>
      <c r="F874" s="49" t="str">
        <f t="shared" si="483"/>
        <v/>
      </c>
      <c r="G874" s="50" t="str">
        <f>IF(F874&lt;&gt;"",
IF($F$6=Robocze!$B$3,$F$5/12,
IF(AND($F$6=Robocze!$B$4,MOD(A874,3)=1),$F$5/4,
IF(AND($F$6=Robocze!$B$5,MOD(A874,12)=1),$F$5,0))),
"")</f>
        <v/>
      </c>
      <c r="H874" s="50" t="str">
        <f t="shared" si="484"/>
        <v/>
      </c>
      <c r="I874" s="51" t="str">
        <f t="shared" si="485"/>
        <v/>
      </c>
      <c r="J874" s="50" t="str">
        <f t="shared" si="486"/>
        <v/>
      </c>
      <c r="K874" s="50" t="str">
        <f t="shared" si="487"/>
        <v/>
      </c>
      <c r="L874" s="52" t="str">
        <f t="shared" si="488"/>
        <v/>
      </c>
      <c r="M874" s="111" t="str">
        <f t="shared" si="489"/>
        <v/>
      </c>
      <c r="N874" s="114" t="str">
        <f t="shared" si="490"/>
        <v/>
      </c>
      <c r="O874" s="115"/>
      <c r="P874" s="114" t="str">
        <f t="shared" si="491"/>
        <v/>
      </c>
      <c r="Q874" s="115"/>
      <c r="R874" s="112" t="str">
        <f t="shared" si="492"/>
        <v/>
      </c>
      <c r="S874" s="50"/>
      <c r="T874" s="53" t="str">
        <f t="shared" si="493"/>
        <v/>
      </c>
      <c r="U874" s="50" t="str">
        <f t="shared" si="494"/>
        <v/>
      </c>
      <c r="V874" s="50" t="str">
        <f t="shared" si="495"/>
        <v/>
      </c>
      <c r="W874" s="53" t="str">
        <f t="shared" si="496"/>
        <v/>
      </c>
      <c r="X874" s="50" t="str">
        <f t="shared" si="497"/>
        <v/>
      </c>
      <c r="Y874" s="50" t="str">
        <f>IF(B874&lt;&gt;"",IF(MONTH(E874)=MONTH($F$14),SUMIF($C$22:C1342,"="&amp;(C874-1),$G$22:G1342),0)*T874,"")</f>
        <v/>
      </c>
      <c r="Z874" s="50" t="str">
        <f>IF(B874&lt;&gt;"",SUM($Y$22:Y874),"")</f>
        <v/>
      </c>
      <c r="AA874" s="51" t="str">
        <f t="shared" si="498"/>
        <v/>
      </c>
      <c r="AB874" s="50" t="str">
        <f t="shared" si="499"/>
        <v/>
      </c>
      <c r="AC874" s="50" t="str">
        <f t="shared" si="500"/>
        <v/>
      </c>
      <c r="AD874" s="50" t="str">
        <f t="shared" si="501"/>
        <v/>
      </c>
      <c r="AE874" s="50" t="str">
        <f t="shared" si="502"/>
        <v/>
      </c>
      <c r="AF874" s="50" t="str">
        <f>IFERROR($V874*(1-$W874)+SUM($X$22:$X874)+$AD874,"")</f>
        <v/>
      </c>
      <c r="AG874" s="50" t="str">
        <f t="shared" si="503"/>
        <v/>
      </c>
      <c r="AH874" s="50" t="str">
        <f>IF(B874&lt;&gt;"",
IF(AND(AG874=TRUE,D874&gt;=65),$V874*(1-10%)+SUM($X$22:$X874)+$AD874,AF874),
"")</f>
        <v/>
      </c>
      <c r="AI874" s="50" t="str">
        <f t="shared" si="504"/>
        <v/>
      </c>
      <c r="AJ874" s="50" t="str">
        <f t="shared" si="505"/>
        <v/>
      </c>
      <c r="AK874" s="50" t="str">
        <f t="shared" si="506"/>
        <v/>
      </c>
      <c r="AL874" s="50" t="str">
        <f t="shared" si="507"/>
        <v/>
      </c>
      <c r="AM874" s="50" t="str">
        <f t="shared" si="508"/>
        <v/>
      </c>
      <c r="AN874" s="50" t="str">
        <f t="shared" si="509"/>
        <v/>
      </c>
      <c r="AO874" s="50" t="str">
        <f t="shared" si="510"/>
        <v/>
      </c>
      <c r="AP874" s="50" t="str">
        <f t="shared" si="511"/>
        <v/>
      </c>
      <c r="AQ874" s="50" t="str">
        <f t="shared" si="512"/>
        <v/>
      </c>
    </row>
    <row r="875" spans="1:43" x14ac:dyDescent="0.2">
      <c r="A875" s="47" t="str">
        <f t="shared" si="479"/>
        <v/>
      </c>
      <c r="B875" s="47" t="str">
        <f>IF(E875&lt;=$F$10,VLOOKUP('KALKULATOR 2021'!A875,Robocze!$B$23:$C$102,2),"")</f>
        <v/>
      </c>
      <c r="C875" s="47" t="str">
        <f t="shared" si="480"/>
        <v/>
      </c>
      <c r="D875" s="48" t="str">
        <f t="shared" si="481"/>
        <v/>
      </c>
      <c r="E875" s="54" t="str">
        <f t="shared" si="482"/>
        <v/>
      </c>
      <c r="F875" s="49" t="str">
        <f t="shared" si="483"/>
        <v/>
      </c>
      <c r="G875" s="50" t="str">
        <f>IF(F875&lt;&gt;"",
IF($F$6=Robocze!$B$3,$F$5/12,
IF(AND($F$6=Robocze!$B$4,MOD(A875,3)=1),$F$5/4,
IF(AND($F$6=Robocze!$B$5,MOD(A875,12)=1),$F$5,0))),
"")</f>
        <v/>
      </c>
      <c r="H875" s="50" t="str">
        <f t="shared" si="484"/>
        <v/>
      </c>
      <c r="I875" s="51" t="str">
        <f t="shared" si="485"/>
        <v/>
      </c>
      <c r="J875" s="50" t="str">
        <f t="shared" si="486"/>
        <v/>
      </c>
      <c r="K875" s="50" t="str">
        <f t="shared" si="487"/>
        <v/>
      </c>
      <c r="L875" s="52" t="str">
        <f t="shared" si="488"/>
        <v/>
      </c>
      <c r="M875" s="111" t="str">
        <f t="shared" si="489"/>
        <v/>
      </c>
      <c r="N875" s="114" t="str">
        <f t="shared" si="490"/>
        <v/>
      </c>
      <c r="O875" s="115"/>
      <c r="P875" s="114" t="str">
        <f t="shared" si="491"/>
        <v/>
      </c>
      <c r="Q875" s="115"/>
      <c r="R875" s="112" t="str">
        <f t="shared" si="492"/>
        <v/>
      </c>
      <c r="S875" s="50"/>
      <c r="T875" s="53" t="str">
        <f t="shared" si="493"/>
        <v/>
      </c>
      <c r="U875" s="50" t="str">
        <f t="shared" si="494"/>
        <v/>
      </c>
      <c r="V875" s="50" t="str">
        <f t="shared" si="495"/>
        <v/>
      </c>
      <c r="W875" s="53" t="str">
        <f t="shared" si="496"/>
        <v/>
      </c>
      <c r="X875" s="50" t="str">
        <f t="shared" si="497"/>
        <v/>
      </c>
      <c r="Y875" s="50" t="str">
        <f>IF(B875&lt;&gt;"",IF(MONTH(E875)=MONTH($F$14),SUMIF($C$22:C1343,"="&amp;(C875-1),$G$22:G1343),0)*T875,"")</f>
        <v/>
      </c>
      <c r="Z875" s="50" t="str">
        <f>IF(B875&lt;&gt;"",SUM($Y$22:Y875),"")</f>
        <v/>
      </c>
      <c r="AA875" s="51" t="str">
        <f t="shared" si="498"/>
        <v/>
      </c>
      <c r="AB875" s="50" t="str">
        <f t="shared" si="499"/>
        <v/>
      </c>
      <c r="AC875" s="50" t="str">
        <f t="shared" si="500"/>
        <v/>
      </c>
      <c r="AD875" s="50" t="str">
        <f t="shared" si="501"/>
        <v/>
      </c>
      <c r="AE875" s="50" t="str">
        <f t="shared" si="502"/>
        <v/>
      </c>
      <c r="AF875" s="50" t="str">
        <f>IFERROR($V875*(1-$W875)+SUM($X$22:$X875)+$AD875,"")</f>
        <v/>
      </c>
      <c r="AG875" s="50" t="str">
        <f t="shared" si="503"/>
        <v/>
      </c>
      <c r="AH875" s="50" t="str">
        <f>IF(B875&lt;&gt;"",
IF(AND(AG875=TRUE,D875&gt;=65),$V875*(1-10%)+SUM($X$22:$X875)+$AD875,AF875),
"")</f>
        <v/>
      </c>
      <c r="AI875" s="50" t="str">
        <f t="shared" si="504"/>
        <v/>
      </c>
      <c r="AJ875" s="50" t="str">
        <f t="shared" si="505"/>
        <v/>
      </c>
      <c r="AK875" s="50" t="str">
        <f t="shared" si="506"/>
        <v/>
      </c>
      <c r="AL875" s="50" t="str">
        <f t="shared" si="507"/>
        <v/>
      </c>
      <c r="AM875" s="50" t="str">
        <f t="shared" si="508"/>
        <v/>
      </c>
      <c r="AN875" s="50" t="str">
        <f t="shared" si="509"/>
        <v/>
      </c>
      <c r="AO875" s="50" t="str">
        <f t="shared" si="510"/>
        <v/>
      </c>
      <c r="AP875" s="50" t="str">
        <f t="shared" si="511"/>
        <v/>
      </c>
      <c r="AQ875" s="50" t="str">
        <f t="shared" si="512"/>
        <v/>
      </c>
    </row>
    <row r="876" spans="1:43" x14ac:dyDescent="0.2">
      <c r="A876" s="47" t="str">
        <f t="shared" si="479"/>
        <v/>
      </c>
      <c r="B876" s="47" t="str">
        <f>IF(E876&lt;=$F$10,VLOOKUP('KALKULATOR 2021'!A876,Robocze!$B$23:$C$102,2),"")</f>
        <v/>
      </c>
      <c r="C876" s="47" t="str">
        <f t="shared" si="480"/>
        <v/>
      </c>
      <c r="D876" s="48" t="str">
        <f t="shared" si="481"/>
        <v/>
      </c>
      <c r="E876" s="54" t="str">
        <f t="shared" si="482"/>
        <v/>
      </c>
      <c r="F876" s="49" t="str">
        <f t="shared" si="483"/>
        <v/>
      </c>
      <c r="G876" s="50" t="str">
        <f>IF(F876&lt;&gt;"",
IF($F$6=Robocze!$B$3,$F$5/12,
IF(AND($F$6=Robocze!$B$4,MOD(A876,3)=1),$F$5/4,
IF(AND($F$6=Robocze!$B$5,MOD(A876,12)=1),$F$5,0))),
"")</f>
        <v/>
      </c>
      <c r="H876" s="50" t="str">
        <f t="shared" si="484"/>
        <v/>
      </c>
      <c r="I876" s="51" t="str">
        <f t="shared" si="485"/>
        <v/>
      </c>
      <c r="J876" s="50" t="str">
        <f t="shared" si="486"/>
        <v/>
      </c>
      <c r="K876" s="50" t="str">
        <f t="shared" si="487"/>
        <v/>
      </c>
      <c r="L876" s="52" t="str">
        <f t="shared" si="488"/>
        <v/>
      </c>
      <c r="M876" s="111" t="str">
        <f t="shared" si="489"/>
        <v/>
      </c>
      <c r="N876" s="114" t="str">
        <f t="shared" si="490"/>
        <v/>
      </c>
      <c r="O876" s="115"/>
      <c r="P876" s="114" t="str">
        <f t="shared" si="491"/>
        <v/>
      </c>
      <c r="Q876" s="115"/>
      <c r="R876" s="112" t="str">
        <f t="shared" si="492"/>
        <v/>
      </c>
      <c r="S876" s="50"/>
      <c r="T876" s="53" t="str">
        <f t="shared" si="493"/>
        <v/>
      </c>
      <c r="U876" s="50" t="str">
        <f t="shared" si="494"/>
        <v/>
      </c>
      <c r="V876" s="50" t="str">
        <f t="shared" si="495"/>
        <v/>
      </c>
      <c r="W876" s="53" t="str">
        <f t="shared" si="496"/>
        <v/>
      </c>
      <c r="X876" s="50" t="str">
        <f t="shared" si="497"/>
        <v/>
      </c>
      <c r="Y876" s="50" t="str">
        <f>IF(B876&lt;&gt;"",IF(MONTH(E876)=MONTH($F$14),SUMIF($C$22:C1344,"="&amp;(C876-1),$G$22:G1344),0)*T876,"")</f>
        <v/>
      </c>
      <c r="Z876" s="50" t="str">
        <f>IF(B876&lt;&gt;"",SUM($Y$22:Y876),"")</f>
        <v/>
      </c>
      <c r="AA876" s="51" t="str">
        <f t="shared" si="498"/>
        <v/>
      </c>
      <c r="AB876" s="50" t="str">
        <f t="shared" si="499"/>
        <v/>
      </c>
      <c r="AC876" s="50" t="str">
        <f t="shared" si="500"/>
        <v/>
      </c>
      <c r="AD876" s="50" t="str">
        <f t="shared" si="501"/>
        <v/>
      </c>
      <c r="AE876" s="50" t="str">
        <f t="shared" si="502"/>
        <v/>
      </c>
      <c r="AF876" s="50" t="str">
        <f>IFERROR($V876*(1-$W876)+SUM($X$22:$X876)+$AD876,"")</f>
        <v/>
      </c>
      <c r="AG876" s="50" t="str">
        <f t="shared" si="503"/>
        <v/>
      </c>
      <c r="AH876" s="50" t="str">
        <f>IF(B876&lt;&gt;"",
IF(AND(AG876=TRUE,D876&gt;=65),$V876*(1-10%)+SUM($X$22:$X876)+$AD876,AF876),
"")</f>
        <v/>
      </c>
      <c r="AI876" s="50" t="str">
        <f t="shared" si="504"/>
        <v/>
      </c>
      <c r="AJ876" s="50" t="str">
        <f t="shared" si="505"/>
        <v/>
      </c>
      <c r="AK876" s="50" t="str">
        <f t="shared" si="506"/>
        <v/>
      </c>
      <c r="AL876" s="50" t="str">
        <f t="shared" si="507"/>
        <v/>
      </c>
      <c r="AM876" s="50" t="str">
        <f t="shared" si="508"/>
        <v/>
      </c>
      <c r="AN876" s="50" t="str">
        <f t="shared" si="509"/>
        <v/>
      </c>
      <c r="AO876" s="50" t="str">
        <f t="shared" si="510"/>
        <v/>
      </c>
      <c r="AP876" s="50" t="str">
        <f t="shared" si="511"/>
        <v/>
      </c>
      <c r="AQ876" s="50" t="str">
        <f t="shared" si="512"/>
        <v/>
      </c>
    </row>
    <row r="877" spans="1:43" x14ac:dyDescent="0.2">
      <c r="A877" s="47" t="str">
        <f t="shared" si="479"/>
        <v/>
      </c>
      <c r="B877" s="47" t="str">
        <f>IF(E877&lt;=$F$10,VLOOKUP('KALKULATOR 2021'!A877,Robocze!$B$23:$C$102,2),"")</f>
        <v/>
      </c>
      <c r="C877" s="47" t="str">
        <f t="shared" si="480"/>
        <v/>
      </c>
      <c r="D877" s="48" t="str">
        <f t="shared" si="481"/>
        <v/>
      </c>
      <c r="E877" s="54" t="str">
        <f t="shared" si="482"/>
        <v/>
      </c>
      <c r="F877" s="49" t="str">
        <f t="shared" si="483"/>
        <v/>
      </c>
      <c r="G877" s="50" t="str">
        <f>IF(F877&lt;&gt;"",
IF($F$6=Robocze!$B$3,$F$5/12,
IF(AND($F$6=Robocze!$B$4,MOD(A877,3)=1),$F$5/4,
IF(AND($F$6=Robocze!$B$5,MOD(A877,12)=1),$F$5,0))),
"")</f>
        <v/>
      </c>
      <c r="H877" s="50" t="str">
        <f t="shared" si="484"/>
        <v/>
      </c>
      <c r="I877" s="51" t="str">
        <f t="shared" si="485"/>
        <v/>
      </c>
      <c r="J877" s="50" t="str">
        <f t="shared" si="486"/>
        <v/>
      </c>
      <c r="K877" s="50" t="str">
        <f t="shared" si="487"/>
        <v/>
      </c>
      <c r="L877" s="52" t="str">
        <f t="shared" si="488"/>
        <v/>
      </c>
      <c r="M877" s="111" t="str">
        <f t="shared" si="489"/>
        <v/>
      </c>
      <c r="N877" s="114" t="str">
        <f t="shared" si="490"/>
        <v/>
      </c>
      <c r="O877" s="115"/>
      <c r="P877" s="114" t="str">
        <f t="shared" si="491"/>
        <v/>
      </c>
      <c r="Q877" s="115"/>
      <c r="R877" s="112" t="str">
        <f t="shared" si="492"/>
        <v/>
      </c>
      <c r="S877" s="50"/>
      <c r="T877" s="53" t="str">
        <f t="shared" si="493"/>
        <v/>
      </c>
      <c r="U877" s="50" t="str">
        <f t="shared" si="494"/>
        <v/>
      </c>
      <c r="V877" s="50" t="str">
        <f t="shared" si="495"/>
        <v/>
      </c>
      <c r="W877" s="53" t="str">
        <f t="shared" si="496"/>
        <v/>
      </c>
      <c r="X877" s="50" t="str">
        <f t="shared" si="497"/>
        <v/>
      </c>
      <c r="Y877" s="50" t="str">
        <f>IF(B877&lt;&gt;"",IF(MONTH(E877)=MONTH($F$14),SUMIF($C$22:C1345,"="&amp;(C877-1),$G$22:G1345),0)*T877,"")</f>
        <v/>
      </c>
      <c r="Z877" s="50" t="str">
        <f>IF(B877&lt;&gt;"",SUM($Y$22:Y877),"")</f>
        <v/>
      </c>
      <c r="AA877" s="51" t="str">
        <f t="shared" si="498"/>
        <v/>
      </c>
      <c r="AB877" s="50" t="str">
        <f t="shared" si="499"/>
        <v/>
      </c>
      <c r="AC877" s="50" t="str">
        <f t="shared" si="500"/>
        <v/>
      </c>
      <c r="AD877" s="50" t="str">
        <f t="shared" si="501"/>
        <v/>
      </c>
      <c r="AE877" s="50" t="str">
        <f t="shared" si="502"/>
        <v/>
      </c>
      <c r="AF877" s="50" t="str">
        <f>IFERROR($V877*(1-$W877)+SUM($X$22:$X877)+$AD877,"")</f>
        <v/>
      </c>
      <c r="AG877" s="50" t="str">
        <f t="shared" si="503"/>
        <v/>
      </c>
      <c r="AH877" s="50" t="str">
        <f>IF(B877&lt;&gt;"",
IF(AND(AG877=TRUE,D877&gt;=65),$V877*(1-10%)+SUM($X$22:$X877)+$AD877,AF877),
"")</f>
        <v/>
      </c>
      <c r="AI877" s="50" t="str">
        <f t="shared" si="504"/>
        <v/>
      </c>
      <c r="AJ877" s="50" t="str">
        <f t="shared" si="505"/>
        <v/>
      </c>
      <c r="AK877" s="50" t="str">
        <f t="shared" si="506"/>
        <v/>
      </c>
      <c r="AL877" s="50" t="str">
        <f t="shared" si="507"/>
        <v/>
      </c>
      <c r="AM877" s="50" t="str">
        <f t="shared" si="508"/>
        <v/>
      </c>
      <c r="AN877" s="50" t="str">
        <f t="shared" si="509"/>
        <v/>
      </c>
      <c r="AO877" s="50" t="str">
        <f t="shared" si="510"/>
        <v/>
      </c>
      <c r="AP877" s="50" t="str">
        <f t="shared" si="511"/>
        <v/>
      </c>
      <c r="AQ877" s="50" t="str">
        <f t="shared" si="512"/>
        <v/>
      </c>
    </row>
    <row r="878" spans="1:43" x14ac:dyDescent="0.2">
      <c r="A878" s="47" t="str">
        <f t="shared" si="479"/>
        <v/>
      </c>
      <c r="B878" s="47" t="str">
        <f>IF(E878&lt;=$F$10,VLOOKUP('KALKULATOR 2021'!A878,Robocze!$B$23:$C$102,2),"")</f>
        <v/>
      </c>
      <c r="C878" s="47" t="str">
        <f t="shared" si="480"/>
        <v/>
      </c>
      <c r="D878" s="48" t="str">
        <f t="shared" si="481"/>
        <v/>
      </c>
      <c r="E878" s="54" t="str">
        <f t="shared" si="482"/>
        <v/>
      </c>
      <c r="F878" s="49" t="str">
        <f t="shared" si="483"/>
        <v/>
      </c>
      <c r="G878" s="50" t="str">
        <f>IF(F878&lt;&gt;"",
IF($F$6=Robocze!$B$3,$F$5/12,
IF(AND($F$6=Robocze!$B$4,MOD(A878,3)=1),$F$5/4,
IF(AND($F$6=Robocze!$B$5,MOD(A878,12)=1),$F$5,0))),
"")</f>
        <v/>
      </c>
      <c r="H878" s="50" t="str">
        <f t="shared" si="484"/>
        <v/>
      </c>
      <c r="I878" s="51" t="str">
        <f t="shared" si="485"/>
        <v/>
      </c>
      <c r="J878" s="50" t="str">
        <f t="shared" si="486"/>
        <v/>
      </c>
      <c r="K878" s="50" t="str">
        <f t="shared" si="487"/>
        <v/>
      </c>
      <c r="L878" s="52" t="str">
        <f t="shared" si="488"/>
        <v/>
      </c>
      <c r="M878" s="111" t="str">
        <f t="shared" si="489"/>
        <v/>
      </c>
      <c r="N878" s="114" t="str">
        <f t="shared" si="490"/>
        <v/>
      </c>
      <c r="O878" s="115"/>
      <c r="P878" s="114" t="str">
        <f t="shared" si="491"/>
        <v/>
      </c>
      <c r="Q878" s="115"/>
      <c r="R878" s="112" t="str">
        <f t="shared" si="492"/>
        <v/>
      </c>
      <c r="S878" s="50"/>
      <c r="T878" s="53" t="str">
        <f t="shared" si="493"/>
        <v/>
      </c>
      <c r="U878" s="50" t="str">
        <f t="shared" si="494"/>
        <v/>
      </c>
      <c r="V878" s="50" t="str">
        <f t="shared" si="495"/>
        <v/>
      </c>
      <c r="W878" s="53" t="str">
        <f t="shared" si="496"/>
        <v/>
      </c>
      <c r="X878" s="50" t="str">
        <f t="shared" si="497"/>
        <v/>
      </c>
      <c r="Y878" s="50" t="str">
        <f>IF(B878&lt;&gt;"",IF(MONTH(E878)=MONTH($F$14),SUMIF($C$22:C1346,"="&amp;(C878-1),$G$22:G1346),0)*T878,"")</f>
        <v/>
      </c>
      <c r="Z878" s="50" t="str">
        <f>IF(B878&lt;&gt;"",SUM($Y$22:Y878),"")</f>
        <v/>
      </c>
      <c r="AA878" s="51" t="str">
        <f t="shared" si="498"/>
        <v/>
      </c>
      <c r="AB878" s="50" t="str">
        <f t="shared" si="499"/>
        <v/>
      </c>
      <c r="AC878" s="50" t="str">
        <f t="shared" si="500"/>
        <v/>
      </c>
      <c r="AD878" s="50" t="str">
        <f t="shared" si="501"/>
        <v/>
      </c>
      <c r="AE878" s="50" t="str">
        <f t="shared" si="502"/>
        <v/>
      </c>
      <c r="AF878" s="50" t="str">
        <f>IFERROR($V878*(1-$W878)+SUM($X$22:$X878)+$AD878,"")</f>
        <v/>
      </c>
      <c r="AG878" s="50" t="str">
        <f t="shared" si="503"/>
        <v/>
      </c>
      <c r="AH878" s="50" t="str">
        <f>IF(B878&lt;&gt;"",
IF(AND(AG878=TRUE,D878&gt;=65),$V878*(1-10%)+SUM($X$22:$X878)+$AD878,AF878),
"")</f>
        <v/>
      </c>
      <c r="AI878" s="50" t="str">
        <f t="shared" si="504"/>
        <v/>
      </c>
      <c r="AJ878" s="50" t="str">
        <f t="shared" si="505"/>
        <v/>
      </c>
      <c r="AK878" s="50" t="str">
        <f t="shared" si="506"/>
        <v/>
      </c>
      <c r="AL878" s="50" t="str">
        <f t="shared" si="507"/>
        <v/>
      </c>
      <c r="AM878" s="50" t="str">
        <f t="shared" si="508"/>
        <v/>
      </c>
      <c r="AN878" s="50" t="str">
        <f t="shared" si="509"/>
        <v/>
      </c>
      <c r="AO878" s="50" t="str">
        <f t="shared" si="510"/>
        <v/>
      </c>
      <c r="AP878" s="50" t="str">
        <f t="shared" si="511"/>
        <v/>
      </c>
      <c r="AQ878" s="50" t="str">
        <f t="shared" si="512"/>
        <v/>
      </c>
    </row>
    <row r="879" spans="1:43" x14ac:dyDescent="0.2">
      <c r="A879" s="47" t="str">
        <f t="shared" si="479"/>
        <v/>
      </c>
      <c r="B879" s="47" t="str">
        <f>IF(E879&lt;=$F$10,VLOOKUP('KALKULATOR 2021'!A879,Robocze!$B$23:$C$102,2),"")</f>
        <v/>
      </c>
      <c r="C879" s="47" t="str">
        <f t="shared" si="480"/>
        <v/>
      </c>
      <c r="D879" s="48" t="str">
        <f t="shared" si="481"/>
        <v/>
      </c>
      <c r="E879" s="54" t="str">
        <f t="shared" si="482"/>
        <v/>
      </c>
      <c r="F879" s="49" t="str">
        <f t="shared" si="483"/>
        <v/>
      </c>
      <c r="G879" s="50" t="str">
        <f>IF(F879&lt;&gt;"",
IF($F$6=Robocze!$B$3,$F$5/12,
IF(AND($F$6=Robocze!$B$4,MOD(A879,3)=1),$F$5/4,
IF(AND($F$6=Robocze!$B$5,MOD(A879,12)=1),$F$5,0))),
"")</f>
        <v/>
      </c>
      <c r="H879" s="50" t="str">
        <f t="shared" si="484"/>
        <v/>
      </c>
      <c r="I879" s="51" t="str">
        <f t="shared" si="485"/>
        <v/>
      </c>
      <c r="J879" s="50" t="str">
        <f t="shared" si="486"/>
        <v/>
      </c>
      <c r="K879" s="50" t="str">
        <f t="shared" si="487"/>
        <v/>
      </c>
      <c r="L879" s="52" t="str">
        <f t="shared" si="488"/>
        <v/>
      </c>
      <c r="M879" s="111" t="str">
        <f t="shared" si="489"/>
        <v/>
      </c>
      <c r="N879" s="114" t="str">
        <f t="shared" si="490"/>
        <v/>
      </c>
      <c r="O879" s="115"/>
      <c r="P879" s="114" t="str">
        <f t="shared" si="491"/>
        <v/>
      </c>
      <c r="Q879" s="115"/>
      <c r="R879" s="112" t="str">
        <f t="shared" si="492"/>
        <v/>
      </c>
      <c r="S879" s="50"/>
      <c r="T879" s="53" t="str">
        <f t="shared" si="493"/>
        <v/>
      </c>
      <c r="U879" s="50" t="str">
        <f t="shared" si="494"/>
        <v/>
      </c>
      <c r="V879" s="50" t="str">
        <f t="shared" si="495"/>
        <v/>
      </c>
      <c r="W879" s="53" t="str">
        <f t="shared" si="496"/>
        <v/>
      </c>
      <c r="X879" s="50" t="str">
        <f t="shared" si="497"/>
        <v/>
      </c>
      <c r="Y879" s="50" t="str">
        <f>IF(B879&lt;&gt;"",IF(MONTH(E879)=MONTH($F$14),SUMIF($C$22:C1347,"="&amp;(C879-1),$G$22:G1347),0)*T879,"")</f>
        <v/>
      </c>
      <c r="Z879" s="50" t="str">
        <f>IF(B879&lt;&gt;"",SUM($Y$22:Y879),"")</f>
        <v/>
      </c>
      <c r="AA879" s="51" t="str">
        <f t="shared" si="498"/>
        <v/>
      </c>
      <c r="AB879" s="50" t="str">
        <f t="shared" si="499"/>
        <v/>
      </c>
      <c r="AC879" s="50" t="str">
        <f t="shared" si="500"/>
        <v/>
      </c>
      <c r="AD879" s="50" t="str">
        <f t="shared" si="501"/>
        <v/>
      </c>
      <c r="AE879" s="50" t="str">
        <f t="shared" si="502"/>
        <v/>
      </c>
      <c r="AF879" s="50" t="str">
        <f>IFERROR($V879*(1-$W879)+SUM($X$22:$X879)+$AD879,"")</f>
        <v/>
      </c>
      <c r="AG879" s="50" t="str">
        <f t="shared" si="503"/>
        <v/>
      </c>
      <c r="AH879" s="50" t="str">
        <f>IF(B879&lt;&gt;"",
IF(AND(AG879=TRUE,D879&gt;=65),$V879*(1-10%)+SUM($X$22:$X879)+$AD879,AF879),
"")</f>
        <v/>
      </c>
      <c r="AI879" s="50" t="str">
        <f t="shared" si="504"/>
        <v/>
      </c>
      <c r="AJ879" s="50" t="str">
        <f t="shared" si="505"/>
        <v/>
      </c>
      <c r="AK879" s="50" t="str">
        <f t="shared" si="506"/>
        <v/>
      </c>
      <c r="AL879" s="50" t="str">
        <f t="shared" si="507"/>
        <v/>
      </c>
      <c r="AM879" s="50" t="str">
        <f t="shared" si="508"/>
        <v/>
      </c>
      <c r="AN879" s="50" t="str">
        <f t="shared" si="509"/>
        <v/>
      </c>
      <c r="AO879" s="50" t="str">
        <f t="shared" si="510"/>
        <v/>
      </c>
      <c r="AP879" s="50" t="str">
        <f t="shared" si="511"/>
        <v/>
      </c>
      <c r="AQ879" s="50" t="str">
        <f t="shared" si="512"/>
        <v/>
      </c>
    </row>
    <row r="880" spans="1:43" x14ac:dyDescent="0.2">
      <c r="A880" s="47" t="str">
        <f t="shared" si="479"/>
        <v/>
      </c>
      <c r="B880" s="47" t="str">
        <f>IF(E880&lt;=$F$10,VLOOKUP('KALKULATOR 2021'!A880,Robocze!$B$23:$C$102,2),"")</f>
        <v/>
      </c>
      <c r="C880" s="47" t="str">
        <f t="shared" si="480"/>
        <v/>
      </c>
      <c r="D880" s="48" t="str">
        <f t="shared" si="481"/>
        <v/>
      </c>
      <c r="E880" s="54" t="str">
        <f t="shared" si="482"/>
        <v/>
      </c>
      <c r="F880" s="49" t="str">
        <f t="shared" si="483"/>
        <v/>
      </c>
      <c r="G880" s="50" t="str">
        <f>IF(F880&lt;&gt;"",
IF($F$6=Robocze!$B$3,$F$5/12,
IF(AND($F$6=Robocze!$B$4,MOD(A880,3)=1),$F$5/4,
IF(AND($F$6=Robocze!$B$5,MOD(A880,12)=1),$F$5,0))),
"")</f>
        <v/>
      </c>
      <c r="H880" s="50" t="str">
        <f t="shared" si="484"/>
        <v/>
      </c>
      <c r="I880" s="51" t="str">
        <f t="shared" si="485"/>
        <v/>
      </c>
      <c r="J880" s="50" t="str">
        <f t="shared" si="486"/>
        <v/>
      </c>
      <c r="K880" s="50" t="str">
        <f t="shared" si="487"/>
        <v/>
      </c>
      <c r="L880" s="52" t="str">
        <f t="shared" si="488"/>
        <v/>
      </c>
      <c r="M880" s="111" t="str">
        <f t="shared" si="489"/>
        <v/>
      </c>
      <c r="N880" s="114" t="str">
        <f t="shared" si="490"/>
        <v/>
      </c>
      <c r="O880" s="115"/>
      <c r="P880" s="114" t="str">
        <f t="shared" si="491"/>
        <v/>
      </c>
      <c r="Q880" s="115"/>
      <c r="R880" s="112" t="str">
        <f t="shared" si="492"/>
        <v/>
      </c>
      <c r="S880" s="50"/>
      <c r="T880" s="53" t="str">
        <f t="shared" si="493"/>
        <v/>
      </c>
      <c r="U880" s="50" t="str">
        <f t="shared" si="494"/>
        <v/>
      </c>
      <c r="V880" s="50" t="str">
        <f t="shared" si="495"/>
        <v/>
      </c>
      <c r="W880" s="53" t="str">
        <f t="shared" si="496"/>
        <v/>
      </c>
      <c r="X880" s="50" t="str">
        <f t="shared" si="497"/>
        <v/>
      </c>
      <c r="Y880" s="50" t="str">
        <f>IF(B880&lt;&gt;"",IF(MONTH(E880)=MONTH($F$14),SUMIF($C$22:C1348,"="&amp;(C880-1),$G$22:G1348),0)*T880,"")</f>
        <v/>
      </c>
      <c r="Z880" s="50" t="str">
        <f>IF(B880&lt;&gt;"",SUM($Y$22:Y880),"")</f>
        <v/>
      </c>
      <c r="AA880" s="51" t="str">
        <f t="shared" si="498"/>
        <v/>
      </c>
      <c r="AB880" s="50" t="str">
        <f t="shared" si="499"/>
        <v/>
      </c>
      <c r="AC880" s="50" t="str">
        <f t="shared" si="500"/>
        <v/>
      </c>
      <c r="AD880" s="50" t="str">
        <f t="shared" si="501"/>
        <v/>
      </c>
      <c r="AE880" s="50" t="str">
        <f t="shared" si="502"/>
        <v/>
      </c>
      <c r="AF880" s="50" t="str">
        <f>IFERROR($V880*(1-$W880)+SUM($X$22:$X880)+$AD880,"")</f>
        <v/>
      </c>
      <c r="AG880" s="50" t="str">
        <f t="shared" si="503"/>
        <v/>
      </c>
      <c r="AH880" s="50" t="str">
        <f>IF(B880&lt;&gt;"",
IF(AND(AG880=TRUE,D880&gt;=65),$V880*(1-10%)+SUM($X$22:$X880)+$AD880,AF880),
"")</f>
        <v/>
      </c>
      <c r="AI880" s="50" t="str">
        <f t="shared" si="504"/>
        <v/>
      </c>
      <c r="AJ880" s="50" t="str">
        <f t="shared" si="505"/>
        <v/>
      </c>
      <c r="AK880" s="50" t="str">
        <f t="shared" si="506"/>
        <v/>
      </c>
      <c r="AL880" s="50" t="str">
        <f t="shared" si="507"/>
        <v/>
      </c>
      <c r="AM880" s="50" t="str">
        <f t="shared" si="508"/>
        <v/>
      </c>
      <c r="AN880" s="50" t="str">
        <f t="shared" si="509"/>
        <v/>
      </c>
      <c r="AO880" s="50" t="str">
        <f t="shared" si="510"/>
        <v/>
      </c>
      <c r="AP880" s="50" t="str">
        <f t="shared" si="511"/>
        <v/>
      </c>
      <c r="AQ880" s="50" t="str">
        <f t="shared" si="512"/>
        <v/>
      </c>
    </row>
    <row r="881" spans="1:43" x14ac:dyDescent="0.2">
      <c r="A881" s="47" t="str">
        <f t="shared" si="479"/>
        <v/>
      </c>
      <c r="B881" s="47" t="str">
        <f>IF(E881&lt;=$F$10,VLOOKUP('KALKULATOR 2021'!A881,Robocze!$B$23:$C$102,2),"")</f>
        <v/>
      </c>
      <c r="C881" s="47" t="str">
        <f t="shared" si="480"/>
        <v/>
      </c>
      <c r="D881" s="48" t="str">
        <f t="shared" si="481"/>
        <v/>
      </c>
      <c r="E881" s="54" t="str">
        <f t="shared" si="482"/>
        <v/>
      </c>
      <c r="F881" s="49" t="str">
        <f t="shared" si="483"/>
        <v/>
      </c>
      <c r="G881" s="50" t="str">
        <f>IF(F881&lt;&gt;"",
IF($F$6=Robocze!$B$3,$F$5/12,
IF(AND($F$6=Robocze!$B$4,MOD(A881,3)=1),$F$5/4,
IF(AND($F$6=Robocze!$B$5,MOD(A881,12)=1),$F$5,0))),
"")</f>
        <v/>
      </c>
      <c r="H881" s="50" t="str">
        <f t="shared" si="484"/>
        <v/>
      </c>
      <c r="I881" s="51" t="str">
        <f t="shared" si="485"/>
        <v/>
      </c>
      <c r="J881" s="50" t="str">
        <f t="shared" si="486"/>
        <v/>
      </c>
      <c r="K881" s="50" t="str">
        <f t="shared" si="487"/>
        <v/>
      </c>
      <c r="L881" s="52" t="str">
        <f t="shared" si="488"/>
        <v/>
      </c>
      <c r="M881" s="111" t="str">
        <f t="shared" si="489"/>
        <v/>
      </c>
      <c r="N881" s="114" t="str">
        <f t="shared" si="490"/>
        <v/>
      </c>
      <c r="O881" s="115"/>
      <c r="P881" s="114" t="str">
        <f t="shared" si="491"/>
        <v/>
      </c>
      <c r="Q881" s="115"/>
      <c r="R881" s="112" t="str">
        <f t="shared" si="492"/>
        <v/>
      </c>
      <c r="S881" s="50"/>
      <c r="T881" s="53" t="str">
        <f t="shared" si="493"/>
        <v/>
      </c>
      <c r="U881" s="50" t="str">
        <f t="shared" si="494"/>
        <v/>
      </c>
      <c r="V881" s="50" t="str">
        <f t="shared" si="495"/>
        <v/>
      </c>
      <c r="W881" s="53" t="str">
        <f t="shared" si="496"/>
        <v/>
      </c>
      <c r="X881" s="50" t="str">
        <f t="shared" si="497"/>
        <v/>
      </c>
      <c r="Y881" s="50" t="str">
        <f>IF(B881&lt;&gt;"",IF(MONTH(E881)=MONTH($F$14),SUMIF($C$22:C1349,"="&amp;(C881-1),$G$22:G1349),0)*T881,"")</f>
        <v/>
      </c>
      <c r="Z881" s="50" t="str">
        <f>IF(B881&lt;&gt;"",SUM($Y$22:Y881),"")</f>
        <v/>
      </c>
      <c r="AA881" s="51" t="str">
        <f t="shared" si="498"/>
        <v/>
      </c>
      <c r="AB881" s="50" t="str">
        <f t="shared" si="499"/>
        <v/>
      </c>
      <c r="AC881" s="50" t="str">
        <f t="shared" si="500"/>
        <v/>
      </c>
      <c r="AD881" s="50" t="str">
        <f t="shared" si="501"/>
        <v/>
      </c>
      <c r="AE881" s="50" t="str">
        <f t="shared" si="502"/>
        <v/>
      </c>
      <c r="AF881" s="50" t="str">
        <f>IFERROR($V881*(1-$W881)+SUM($X$22:$X881)+$AD881,"")</f>
        <v/>
      </c>
      <c r="AG881" s="50" t="str">
        <f t="shared" si="503"/>
        <v/>
      </c>
      <c r="AH881" s="50" t="str">
        <f>IF(B881&lt;&gt;"",
IF(AND(AG881=TRUE,D881&gt;=65),$V881*(1-10%)+SUM($X$22:$X881)+$AD881,AF881),
"")</f>
        <v/>
      </c>
      <c r="AI881" s="50" t="str">
        <f t="shared" si="504"/>
        <v/>
      </c>
      <c r="AJ881" s="50" t="str">
        <f t="shared" si="505"/>
        <v/>
      </c>
      <c r="AK881" s="50" t="str">
        <f t="shared" si="506"/>
        <v/>
      </c>
      <c r="AL881" s="50" t="str">
        <f t="shared" si="507"/>
        <v/>
      </c>
      <c r="AM881" s="50" t="str">
        <f t="shared" si="508"/>
        <v/>
      </c>
      <c r="AN881" s="50" t="str">
        <f t="shared" si="509"/>
        <v/>
      </c>
      <c r="AO881" s="50" t="str">
        <f t="shared" si="510"/>
        <v/>
      </c>
      <c r="AP881" s="50" t="str">
        <f t="shared" si="511"/>
        <v/>
      </c>
      <c r="AQ881" s="50" t="str">
        <f t="shared" si="512"/>
        <v/>
      </c>
    </row>
    <row r="882" spans="1:43" x14ac:dyDescent="0.2">
      <c r="A882" s="47" t="str">
        <f t="shared" si="479"/>
        <v/>
      </c>
      <c r="B882" s="47" t="str">
        <f>IF(E882&lt;=$F$10,VLOOKUP('KALKULATOR 2021'!A882,Robocze!$B$23:$C$102,2),"")</f>
        <v/>
      </c>
      <c r="C882" s="47" t="str">
        <f t="shared" si="480"/>
        <v/>
      </c>
      <c r="D882" s="48" t="str">
        <f t="shared" si="481"/>
        <v/>
      </c>
      <c r="E882" s="54" t="str">
        <f t="shared" si="482"/>
        <v/>
      </c>
      <c r="F882" s="49" t="str">
        <f t="shared" si="483"/>
        <v/>
      </c>
      <c r="G882" s="50" t="str">
        <f>IF(F882&lt;&gt;"",
IF($F$6=Robocze!$B$3,$F$5/12,
IF(AND($F$6=Robocze!$B$4,MOD(A882,3)=1),$F$5/4,
IF(AND($F$6=Robocze!$B$5,MOD(A882,12)=1),$F$5,0))),
"")</f>
        <v/>
      </c>
      <c r="H882" s="50" t="str">
        <f t="shared" si="484"/>
        <v/>
      </c>
      <c r="I882" s="51" t="str">
        <f t="shared" si="485"/>
        <v/>
      </c>
      <c r="J882" s="50" t="str">
        <f t="shared" si="486"/>
        <v/>
      </c>
      <c r="K882" s="50" t="str">
        <f t="shared" si="487"/>
        <v/>
      </c>
      <c r="L882" s="52" t="str">
        <f t="shared" si="488"/>
        <v/>
      </c>
      <c r="M882" s="111" t="str">
        <f t="shared" si="489"/>
        <v/>
      </c>
      <c r="N882" s="114" t="str">
        <f t="shared" si="490"/>
        <v/>
      </c>
      <c r="O882" s="115"/>
      <c r="P882" s="114" t="str">
        <f t="shared" si="491"/>
        <v/>
      </c>
      <c r="Q882" s="115"/>
      <c r="R882" s="112" t="str">
        <f t="shared" si="492"/>
        <v/>
      </c>
      <c r="S882" s="50"/>
      <c r="T882" s="53" t="str">
        <f t="shared" si="493"/>
        <v/>
      </c>
      <c r="U882" s="50" t="str">
        <f t="shared" si="494"/>
        <v/>
      </c>
      <c r="V882" s="50" t="str">
        <f t="shared" si="495"/>
        <v/>
      </c>
      <c r="W882" s="53" t="str">
        <f t="shared" si="496"/>
        <v/>
      </c>
      <c r="X882" s="50" t="str">
        <f t="shared" si="497"/>
        <v/>
      </c>
      <c r="Y882" s="50" t="str">
        <f>IF(B882&lt;&gt;"",IF(MONTH(E882)=MONTH($F$14),SUMIF($C$22:C1350,"="&amp;(C882-1),$G$22:G1350),0)*T882,"")</f>
        <v/>
      </c>
      <c r="Z882" s="50" t="str">
        <f>IF(B882&lt;&gt;"",SUM($Y$22:Y882),"")</f>
        <v/>
      </c>
      <c r="AA882" s="51" t="str">
        <f t="shared" si="498"/>
        <v/>
      </c>
      <c r="AB882" s="50" t="str">
        <f t="shared" si="499"/>
        <v/>
      </c>
      <c r="AC882" s="50" t="str">
        <f t="shared" si="500"/>
        <v/>
      </c>
      <c r="AD882" s="50" t="str">
        <f t="shared" si="501"/>
        <v/>
      </c>
      <c r="AE882" s="50" t="str">
        <f t="shared" si="502"/>
        <v/>
      </c>
      <c r="AF882" s="50" t="str">
        <f>IFERROR($V882*(1-$W882)+SUM($X$22:$X882)+$AD882,"")</f>
        <v/>
      </c>
      <c r="AG882" s="50" t="str">
        <f t="shared" si="503"/>
        <v/>
      </c>
      <c r="AH882" s="50" t="str">
        <f>IF(B882&lt;&gt;"",
IF(AND(AG882=TRUE,D882&gt;=65),$V882*(1-10%)+SUM($X$22:$X882)+$AD882,AF882),
"")</f>
        <v/>
      </c>
      <c r="AI882" s="50" t="str">
        <f t="shared" si="504"/>
        <v/>
      </c>
      <c r="AJ882" s="50" t="str">
        <f t="shared" si="505"/>
        <v/>
      </c>
      <c r="AK882" s="50" t="str">
        <f t="shared" si="506"/>
        <v/>
      </c>
      <c r="AL882" s="50" t="str">
        <f t="shared" si="507"/>
        <v/>
      </c>
      <c r="AM882" s="50" t="str">
        <f t="shared" si="508"/>
        <v/>
      </c>
      <c r="AN882" s="50" t="str">
        <f t="shared" si="509"/>
        <v/>
      </c>
      <c r="AO882" s="50" t="str">
        <f t="shared" si="510"/>
        <v/>
      </c>
      <c r="AP882" s="50" t="str">
        <f t="shared" si="511"/>
        <v/>
      </c>
      <c r="AQ882" s="50" t="str">
        <f t="shared" si="512"/>
        <v/>
      </c>
    </row>
    <row r="883" spans="1:43" x14ac:dyDescent="0.2">
      <c r="A883" s="47" t="str">
        <f t="shared" si="479"/>
        <v/>
      </c>
      <c r="B883" s="47" t="str">
        <f>IF(E883&lt;=$F$10,VLOOKUP('KALKULATOR 2021'!A883,Robocze!$B$23:$C$102,2),"")</f>
        <v/>
      </c>
      <c r="C883" s="47" t="str">
        <f t="shared" si="480"/>
        <v/>
      </c>
      <c r="D883" s="48" t="str">
        <f t="shared" si="481"/>
        <v/>
      </c>
      <c r="E883" s="54" t="str">
        <f t="shared" si="482"/>
        <v/>
      </c>
      <c r="F883" s="49" t="str">
        <f t="shared" si="483"/>
        <v/>
      </c>
      <c r="G883" s="50" t="str">
        <f>IF(F883&lt;&gt;"",
IF($F$6=Robocze!$B$3,$F$5/12,
IF(AND($F$6=Robocze!$B$4,MOD(A883,3)=1),$F$5/4,
IF(AND($F$6=Robocze!$B$5,MOD(A883,12)=1),$F$5,0))),
"")</f>
        <v/>
      </c>
      <c r="H883" s="50" t="str">
        <f t="shared" si="484"/>
        <v/>
      </c>
      <c r="I883" s="51" t="str">
        <f t="shared" si="485"/>
        <v/>
      </c>
      <c r="J883" s="50" t="str">
        <f t="shared" si="486"/>
        <v/>
      </c>
      <c r="K883" s="50" t="str">
        <f t="shared" si="487"/>
        <v/>
      </c>
      <c r="L883" s="52" t="str">
        <f t="shared" si="488"/>
        <v/>
      </c>
      <c r="M883" s="111" t="str">
        <f t="shared" si="489"/>
        <v/>
      </c>
      <c r="N883" s="114" t="str">
        <f t="shared" si="490"/>
        <v/>
      </c>
      <c r="O883" s="115"/>
      <c r="P883" s="114" t="str">
        <f t="shared" si="491"/>
        <v/>
      </c>
      <c r="Q883" s="115"/>
      <c r="R883" s="112" t="str">
        <f t="shared" si="492"/>
        <v/>
      </c>
      <c r="S883" s="50"/>
      <c r="T883" s="53" t="str">
        <f t="shared" si="493"/>
        <v/>
      </c>
      <c r="U883" s="50" t="str">
        <f t="shared" si="494"/>
        <v/>
      </c>
      <c r="V883" s="50" t="str">
        <f t="shared" si="495"/>
        <v/>
      </c>
      <c r="W883" s="53" t="str">
        <f t="shared" si="496"/>
        <v/>
      </c>
      <c r="X883" s="50" t="str">
        <f t="shared" si="497"/>
        <v/>
      </c>
      <c r="Y883" s="50" t="str">
        <f>IF(B883&lt;&gt;"",IF(MONTH(E883)=MONTH($F$14),SUMIF($C$22:C1351,"="&amp;(C883-1),$G$22:G1351),0)*T883,"")</f>
        <v/>
      </c>
      <c r="Z883" s="50" t="str">
        <f>IF(B883&lt;&gt;"",SUM($Y$22:Y883),"")</f>
        <v/>
      </c>
      <c r="AA883" s="51" t="str">
        <f t="shared" si="498"/>
        <v/>
      </c>
      <c r="AB883" s="50" t="str">
        <f t="shared" si="499"/>
        <v/>
      </c>
      <c r="AC883" s="50" t="str">
        <f t="shared" si="500"/>
        <v/>
      </c>
      <c r="AD883" s="50" t="str">
        <f t="shared" si="501"/>
        <v/>
      </c>
      <c r="AE883" s="50" t="str">
        <f t="shared" si="502"/>
        <v/>
      </c>
      <c r="AF883" s="50" t="str">
        <f>IFERROR($V883*(1-$W883)+SUM($X$22:$X883)+$AD883,"")</f>
        <v/>
      </c>
      <c r="AG883" s="50" t="str">
        <f t="shared" si="503"/>
        <v/>
      </c>
      <c r="AH883" s="50" t="str">
        <f>IF(B883&lt;&gt;"",
IF(AND(AG883=TRUE,D883&gt;=65),$V883*(1-10%)+SUM($X$22:$X883)+$AD883,AF883),
"")</f>
        <v/>
      </c>
      <c r="AI883" s="50" t="str">
        <f t="shared" si="504"/>
        <v/>
      </c>
      <c r="AJ883" s="50" t="str">
        <f t="shared" si="505"/>
        <v/>
      </c>
      <c r="AK883" s="50" t="str">
        <f t="shared" si="506"/>
        <v/>
      </c>
      <c r="AL883" s="50" t="str">
        <f t="shared" si="507"/>
        <v/>
      </c>
      <c r="AM883" s="50" t="str">
        <f t="shared" si="508"/>
        <v/>
      </c>
      <c r="AN883" s="50" t="str">
        <f t="shared" si="509"/>
        <v/>
      </c>
      <c r="AO883" s="50" t="str">
        <f t="shared" si="510"/>
        <v/>
      </c>
      <c r="AP883" s="50" t="str">
        <f t="shared" si="511"/>
        <v/>
      </c>
      <c r="AQ883" s="50" t="str">
        <f t="shared" si="512"/>
        <v/>
      </c>
    </row>
    <row r="884" spans="1:43" x14ac:dyDescent="0.2">
      <c r="A884" s="47" t="str">
        <f t="shared" si="479"/>
        <v/>
      </c>
      <c r="B884" s="47" t="str">
        <f>IF(E884&lt;=$F$10,VLOOKUP('KALKULATOR 2021'!A884,Robocze!$B$23:$C$102,2),"")</f>
        <v/>
      </c>
      <c r="C884" s="47" t="str">
        <f t="shared" si="480"/>
        <v/>
      </c>
      <c r="D884" s="48" t="str">
        <f t="shared" si="481"/>
        <v/>
      </c>
      <c r="E884" s="54" t="str">
        <f t="shared" si="482"/>
        <v/>
      </c>
      <c r="F884" s="49" t="str">
        <f t="shared" si="483"/>
        <v/>
      </c>
      <c r="G884" s="50" t="str">
        <f>IF(F884&lt;&gt;"",
IF($F$6=Robocze!$B$3,$F$5/12,
IF(AND($F$6=Robocze!$B$4,MOD(A884,3)=1),$F$5/4,
IF(AND($F$6=Robocze!$B$5,MOD(A884,12)=1),$F$5,0))),
"")</f>
        <v/>
      </c>
      <c r="H884" s="50" t="str">
        <f t="shared" si="484"/>
        <v/>
      </c>
      <c r="I884" s="51" t="str">
        <f t="shared" si="485"/>
        <v/>
      </c>
      <c r="J884" s="50" t="str">
        <f t="shared" si="486"/>
        <v/>
      </c>
      <c r="K884" s="50" t="str">
        <f t="shared" si="487"/>
        <v/>
      </c>
      <c r="L884" s="52" t="str">
        <f t="shared" si="488"/>
        <v/>
      </c>
      <c r="M884" s="111" t="str">
        <f t="shared" si="489"/>
        <v/>
      </c>
      <c r="N884" s="114" t="str">
        <f t="shared" si="490"/>
        <v/>
      </c>
      <c r="O884" s="115"/>
      <c r="P884" s="114" t="str">
        <f t="shared" si="491"/>
        <v/>
      </c>
      <c r="Q884" s="115"/>
      <c r="R884" s="112" t="str">
        <f t="shared" si="492"/>
        <v/>
      </c>
      <c r="S884" s="50"/>
      <c r="T884" s="53" t="str">
        <f t="shared" si="493"/>
        <v/>
      </c>
      <c r="U884" s="50" t="str">
        <f t="shared" si="494"/>
        <v/>
      </c>
      <c r="V884" s="50" t="str">
        <f t="shared" si="495"/>
        <v/>
      </c>
      <c r="W884" s="53" t="str">
        <f t="shared" si="496"/>
        <v/>
      </c>
      <c r="X884" s="50" t="str">
        <f t="shared" si="497"/>
        <v/>
      </c>
      <c r="Y884" s="50" t="str">
        <f>IF(B884&lt;&gt;"",IF(MONTH(E884)=MONTH($F$14),SUMIF($C$22:C1352,"="&amp;(C884-1),$G$22:G1352),0)*T884,"")</f>
        <v/>
      </c>
      <c r="Z884" s="50" t="str">
        <f>IF(B884&lt;&gt;"",SUM($Y$22:Y884),"")</f>
        <v/>
      </c>
      <c r="AA884" s="51" t="str">
        <f t="shared" si="498"/>
        <v/>
      </c>
      <c r="AB884" s="50" t="str">
        <f t="shared" si="499"/>
        <v/>
      </c>
      <c r="AC884" s="50" t="str">
        <f t="shared" si="500"/>
        <v/>
      </c>
      <c r="AD884" s="50" t="str">
        <f t="shared" si="501"/>
        <v/>
      </c>
      <c r="AE884" s="50" t="str">
        <f t="shared" si="502"/>
        <v/>
      </c>
      <c r="AF884" s="50" t="str">
        <f>IFERROR($V884*(1-$W884)+SUM($X$22:$X884)+$AD884,"")</f>
        <v/>
      </c>
      <c r="AG884" s="50" t="str">
        <f t="shared" si="503"/>
        <v/>
      </c>
      <c r="AH884" s="50" t="str">
        <f>IF(B884&lt;&gt;"",
IF(AND(AG884=TRUE,D884&gt;=65),$V884*(1-10%)+SUM($X$22:$X884)+$AD884,AF884),
"")</f>
        <v/>
      </c>
      <c r="AI884" s="50" t="str">
        <f t="shared" si="504"/>
        <v/>
      </c>
      <c r="AJ884" s="50" t="str">
        <f t="shared" si="505"/>
        <v/>
      </c>
      <c r="AK884" s="50" t="str">
        <f t="shared" si="506"/>
        <v/>
      </c>
      <c r="AL884" s="50" t="str">
        <f t="shared" si="507"/>
        <v/>
      </c>
      <c r="AM884" s="50" t="str">
        <f t="shared" si="508"/>
        <v/>
      </c>
      <c r="AN884" s="50" t="str">
        <f t="shared" si="509"/>
        <v/>
      </c>
      <c r="AO884" s="50" t="str">
        <f t="shared" si="510"/>
        <v/>
      </c>
      <c r="AP884" s="50" t="str">
        <f t="shared" si="511"/>
        <v/>
      </c>
      <c r="AQ884" s="50" t="str">
        <f t="shared" si="512"/>
        <v/>
      </c>
    </row>
    <row r="885" spans="1:43" x14ac:dyDescent="0.2">
      <c r="A885" s="55" t="str">
        <f t="shared" si="479"/>
        <v/>
      </c>
      <c r="B885" s="55" t="str">
        <f>IF(E885&lt;=$F$10,VLOOKUP('KALKULATOR 2021'!A885,Robocze!$B$23:$C$102,2),"")</f>
        <v/>
      </c>
      <c r="C885" s="55" t="str">
        <f t="shared" si="480"/>
        <v/>
      </c>
      <c r="D885" s="56" t="str">
        <f t="shared" si="481"/>
        <v/>
      </c>
      <c r="E885" s="57" t="str">
        <f t="shared" si="482"/>
        <v/>
      </c>
      <c r="F885" s="58" t="str">
        <f t="shared" si="483"/>
        <v/>
      </c>
      <c r="G885" s="59" t="str">
        <f>IF(F885&lt;&gt;"",
IF($F$6=Robocze!$B$3,$F$5/12,
IF(AND($F$6=Robocze!$B$4,MOD(A885,3)=1),$F$5/4,
IF(AND($F$6=Robocze!$B$5,MOD(A885,12)=1),$F$5,0))),
"")</f>
        <v/>
      </c>
      <c r="H885" s="59" t="str">
        <f t="shared" si="484"/>
        <v/>
      </c>
      <c r="I885" s="60" t="str">
        <f t="shared" si="485"/>
        <v/>
      </c>
      <c r="J885" s="59" t="str">
        <f t="shared" si="486"/>
        <v/>
      </c>
      <c r="K885" s="59" t="str">
        <f t="shared" si="487"/>
        <v/>
      </c>
      <c r="L885" s="61" t="str">
        <f t="shared" si="488"/>
        <v/>
      </c>
      <c r="M885" s="113" t="str">
        <f t="shared" si="489"/>
        <v/>
      </c>
      <c r="N885" s="114" t="str">
        <f t="shared" si="490"/>
        <v/>
      </c>
      <c r="O885" s="115"/>
      <c r="P885" s="114" t="str">
        <f t="shared" si="491"/>
        <v/>
      </c>
      <c r="Q885" s="115"/>
      <c r="R885" s="112" t="str">
        <f t="shared" si="492"/>
        <v/>
      </c>
      <c r="S885" s="59"/>
      <c r="T885" s="62" t="str">
        <f t="shared" si="493"/>
        <v/>
      </c>
      <c r="U885" s="59" t="str">
        <f t="shared" si="494"/>
        <v/>
      </c>
      <c r="V885" s="59" t="str">
        <f t="shared" si="495"/>
        <v/>
      </c>
      <c r="W885" s="62" t="str">
        <f t="shared" si="496"/>
        <v/>
      </c>
      <c r="X885" s="59" t="str">
        <f t="shared" si="497"/>
        <v/>
      </c>
      <c r="Y885" s="59" t="str">
        <f>IF(B885&lt;&gt;"",IF(MONTH(E885)=MONTH($F$14),SUMIF($C$22:C1353,"="&amp;(C885-1),$G$22:G1353),0)*T885,"")</f>
        <v/>
      </c>
      <c r="Z885" s="59" t="str">
        <f>IF(B885&lt;&gt;"",SUM($Y$22:Y885),"")</f>
        <v/>
      </c>
      <c r="AA885" s="60" t="str">
        <f t="shared" si="498"/>
        <v/>
      </c>
      <c r="AB885" s="59" t="str">
        <f t="shared" si="499"/>
        <v/>
      </c>
      <c r="AC885" s="59" t="str">
        <f t="shared" si="500"/>
        <v/>
      </c>
      <c r="AD885" s="59" t="str">
        <f t="shared" si="501"/>
        <v/>
      </c>
      <c r="AE885" s="59" t="str">
        <f t="shared" si="502"/>
        <v/>
      </c>
      <c r="AF885" s="59" t="str">
        <f>IFERROR($V885*(1-$W885)+SUM($X$22:$X885)+$AD885,"")</f>
        <v/>
      </c>
      <c r="AG885" s="59" t="str">
        <f t="shared" si="503"/>
        <v/>
      </c>
      <c r="AH885" s="59" t="str">
        <f>IF(B885&lt;&gt;"",
IF(AND(AG885=TRUE,D885&gt;=65),$V885*(1-10%)+SUM($X$22:$X885)+$AD885,AF885),
"")</f>
        <v/>
      </c>
      <c r="AI885" s="59" t="str">
        <f t="shared" si="504"/>
        <v/>
      </c>
      <c r="AJ885" s="59" t="str">
        <f t="shared" si="505"/>
        <v/>
      </c>
      <c r="AK885" s="59" t="str">
        <f t="shared" si="506"/>
        <v/>
      </c>
      <c r="AL885" s="59" t="str">
        <f t="shared" si="507"/>
        <v/>
      </c>
      <c r="AM885" s="59" t="str">
        <f t="shared" si="508"/>
        <v/>
      </c>
      <c r="AN885" s="59" t="str">
        <f t="shared" si="509"/>
        <v/>
      </c>
      <c r="AO885" s="59" t="str">
        <f t="shared" si="510"/>
        <v/>
      </c>
      <c r="AP885" s="59" t="str">
        <f t="shared" si="511"/>
        <v/>
      </c>
      <c r="AQ885" s="59" t="str">
        <f t="shared" si="512"/>
        <v/>
      </c>
    </row>
    <row r="886" spans="1:43" x14ac:dyDescent="0.2">
      <c r="A886" s="47" t="str">
        <f t="shared" si="479"/>
        <v/>
      </c>
      <c r="B886" s="47" t="str">
        <f>IF(E886&lt;=$F$10,VLOOKUP('KALKULATOR 2021'!A886,Robocze!$B$23:$C$102,2),"")</f>
        <v/>
      </c>
      <c r="C886" s="47" t="str">
        <f t="shared" si="480"/>
        <v/>
      </c>
      <c r="D886" s="48" t="str">
        <f t="shared" si="481"/>
        <v/>
      </c>
      <c r="E886" s="49" t="str">
        <f t="shared" si="482"/>
        <v/>
      </c>
      <c r="F886" s="49" t="str">
        <f t="shared" si="483"/>
        <v/>
      </c>
      <c r="G886" s="50" t="str">
        <f>IF(F886&lt;&gt;"",
IF($F$6=Robocze!$B$3,$F$5/12,
IF(AND($F$6=Robocze!$B$4,MOD(A886,3)=1),$F$5/4,
IF(AND($F$6=Robocze!$B$5,MOD(A886,12)=1),$F$5,0))),
"")</f>
        <v/>
      </c>
      <c r="H886" s="50" t="str">
        <f t="shared" si="484"/>
        <v/>
      </c>
      <c r="I886" s="51" t="str">
        <f t="shared" si="485"/>
        <v/>
      </c>
      <c r="J886" s="50" t="str">
        <f t="shared" si="486"/>
        <v/>
      </c>
      <c r="K886" s="50" t="str">
        <f t="shared" si="487"/>
        <v/>
      </c>
      <c r="L886" s="52" t="str">
        <f t="shared" si="488"/>
        <v/>
      </c>
      <c r="M886" s="111" t="str">
        <f t="shared" si="489"/>
        <v/>
      </c>
      <c r="N886" s="114" t="str">
        <f t="shared" si="490"/>
        <v/>
      </c>
      <c r="O886" s="115"/>
      <c r="P886" s="114" t="str">
        <f t="shared" si="491"/>
        <v/>
      </c>
      <c r="Q886" s="115"/>
      <c r="R886" s="112" t="str">
        <f t="shared" si="492"/>
        <v/>
      </c>
      <c r="S886" s="50"/>
      <c r="T886" s="53" t="str">
        <f t="shared" si="493"/>
        <v/>
      </c>
      <c r="U886" s="50" t="str">
        <f t="shared" si="494"/>
        <v/>
      </c>
      <c r="V886" s="50" t="str">
        <f t="shared" si="495"/>
        <v/>
      </c>
      <c r="W886" s="53" t="str">
        <f t="shared" si="496"/>
        <v/>
      </c>
      <c r="X886" s="50" t="str">
        <f t="shared" si="497"/>
        <v/>
      </c>
      <c r="Y886" s="50" t="str">
        <f>IF(B886&lt;&gt;"",IF(MONTH(E886)=MONTH($F$14),SUMIF($C$22:C1354,"="&amp;(C886-1),$G$22:G1354),0)*T886,"")</f>
        <v/>
      </c>
      <c r="Z886" s="50" t="str">
        <f>IF(B886&lt;&gt;"",SUM($Y$22:Y886),"")</f>
        <v/>
      </c>
      <c r="AA886" s="51" t="str">
        <f t="shared" si="498"/>
        <v/>
      </c>
      <c r="AB886" s="50" t="str">
        <f t="shared" si="499"/>
        <v/>
      </c>
      <c r="AC886" s="50" t="str">
        <f t="shared" si="500"/>
        <v/>
      </c>
      <c r="AD886" s="50" t="str">
        <f t="shared" si="501"/>
        <v/>
      </c>
      <c r="AE886" s="50" t="str">
        <f t="shared" si="502"/>
        <v/>
      </c>
      <c r="AF886" s="50" t="str">
        <f>IFERROR($V886*(1-$W886)+SUM($X$22:$X886)+$AD886,"")</f>
        <v/>
      </c>
      <c r="AG886" s="50" t="str">
        <f t="shared" si="503"/>
        <v/>
      </c>
      <c r="AH886" s="50" t="str">
        <f>IF(B886&lt;&gt;"",
IF(AND(AG886=TRUE,D886&gt;=65),$V886*(1-10%)+SUM($X$22:$X886)+$AD886,AF886),
"")</f>
        <v/>
      </c>
      <c r="AI886" s="50" t="str">
        <f t="shared" si="504"/>
        <v/>
      </c>
      <c r="AJ886" s="50" t="str">
        <f t="shared" si="505"/>
        <v/>
      </c>
      <c r="AK886" s="50" t="str">
        <f t="shared" si="506"/>
        <v/>
      </c>
      <c r="AL886" s="50" t="str">
        <f t="shared" si="507"/>
        <v/>
      </c>
      <c r="AM886" s="50" t="str">
        <f t="shared" si="508"/>
        <v/>
      </c>
      <c r="AN886" s="50" t="str">
        <f t="shared" si="509"/>
        <v/>
      </c>
      <c r="AO886" s="50" t="str">
        <f t="shared" si="510"/>
        <v/>
      </c>
      <c r="AP886" s="50" t="str">
        <f t="shared" si="511"/>
        <v/>
      </c>
      <c r="AQ886" s="50" t="str">
        <f t="shared" si="512"/>
        <v/>
      </c>
    </row>
    <row r="887" spans="1:43" x14ac:dyDescent="0.2">
      <c r="A887" s="47" t="str">
        <f t="shared" si="479"/>
        <v/>
      </c>
      <c r="B887" s="47" t="str">
        <f>IF(E887&lt;=$F$10,VLOOKUP('KALKULATOR 2021'!A887,Robocze!$B$23:$C$102,2),"")</f>
        <v/>
      </c>
      <c r="C887" s="47" t="str">
        <f t="shared" si="480"/>
        <v/>
      </c>
      <c r="D887" s="48" t="str">
        <f t="shared" si="481"/>
        <v/>
      </c>
      <c r="E887" s="54" t="str">
        <f t="shared" si="482"/>
        <v/>
      </c>
      <c r="F887" s="49" t="str">
        <f t="shared" si="483"/>
        <v/>
      </c>
      <c r="G887" s="50" t="str">
        <f>IF(F887&lt;&gt;"",
IF($F$6=Robocze!$B$3,$F$5/12,
IF(AND($F$6=Robocze!$B$4,MOD(A887,3)=1),$F$5/4,
IF(AND($F$6=Robocze!$B$5,MOD(A887,12)=1),$F$5,0))),
"")</f>
        <v/>
      </c>
      <c r="H887" s="50" t="str">
        <f t="shared" si="484"/>
        <v/>
      </c>
      <c r="I887" s="51" t="str">
        <f t="shared" si="485"/>
        <v/>
      </c>
      <c r="J887" s="50" t="str">
        <f t="shared" si="486"/>
        <v/>
      </c>
      <c r="K887" s="50" t="str">
        <f t="shared" si="487"/>
        <v/>
      </c>
      <c r="L887" s="52" t="str">
        <f t="shared" si="488"/>
        <v/>
      </c>
      <c r="M887" s="111" t="str">
        <f t="shared" si="489"/>
        <v/>
      </c>
      <c r="N887" s="114" t="str">
        <f t="shared" si="490"/>
        <v/>
      </c>
      <c r="O887" s="115"/>
      <c r="P887" s="114" t="str">
        <f t="shared" si="491"/>
        <v/>
      </c>
      <c r="Q887" s="115"/>
      <c r="R887" s="112" t="str">
        <f t="shared" si="492"/>
        <v/>
      </c>
      <c r="S887" s="50"/>
      <c r="T887" s="53" t="str">
        <f t="shared" si="493"/>
        <v/>
      </c>
      <c r="U887" s="50" t="str">
        <f t="shared" si="494"/>
        <v/>
      </c>
      <c r="V887" s="50" t="str">
        <f t="shared" si="495"/>
        <v/>
      </c>
      <c r="W887" s="53" t="str">
        <f t="shared" si="496"/>
        <v/>
      </c>
      <c r="X887" s="50" t="str">
        <f t="shared" si="497"/>
        <v/>
      </c>
      <c r="Y887" s="50" t="str">
        <f>IF(B887&lt;&gt;"",IF(MONTH(E887)=MONTH($F$14),SUMIF($C$22:C1355,"="&amp;(C887-1),$G$22:G1355),0)*T887,"")</f>
        <v/>
      </c>
      <c r="Z887" s="50" t="str">
        <f>IF(B887&lt;&gt;"",SUM($Y$22:Y887),"")</f>
        <v/>
      </c>
      <c r="AA887" s="51" t="str">
        <f t="shared" si="498"/>
        <v/>
      </c>
      <c r="AB887" s="50" t="str">
        <f t="shared" si="499"/>
        <v/>
      </c>
      <c r="AC887" s="50" t="str">
        <f t="shared" si="500"/>
        <v/>
      </c>
      <c r="AD887" s="50" t="str">
        <f t="shared" si="501"/>
        <v/>
      </c>
      <c r="AE887" s="50" t="str">
        <f t="shared" si="502"/>
        <v/>
      </c>
      <c r="AF887" s="50" t="str">
        <f>IFERROR($V887*(1-$W887)+SUM($X$22:$X887)+$AD887,"")</f>
        <v/>
      </c>
      <c r="AG887" s="50" t="str">
        <f t="shared" si="503"/>
        <v/>
      </c>
      <c r="AH887" s="50" t="str">
        <f>IF(B887&lt;&gt;"",
IF(AND(AG887=TRUE,D887&gt;=65),$V887*(1-10%)+SUM($X$22:$X887)+$AD887,AF887),
"")</f>
        <v/>
      </c>
      <c r="AI887" s="50" t="str">
        <f t="shared" si="504"/>
        <v/>
      </c>
      <c r="AJ887" s="50" t="str">
        <f t="shared" si="505"/>
        <v/>
      </c>
      <c r="AK887" s="50" t="str">
        <f t="shared" si="506"/>
        <v/>
      </c>
      <c r="AL887" s="50" t="str">
        <f t="shared" si="507"/>
        <v/>
      </c>
      <c r="AM887" s="50" t="str">
        <f t="shared" si="508"/>
        <v/>
      </c>
      <c r="AN887" s="50" t="str">
        <f t="shared" si="509"/>
        <v/>
      </c>
      <c r="AO887" s="50" t="str">
        <f t="shared" si="510"/>
        <v/>
      </c>
      <c r="AP887" s="50" t="str">
        <f t="shared" si="511"/>
        <v/>
      </c>
      <c r="AQ887" s="50" t="str">
        <f t="shared" si="512"/>
        <v/>
      </c>
    </row>
    <row r="888" spans="1:43" x14ac:dyDescent="0.2">
      <c r="A888" s="47" t="str">
        <f t="shared" si="479"/>
        <v/>
      </c>
      <c r="B888" s="47" t="str">
        <f>IF(E888&lt;=$F$10,VLOOKUP('KALKULATOR 2021'!A888,Robocze!$B$23:$C$102,2),"")</f>
        <v/>
      </c>
      <c r="C888" s="47" t="str">
        <f t="shared" si="480"/>
        <v/>
      </c>
      <c r="D888" s="48" t="str">
        <f t="shared" si="481"/>
        <v/>
      </c>
      <c r="E888" s="54" t="str">
        <f t="shared" si="482"/>
        <v/>
      </c>
      <c r="F888" s="49" t="str">
        <f t="shared" si="483"/>
        <v/>
      </c>
      <c r="G888" s="50" t="str">
        <f>IF(F888&lt;&gt;"",
IF($F$6=Robocze!$B$3,$F$5/12,
IF(AND($F$6=Robocze!$B$4,MOD(A888,3)=1),$F$5/4,
IF(AND($F$6=Robocze!$B$5,MOD(A888,12)=1),$F$5,0))),
"")</f>
        <v/>
      </c>
      <c r="H888" s="50" t="str">
        <f t="shared" si="484"/>
        <v/>
      </c>
      <c r="I888" s="51" t="str">
        <f t="shared" si="485"/>
        <v/>
      </c>
      <c r="J888" s="50" t="str">
        <f t="shared" si="486"/>
        <v/>
      </c>
      <c r="K888" s="50" t="str">
        <f t="shared" si="487"/>
        <v/>
      </c>
      <c r="L888" s="52" t="str">
        <f t="shared" si="488"/>
        <v/>
      </c>
      <c r="M888" s="111" t="str">
        <f t="shared" si="489"/>
        <v/>
      </c>
      <c r="N888" s="114" t="str">
        <f t="shared" si="490"/>
        <v/>
      </c>
      <c r="O888" s="115"/>
      <c r="P888" s="114" t="str">
        <f t="shared" si="491"/>
        <v/>
      </c>
      <c r="Q888" s="115"/>
      <c r="R888" s="112" t="str">
        <f t="shared" si="492"/>
        <v/>
      </c>
      <c r="S888" s="50"/>
      <c r="T888" s="53" t="str">
        <f t="shared" si="493"/>
        <v/>
      </c>
      <c r="U888" s="50" t="str">
        <f t="shared" si="494"/>
        <v/>
      </c>
      <c r="V888" s="50" t="str">
        <f t="shared" si="495"/>
        <v/>
      </c>
      <c r="W888" s="53" t="str">
        <f t="shared" si="496"/>
        <v/>
      </c>
      <c r="X888" s="50" t="str">
        <f t="shared" si="497"/>
        <v/>
      </c>
      <c r="Y888" s="50" t="str">
        <f>IF(B888&lt;&gt;"",IF(MONTH(E888)=MONTH($F$14),SUMIF($C$22:C1356,"="&amp;(C888-1),$G$22:G1356),0)*T888,"")</f>
        <v/>
      </c>
      <c r="Z888" s="50" t="str">
        <f>IF(B888&lt;&gt;"",SUM($Y$22:Y888),"")</f>
        <v/>
      </c>
      <c r="AA888" s="51" t="str">
        <f t="shared" si="498"/>
        <v/>
      </c>
      <c r="AB888" s="50" t="str">
        <f t="shared" si="499"/>
        <v/>
      </c>
      <c r="AC888" s="50" t="str">
        <f t="shared" si="500"/>
        <v/>
      </c>
      <c r="AD888" s="50" t="str">
        <f t="shared" si="501"/>
        <v/>
      </c>
      <c r="AE888" s="50" t="str">
        <f t="shared" si="502"/>
        <v/>
      </c>
      <c r="AF888" s="50" t="str">
        <f>IFERROR($V888*(1-$W888)+SUM($X$22:$X888)+$AD888,"")</f>
        <v/>
      </c>
      <c r="AG888" s="50" t="str">
        <f t="shared" si="503"/>
        <v/>
      </c>
      <c r="AH888" s="50" t="str">
        <f>IF(B888&lt;&gt;"",
IF(AND(AG888=TRUE,D888&gt;=65),$V888*(1-10%)+SUM($X$22:$X888)+$AD888,AF888),
"")</f>
        <v/>
      </c>
      <c r="AI888" s="50" t="str">
        <f t="shared" si="504"/>
        <v/>
      </c>
      <c r="AJ888" s="50" t="str">
        <f t="shared" si="505"/>
        <v/>
      </c>
      <c r="AK888" s="50" t="str">
        <f t="shared" si="506"/>
        <v/>
      </c>
      <c r="AL888" s="50" t="str">
        <f t="shared" si="507"/>
        <v/>
      </c>
      <c r="AM888" s="50" t="str">
        <f t="shared" si="508"/>
        <v/>
      </c>
      <c r="AN888" s="50" t="str">
        <f t="shared" si="509"/>
        <v/>
      </c>
      <c r="AO888" s="50" t="str">
        <f t="shared" si="510"/>
        <v/>
      </c>
      <c r="AP888" s="50" t="str">
        <f t="shared" si="511"/>
        <v/>
      </c>
      <c r="AQ888" s="50" t="str">
        <f t="shared" si="512"/>
        <v/>
      </c>
    </row>
    <row r="889" spans="1:43" x14ac:dyDescent="0.2">
      <c r="A889" s="47" t="str">
        <f t="shared" si="479"/>
        <v/>
      </c>
      <c r="B889" s="47" t="str">
        <f>IF(E889&lt;=$F$10,VLOOKUP('KALKULATOR 2021'!A889,Robocze!$B$23:$C$102,2),"")</f>
        <v/>
      </c>
      <c r="C889" s="47" t="str">
        <f t="shared" si="480"/>
        <v/>
      </c>
      <c r="D889" s="48" t="str">
        <f t="shared" si="481"/>
        <v/>
      </c>
      <c r="E889" s="54" t="str">
        <f t="shared" si="482"/>
        <v/>
      </c>
      <c r="F889" s="49" t="str">
        <f t="shared" si="483"/>
        <v/>
      </c>
      <c r="G889" s="50" t="str">
        <f>IF(F889&lt;&gt;"",
IF($F$6=Robocze!$B$3,$F$5/12,
IF(AND($F$6=Robocze!$B$4,MOD(A889,3)=1),$F$5/4,
IF(AND($F$6=Robocze!$B$5,MOD(A889,12)=1),$F$5,0))),
"")</f>
        <v/>
      </c>
      <c r="H889" s="50" t="str">
        <f t="shared" si="484"/>
        <v/>
      </c>
      <c r="I889" s="51" t="str">
        <f t="shared" si="485"/>
        <v/>
      </c>
      <c r="J889" s="50" t="str">
        <f t="shared" si="486"/>
        <v/>
      </c>
      <c r="K889" s="50" t="str">
        <f t="shared" si="487"/>
        <v/>
      </c>
      <c r="L889" s="52" t="str">
        <f t="shared" si="488"/>
        <v/>
      </c>
      <c r="M889" s="111" t="str">
        <f t="shared" si="489"/>
        <v/>
      </c>
      <c r="N889" s="114" t="str">
        <f t="shared" si="490"/>
        <v/>
      </c>
      <c r="O889" s="115"/>
      <c r="P889" s="114" t="str">
        <f t="shared" si="491"/>
        <v/>
      </c>
      <c r="Q889" s="115"/>
      <c r="R889" s="112" t="str">
        <f t="shared" si="492"/>
        <v/>
      </c>
      <c r="S889" s="50"/>
      <c r="T889" s="53" t="str">
        <f t="shared" si="493"/>
        <v/>
      </c>
      <c r="U889" s="50" t="str">
        <f t="shared" si="494"/>
        <v/>
      </c>
      <c r="V889" s="50" t="str">
        <f t="shared" si="495"/>
        <v/>
      </c>
      <c r="W889" s="53" t="str">
        <f t="shared" si="496"/>
        <v/>
      </c>
      <c r="X889" s="50" t="str">
        <f t="shared" si="497"/>
        <v/>
      </c>
      <c r="Y889" s="50" t="str">
        <f>IF(B889&lt;&gt;"",IF(MONTH(E889)=MONTH($F$14),SUMIF($C$22:C1357,"="&amp;(C889-1),$G$22:G1357),0)*T889,"")</f>
        <v/>
      </c>
      <c r="Z889" s="50" t="str">
        <f>IF(B889&lt;&gt;"",SUM($Y$22:Y889),"")</f>
        <v/>
      </c>
      <c r="AA889" s="51" t="str">
        <f t="shared" si="498"/>
        <v/>
      </c>
      <c r="AB889" s="50" t="str">
        <f t="shared" si="499"/>
        <v/>
      </c>
      <c r="AC889" s="50" t="str">
        <f t="shared" si="500"/>
        <v/>
      </c>
      <c r="AD889" s="50" t="str">
        <f t="shared" si="501"/>
        <v/>
      </c>
      <c r="AE889" s="50" t="str">
        <f t="shared" si="502"/>
        <v/>
      </c>
      <c r="AF889" s="50" t="str">
        <f>IFERROR($V889*(1-$W889)+SUM($X$22:$X889)+$AD889,"")</f>
        <v/>
      </c>
      <c r="AG889" s="50" t="str">
        <f t="shared" si="503"/>
        <v/>
      </c>
      <c r="AH889" s="50" t="str">
        <f>IF(B889&lt;&gt;"",
IF(AND(AG889=TRUE,D889&gt;=65),$V889*(1-10%)+SUM($X$22:$X889)+$AD889,AF889),
"")</f>
        <v/>
      </c>
      <c r="AI889" s="50" t="str">
        <f t="shared" si="504"/>
        <v/>
      </c>
      <c r="AJ889" s="50" t="str">
        <f t="shared" si="505"/>
        <v/>
      </c>
      <c r="AK889" s="50" t="str">
        <f t="shared" si="506"/>
        <v/>
      </c>
      <c r="AL889" s="50" t="str">
        <f t="shared" si="507"/>
        <v/>
      </c>
      <c r="AM889" s="50" t="str">
        <f t="shared" si="508"/>
        <v/>
      </c>
      <c r="AN889" s="50" t="str">
        <f t="shared" si="509"/>
        <v/>
      </c>
      <c r="AO889" s="50" t="str">
        <f t="shared" si="510"/>
        <v/>
      </c>
      <c r="AP889" s="50" t="str">
        <f t="shared" si="511"/>
        <v/>
      </c>
      <c r="AQ889" s="50" t="str">
        <f t="shared" si="512"/>
        <v/>
      </c>
    </row>
    <row r="890" spans="1:43" x14ac:dyDescent="0.2">
      <c r="A890" s="47" t="str">
        <f t="shared" si="479"/>
        <v/>
      </c>
      <c r="B890" s="47" t="str">
        <f>IF(E890&lt;=$F$10,VLOOKUP('KALKULATOR 2021'!A890,Robocze!$B$23:$C$102,2),"")</f>
        <v/>
      </c>
      <c r="C890" s="47" t="str">
        <f t="shared" si="480"/>
        <v/>
      </c>
      <c r="D890" s="48" t="str">
        <f t="shared" si="481"/>
        <v/>
      </c>
      <c r="E890" s="54" t="str">
        <f t="shared" si="482"/>
        <v/>
      </c>
      <c r="F890" s="49" t="str">
        <f t="shared" si="483"/>
        <v/>
      </c>
      <c r="G890" s="50" t="str">
        <f>IF(F890&lt;&gt;"",
IF($F$6=Robocze!$B$3,$F$5/12,
IF(AND($F$6=Robocze!$B$4,MOD(A890,3)=1),$F$5/4,
IF(AND($F$6=Robocze!$B$5,MOD(A890,12)=1),$F$5,0))),
"")</f>
        <v/>
      </c>
      <c r="H890" s="50" t="str">
        <f t="shared" si="484"/>
        <v/>
      </c>
      <c r="I890" s="51" t="str">
        <f t="shared" si="485"/>
        <v/>
      </c>
      <c r="J890" s="50" t="str">
        <f t="shared" si="486"/>
        <v/>
      </c>
      <c r="K890" s="50" t="str">
        <f t="shared" si="487"/>
        <v/>
      </c>
      <c r="L890" s="52" t="str">
        <f t="shared" si="488"/>
        <v/>
      </c>
      <c r="M890" s="111" t="str">
        <f t="shared" si="489"/>
        <v/>
      </c>
      <c r="N890" s="114" t="str">
        <f t="shared" si="490"/>
        <v/>
      </c>
      <c r="O890" s="115"/>
      <c r="P890" s="114" t="str">
        <f t="shared" si="491"/>
        <v/>
      </c>
      <c r="Q890" s="115"/>
      <c r="R890" s="112" t="str">
        <f t="shared" si="492"/>
        <v/>
      </c>
      <c r="S890" s="50"/>
      <c r="T890" s="53" t="str">
        <f t="shared" si="493"/>
        <v/>
      </c>
      <c r="U890" s="50" t="str">
        <f t="shared" si="494"/>
        <v/>
      </c>
      <c r="V890" s="50" t="str">
        <f t="shared" si="495"/>
        <v/>
      </c>
      <c r="W890" s="53" t="str">
        <f t="shared" si="496"/>
        <v/>
      </c>
      <c r="X890" s="50" t="str">
        <f t="shared" si="497"/>
        <v/>
      </c>
      <c r="Y890" s="50" t="str">
        <f>IF(B890&lt;&gt;"",IF(MONTH(E890)=MONTH($F$14),SUMIF($C$22:C1358,"="&amp;(C890-1),$G$22:G1358),0)*T890,"")</f>
        <v/>
      </c>
      <c r="Z890" s="50" t="str">
        <f>IF(B890&lt;&gt;"",SUM($Y$22:Y890),"")</f>
        <v/>
      </c>
      <c r="AA890" s="51" t="str">
        <f t="shared" si="498"/>
        <v/>
      </c>
      <c r="AB890" s="50" t="str">
        <f t="shared" si="499"/>
        <v/>
      </c>
      <c r="AC890" s="50" t="str">
        <f t="shared" si="500"/>
        <v/>
      </c>
      <c r="AD890" s="50" t="str">
        <f t="shared" si="501"/>
        <v/>
      </c>
      <c r="AE890" s="50" t="str">
        <f t="shared" si="502"/>
        <v/>
      </c>
      <c r="AF890" s="50" t="str">
        <f>IFERROR($V890*(1-$W890)+SUM($X$22:$X890)+$AD890,"")</f>
        <v/>
      </c>
      <c r="AG890" s="50" t="str">
        <f t="shared" si="503"/>
        <v/>
      </c>
      <c r="AH890" s="50" t="str">
        <f>IF(B890&lt;&gt;"",
IF(AND(AG890=TRUE,D890&gt;=65),$V890*(1-10%)+SUM($X$22:$X890)+$AD890,AF890),
"")</f>
        <v/>
      </c>
      <c r="AI890" s="50" t="str">
        <f t="shared" si="504"/>
        <v/>
      </c>
      <c r="AJ890" s="50" t="str">
        <f t="shared" si="505"/>
        <v/>
      </c>
      <c r="AK890" s="50" t="str">
        <f t="shared" si="506"/>
        <v/>
      </c>
      <c r="AL890" s="50" t="str">
        <f t="shared" si="507"/>
        <v/>
      </c>
      <c r="AM890" s="50" t="str">
        <f t="shared" si="508"/>
        <v/>
      </c>
      <c r="AN890" s="50" t="str">
        <f t="shared" si="509"/>
        <v/>
      </c>
      <c r="AO890" s="50" t="str">
        <f t="shared" si="510"/>
        <v/>
      </c>
      <c r="AP890" s="50" t="str">
        <f t="shared" si="511"/>
        <v/>
      </c>
      <c r="AQ890" s="50" t="str">
        <f t="shared" si="512"/>
        <v/>
      </c>
    </row>
    <row r="891" spans="1:43" x14ac:dyDescent="0.2">
      <c r="A891" s="47" t="str">
        <f t="shared" si="479"/>
        <v/>
      </c>
      <c r="B891" s="47" t="str">
        <f>IF(E891&lt;=$F$10,VLOOKUP('KALKULATOR 2021'!A891,Robocze!$B$23:$C$102,2),"")</f>
        <v/>
      </c>
      <c r="C891" s="47" t="str">
        <f t="shared" si="480"/>
        <v/>
      </c>
      <c r="D891" s="48" t="str">
        <f t="shared" si="481"/>
        <v/>
      </c>
      <c r="E891" s="54" t="str">
        <f t="shared" si="482"/>
        <v/>
      </c>
      <c r="F891" s="49" t="str">
        <f t="shared" si="483"/>
        <v/>
      </c>
      <c r="G891" s="50" t="str">
        <f>IF(F891&lt;&gt;"",
IF($F$6=Robocze!$B$3,$F$5/12,
IF(AND($F$6=Robocze!$B$4,MOD(A891,3)=1),$F$5/4,
IF(AND($F$6=Robocze!$B$5,MOD(A891,12)=1),$F$5,0))),
"")</f>
        <v/>
      </c>
      <c r="H891" s="50" t="str">
        <f t="shared" si="484"/>
        <v/>
      </c>
      <c r="I891" s="51" t="str">
        <f t="shared" si="485"/>
        <v/>
      </c>
      <c r="J891" s="50" t="str">
        <f t="shared" si="486"/>
        <v/>
      </c>
      <c r="K891" s="50" t="str">
        <f t="shared" si="487"/>
        <v/>
      </c>
      <c r="L891" s="52" t="str">
        <f t="shared" si="488"/>
        <v/>
      </c>
      <c r="M891" s="111" t="str">
        <f t="shared" si="489"/>
        <v/>
      </c>
      <c r="N891" s="114" t="str">
        <f t="shared" si="490"/>
        <v/>
      </c>
      <c r="O891" s="115"/>
      <c r="P891" s="114" t="str">
        <f t="shared" si="491"/>
        <v/>
      </c>
      <c r="Q891" s="115"/>
      <c r="R891" s="112" t="str">
        <f t="shared" si="492"/>
        <v/>
      </c>
      <c r="S891" s="50"/>
      <c r="T891" s="53" t="str">
        <f t="shared" si="493"/>
        <v/>
      </c>
      <c r="U891" s="50" t="str">
        <f t="shared" si="494"/>
        <v/>
      </c>
      <c r="V891" s="50" t="str">
        <f t="shared" si="495"/>
        <v/>
      </c>
      <c r="W891" s="53" t="str">
        <f t="shared" si="496"/>
        <v/>
      </c>
      <c r="X891" s="50" t="str">
        <f t="shared" si="497"/>
        <v/>
      </c>
      <c r="Y891" s="50" t="str">
        <f>IF(B891&lt;&gt;"",IF(MONTH(E891)=MONTH($F$14),SUMIF($C$22:C1359,"="&amp;(C891-1),$G$22:G1359),0)*T891,"")</f>
        <v/>
      </c>
      <c r="Z891" s="50" t="str">
        <f>IF(B891&lt;&gt;"",SUM($Y$22:Y891),"")</f>
        <v/>
      </c>
      <c r="AA891" s="51" t="str">
        <f t="shared" si="498"/>
        <v/>
      </c>
      <c r="AB891" s="50" t="str">
        <f t="shared" si="499"/>
        <v/>
      </c>
      <c r="AC891" s="50" t="str">
        <f t="shared" si="500"/>
        <v/>
      </c>
      <c r="AD891" s="50" t="str">
        <f t="shared" si="501"/>
        <v/>
      </c>
      <c r="AE891" s="50" t="str">
        <f t="shared" si="502"/>
        <v/>
      </c>
      <c r="AF891" s="50" t="str">
        <f>IFERROR($V891*(1-$W891)+SUM($X$22:$X891)+$AD891,"")</f>
        <v/>
      </c>
      <c r="AG891" s="50" t="str">
        <f t="shared" si="503"/>
        <v/>
      </c>
      <c r="AH891" s="50" t="str">
        <f>IF(B891&lt;&gt;"",
IF(AND(AG891=TRUE,D891&gt;=65),$V891*(1-10%)+SUM($X$22:$X891)+$AD891,AF891),
"")</f>
        <v/>
      </c>
      <c r="AI891" s="50" t="str">
        <f t="shared" si="504"/>
        <v/>
      </c>
      <c r="AJ891" s="50" t="str">
        <f t="shared" si="505"/>
        <v/>
      </c>
      <c r="AK891" s="50" t="str">
        <f t="shared" si="506"/>
        <v/>
      </c>
      <c r="AL891" s="50" t="str">
        <f t="shared" si="507"/>
        <v/>
      </c>
      <c r="AM891" s="50" t="str">
        <f t="shared" si="508"/>
        <v/>
      </c>
      <c r="AN891" s="50" t="str">
        <f t="shared" si="509"/>
        <v/>
      </c>
      <c r="AO891" s="50" t="str">
        <f t="shared" si="510"/>
        <v/>
      </c>
      <c r="AP891" s="50" t="str">
        <f t="shared" si="511"/>
        <v/>
      </c>
      <c r="AQ891" s="50" t="str">
        <f t="shared" si="512"/>
        <v/>
      </c>
    </row>
    <row r="892" spans="1:43" x14ac:dyDescent="0.2">
      <c r="A892" s="47" t="str">
        <f t="shared" si="479"/>
        <v/>
      </c>
      <c r="B892" s="47" t="str">
        <f>IF(E892&lt;=$F$10,VLOOKUP('KALKULATOR 2021'!A892,Robocze!$B$23:$C$102,2),"")</f>
        <v/>
      </c>
      <c r="C892" s="47" t="str">
        <f t="shared" si="480"/>
        <v/>
      </c>
      <c r="D892" s="48" t="str">
        <f t="shared" si="481"/>
        <v/>
      </c>
      <c r="E892" s="54" t="str">
        <f t="shared" si="482"/>
        <v/>
      </c>
      <c r="F892" s="49" t="str">
        <f t="shared" si="483"/>
        <v/>
      </c>
      <c r="G892" s="50" t="str">
        <f>IF(F892&lt;&gt;"",
IF($F$6=Robocze!$B$3,$F$5/12,
IF(AND($F$6=Robocze!$B$4,MOD(A892,3)=1),$F$5/4,
IF(AND($F$6=Robocze!$B$5,MOD(A892,12)=1),$F$5,0))),
"")</f>
        <v/>
      </c>
      <c r="H892" s="50" t="str">
        <f t="shared" si="484"/>
        <v/>
      </c>
      <c r="I892" s="51" t="str">
        <f t="shared" si="485"/>
        <v/>
      </c>
      <c r="J892" s="50" t="str">
        <f t="shared" si="486"/>
        <v/>
      </c>
      <c r="K892" s="50" t="str">
        <f t="shared" si="487"/>
        <v/>
      </c>
      <c r="L892" s="52" t="str">
        <f t="shared" si="488"/>
        <v/>
      </c>
      <c r="M892" s="111" t="str">
        <f t="shared" si="489"/>
        <v/>
      </c>
      <c r="N892" s="114" t="str">
        <f t="shared" si="490"/>
        <v/>
      </c>
      <c r="O892" s="115"/>
      <c r="P892" s="114" t="str">
        <f t="shared" si="491"/>
        <v/>
      </c>
      <c r="Q892" s="115"/>
      <c r="R892" s="112" t="str">
        <f t="shared" si="492"/>
        <v/>
      </c>
      <c r="S892" s="50"/>
      <c r="T892" s="53" t="str">
        <f t="shared" si="493"/>
        <v/>
      </c>
      <c r="U892" s="50" t="str">
        <f t="shared" si="494"/>
        <v/>
      </c>
      <c r="V892" s="50" t="str">
        <f t="shared" si="495"/>
        <v/>
      </c>
      <c r="W892" s="53" t="str">
        <f t="shared" si="496"/>
        <v/>
      </c>
      <c r="X892" s="50" t="str">
        <f t="shared" si="497"/>
        <v/>
      </c>
      <c r="Y892" s="50" t="str">
        <f>IF(B892&lt;&gt;"",IF(MONTH(E892)=MONTH($F$14),SUMIF($C$22:C1360,"="&amp;(C892-1),$G$22:G1360),0)*T892,"")</f>
        <v/>
      </c>
      <c r="Z892" s="50" t="str">
        <f>IF(B892&lt;&gt;"",SUM($Y$22:Y892),"")</f>
        <v/>
      </c>
      <c r="AA892" s="51" t="str">
        <f t="shared" si="498"/>
        <v/>
      </c>
      <c r="AB892" s="50" t="str">
        <f t="shared" si="499"/>
        <v/>
      </c>
      <c r="AC892" s="50" t="str">
        <f t="shared" si="500"/>
        <v/>
      </c>
      <c r="AD892" s="50" t="str">
        <f t="shared" si="501"/>
        <v/>
      </c>
      <c r="AE892" s="50" t="str">
        <f t="shared" si="502"/>
        <v/>
      </c>
      <c r="AF892" s="50" t="str">
        <f>IFERROR($V892*(1-$W892)+SUM($X$22:$X892)+$AD892,"")</f>
        <v/>
      </c>
      <c r="AG892" s="50" t="str">
        <f t="shared" si="503"/>
        <v/>
      </c>
      <c r="AH892" s="50" t="str">
        <f>IF(B892&lt;&gt;"",
IF(AND(AG892=TRUE,D892&gt;=65),$V892*(1-10%)+SUM($X$22:$X892)+$AD892,AF892),
"")</f>
        <v/>
      </c>
      <c r="AI892" s="50" t="str">
        <f t="shared" si="504"/>
        <v/>
      </c>
      <c r="AJ892" s="50" t="str">
        <f t="shared" si="505"/>
        <v/>
      </c>
      <c r="AK892" s="50" t="str">
        <f t="shared" si="506"/>
        <v/>
      </c>
      <c r="AL892" s="50" t="str">
        <f t="shared" si="507"/>
        <v/>
      </c>
      <c r="AM892" s="50" t="str">
        <f t="shared" si="508"/>
        <v/>
      </c>
      <c r="AN892" s="50" t="str">
        <f t="shared" si="509"/>
        <v/>
      </c>
      <c r="AO892" s="50" t="str">
        <f t="shared" si="510"/>
        <v/>
      </c>
      <c r="AP892" s="50" t="str">
        <f t="shared" si="511"/>
        <v/>
      </c>
      <c r="AQ892" s="50" t="str">
        <f t="shared" si="512"/>
        <v/>
      </c>
    </row>
    <row r="893" spans="1:43" x14ac:dyDescent="0.2">
      <c r="A893" s="47" t="str">
        <f t="shared" si="479"/>
        <v/>
      </c>
      <c r="B893" s="47" t="str">
        <f>IF(E893&lt;=$F$10,VLOOKUP('KALKULATOR 2021'!A893,Robocze!$B$23:$C$102,2),"")</f>
        <v/>
      </c>
      <c r="C893" s="47" t="str">
        <f t="shared" si="480"/>
        <v/>
      </c>
      <c r="D893" s="48" t="str">
        <f t="shared" si="481"/>
        <v/>
      </c>
      <c r="E893" s="54" t="str">
        <f t="shared" si="482"/>
        <v/>
      </c>
      <c r="F893" s="49" t="str">
        <f t="shared" si="483"/>
        <v/>
      </c>
      <c r="G893" s="50" t="str">
        <f>IF(F893&lt;&gt;"",
IF($F$6=Robocze!$B$3,$F$5/12,
IF(AND($F$6=Robocze!$B$4,MOD(A893,3)=1),$F$5/4,
IF(AND($F$6=Robocze!$B$5,MOD(A893,12)=1),$F$5,0))),
"")</f>
        <v/>
      </c>
      <c r="H893" s="50" t="str">
        <f t="shared" si="484"/>
        <v/>
      </c>
      <c r="I893" s="51" t="str">
        <f t="shared" si="485"/>
        <v/>
      </c>
      <c r="J893" s="50" t="str">
        <f t="shared" si="486"/>
        <v/>
      </c>
      <c r="K893" s="50" t="str">
        <f t="shared" si="487"/>
        <v/>
      </c>
      <c r="L893" s="52" t="str">
        <f t="shared" si="488"/>
        <v/>
      </c>
      <c r="M893" s="111" t="str">
        <f t="shared" si="489"/>
        <v/>
      </c>
      <c r="N893" s="114" t="str">
        <f t="shared" si="490"/>
        <v/>
      </c>
      <c r="O893" s="115"/>
      <c r="P893" s="114" t="str">
        <f t="shared" si="491"/>
        <v/>
      </c>
      <c r="Q893" s="115"/>
      <c r="R893" s="112" t="str">
        <f t="shared" si="492"/>
        <v/>
      </c>
      <c r="S893" s="50"/>
      <c r="T893" s="53" t="str">
        <f t="shared" si="493"/>
        <v/>
      </c>
      <c r="U893" s="50" t="str">
        <f t="shared" si="494"/>
        <v/>
      </c>
      <c r="V893" s="50" t="str">
        <f t="shared" si="495"/>
        <v/>
      </c>
      <c r="W893" s="53" t="str">
        <f t="shared" si="496"/>
        <v/>
      </c>
      <c r="X893" s="50" t="str">
        <f t="shared" si="497"/>
        <v/>
      </c>
      <c r="Y893" s="50" t="str">
        <f>IF(B893&lt;&gt;"",IF(MONTH(E893)=MONTH($F$14),SUMIF($C$22:C1361,"="&amp;(C893-1),$G$22:G1361),0)*T893,"")</f>
        <v/>
      </c>
      <c r="Z893" s="50" t="str">
        <f>IF(B893&lt;&gt;"",SUM($Y$22:Y893),"")</f>
        <v/>
      </c>
      <c r="AA893" s="51" t="str">
        <f t="shared" si="498"/>
        <v/>
      </c>
      <c r="AB893" s="50" t="str">
        <f t="shared" si="499"/>
        <v/>
      </c>
      <c r="AC893" s="50" t="str">
        <f t="shared" si="500"/>
        <v/>
      </c>
      <c r="AD893" s="50" t="str">
        <f t="shared" si="501"/>
        <v/>
      </c>
      <c r="AE893" s="50" t="str">
        <f t="shared" si="502"/>
        <v/>
      </c>
      <c r="AF893" s="50" t="str">
        <f>IFERROR($V893*(1-$W893)+SUM($X$22:$X893)+$AD893,"")</f>
        <v/>
      </c>
      <c r="AG893" s="50" t="str">
        <f t="shared" si="503"/>
        <v/>
      </c>
      <c r="AH893" s="50" t="str">
        <f>IF(B893&lt;&gt;"",
IF(AND(AG893=TRUE,D893&gt;=65),$V893*(1-10%)+SUM($X$22:$X893)+$AD893,AF893),
"")</f>
        <v/>
      </c>
      <c r="AI893" s="50" t="str">
        <f t="shared" si="504"/>
        <v/>
      </c>
      <c r="AJ893" s="50" t="str">
        <f t="shared" si="505"/>
        <v/>
      </c>
      <c r="AK893" s="50" t="str">
        <f t="shared" si="506"/>
        <v/>
      </c>
      <c r="AL893" s="50" t="str">
        <f t="shared" si="507"/>
        <v/>
      </c>
      <c r="AM893" s="50" t="str">
        <f t="shared" si="508"/>
        <v/>
      </c>
      <c r="AN893" s="50" t="str">
        <f t="shared" si="509"/>
        <v/>
      </c>
      <c r="AO893" s="50" t="str">
        <f t="shared" si="510"/>
        <v/>
      </c>
      <c r="AP893" s="50" t="str">
        <f t="shared" si="511"/>
        <v/>
      </c>
      <c r="AQ893" s="50" t="str">
        <f t="shared" si="512"/>
        <v/>
      </c>
    </row>
    <row r="894" spans="1:43" x14ac:dyDescent="0.2">
      <c r="A894" s="47" t="str">
        <f t="shared" si="479"/>
        <v/>
      </c>
      <c r="B894" s="47" t="str">
        <f>IF(E894&lt;=$F$10,VLOOKUP('KALKULATOR 2021'!A894,Robocze!$B$23:$C$102,2),"")</f>
        <v/>
      </c>
      <c r="C894" s="47" t="str">
        <f t="shared" si="480"/>
        <v/>
      </c>
      <c r="D894" s="48" t="str">
        <f t="shared" si="481"/>
        <v/>
      </c>
      <c r="E894" s="54" t="str">
        <f t="shared" si="482"/>
        <v/>
      </c>
      <c r="F894" s="49" t="str">
        <f t="shared" si="483"/>
        <v/>
      </c>
      <c r="G894" s="50" t="str">
        <f>IF(F894&lt;&gt;"",
IF($F$6=Robocze!$B$3,$F$5/12,
IF(AND($F$6=Robocze!$B$4,MOD(A894,3)=1),$F$5/4,
IF(AND($F$6=Robocze!$B$5,MOD(A894,12)=1),$F$5,0))),
"")</f>
        <v/>
      </c>
      <c r="H894" s="50" t="str">
        <f t="shared" si="484"/>
        <v/>
      </c>
      <c r="I894" s="51" t="str">
        <f t="shared" si="485"/>
        <v/>
      </c>
      <c r="J894" s="50" t="str">
        <f t="shared" si="486"/>
        <v/>
      </c>
      <c r="K894" s="50" t="str">
        <f t="shared" si="487"/>
        <v/>
      </c>
      <c r="L894" s="52" t="str">
        <f t="shared" si="488"/>
        <v/>
      </c>
      <c r="M894" s="111" t="str">
        <f t="shared" si="489"/>
        <v/>
      </c>
      <c r="N894" s="114" t="str">
        <f t="shared" si="490"/>
        <v/>
      </c>
      <c r="O894" s="115"/>
      <c r="P894" s="114" t="str">
        <f t="shared" si="491"/>
        <v/>
      </c>
      <c r="Q894" s="115"/>
      <c r="R894" s="112" t="str">
        <f t="shared" si="492"/>
        <v/>
      </c>
      <c r="S894" s="50"/>
      <c r="T894" s="53" t="str">
        <f t="shared" si="493"/>
        <v/>
      </c>
      <c r="U894" s="50" t="str">
        <f t="shared" si="494"/>
        <v/>
      </c>
      <c r="V894" s="50" t="str">
        <f t="shared" si="495"/>
        <v/>
      </c>
      <c r="W894" s="53" t="str">
        <f t="shared" si="496"/>
        <v/>
      </c>
      <c r="X894" s="50" t="str">
        <f t="shared" si="497"/>
        <v/>
      </c>
      <c r="Y894" s="50" t="str">
        <f>IF(B894&lt;&gt;"",IF(MONTH(E894)=MONTH($F$14),SUMIF($C$22:C1362,"="&amp;(C894-1),$G$22:G1362),0)*T894,"")</f>
        <v/>
      </c>
      <c r="Z894" s="50" t="str">
        <f>IF(B894&lt;&gt;"",SUM($Y$22:Y894),"")</f>
        <v/>
      </c>
      <c r="AA894" s="51" t="str">
        <f t="shared" si="498"/>
        <v/>
      </c>
      <c r="AB894" s="50" t="str">
        <f t="shared" si="499"/>
        <v/>
      </c>
      <c r="AC894" s="50" t="str">
        <f t="shared" si="500"/>
        <v/>
      </c>
      <c r="AD894" s="50" t="str">
        <f t="shared" si="501"/>
        <v/>
      </c>
      <c r="AE894" s="50" t="str">
        <f t="shared" si="502"/>
        <v/>
      </c>
      <c r="AF894" s="50" t="str">
        <f>IFERROR($V894*(1-$W894)+SUM($X$22:$X894)+$AD894,"")</f>
        <v/>
      </c>
      <c r="AG894" s="50" t="str">
        <f t="shared" si="503"/>
        <v/>
      </c>
      <c r="AH894" s="50" t="str">
        <f>IF(B894&lt;&gt;"",
IF(AND(AG894=TRUE,D894&gt;=65),$V894*(1-10%)+SUM($X$22:$X894)+$AD894,AF894),
"")</f>
        <v/>
      </c>
      <c r="AI894" s="50" t="str">
        <f t="shared" si="504"/>
        <v/>
      </c>
      <c r="AJ894" s="50" t="str">
        <f t="shared" si="505"/>
        <v/>
      </c>
      <c r="AK894" s="50" t="str">
        <f t="shared" si="506"/>
        <v/>
      </c>
      <c r="AL894" s="50" t="str">
        <f t="shared" si="507"/>
        <v/>
      </c>
      <c r="AM894" s="50" t="str">
        <f t="shared" si="508"/>
        <v/>
      </c>
      <c r="AN894" s="50" t="str">
        <f t="shared" si="509"/>
        <v/>
      </c>
      <c r="AO894" s="50" t="str">
        <f t="shared" si="510"/>
        <v/>
      </c>
      <c r="AP894" s="50" t="str">
        <f t="shared" si="511"/>
        <v/>
      </c>
      <c r="AQ894" s="50" t="str">
        <f t="shared" si="512"/>
        <v/>
      </c>
    </row>
    <row r="895" spans="1:43" x14ac:dyDescent="0.2">
      <c r="A895" s="47" t="str">
        <f t="shared" si="479"/>
        <v/>
      </c>
      <c r="B895" s="47" t="str">
        <f>IF(E895&lt;=$F$10,VLOOKUP('KALKULATOR 2021'!A895,Robocze!$B$23:$C$102,2),"")</f>
        <v/>
      </c>
      <c r="C895" s="47" t="str">
        <f t="shared" si="480"/>
        <v/>
      </c>
      <c r="D895" s="48" t="str">
        <f t="shared" si="481"/>
        <v/>
      </c>
      <c r="E895" s="54" t="str">
        <f t="shared" si="482"/>
        <v/>
      </c>
      <c r="F895" s="49" t="str">
        <f t="shared" si="483"/>
        <v/>
      </c>
      <c r="G895" s="50" t="str">
        <f>IF(F895&lt;&gt;"",
IF($F$6=Robocze!$B$3,$F$5/12,
IF(AND($F$6=Robocze!$B$4,MOD(A895,3)=1),$F$5/4,
IF(AND($F$6=Robocze!$B$5,MOD(A895,12)=1),$F$5,0))),
"")</f>
        <v/>
      </c>
      <c r="H895" s="50" t="str">
        <f t="shared" si="484"/>
        <v/>
      </c>
      <c r="I895" s="51" t="str">
        <f t="shared" si="485"/>
        <v/>
      </c>
      <c r="J895" s="50" t="str">
        <f t="shared" si="486"/>
        <v/>
      </c>
      <c r="K895" s="50" t="str">
        <f t="shared" si="487"/>
        <v/>
      </c>
      <c r="L895" s="52" t="str">
        <f t="shared" si="488"/>
        <v/>
      </c>
      <c r="M895" s="111" t="str">
        <f t="shared" si="489"/>
        <v/>
      </c>
      <c r="N895" s="114" t="str">
        <f t="shared" si="490"/>
        <v/>
      </c>
      <c r="O895" s="115"/>
      <c r="P895" s="114" t="str">
        <f t="shared" si="491"/>
        <v/>
      </c>
      <c r="Q895" s="115"/>
      <c r="R895" s="112" t="str">
        <f t="shared" si="492"/>
        <v/>
      </c>
      <c r="S895" s="50"/>
      <c r="T895" s="53" t="str">
        <f t="shared" si="493"/>
        <v/>
      </c>
      <c r="U895" s="50" t="str">
        <f t="shared" si="494"/>
        <v/>
      </c>
      <c r="V895" s="50" t="str">
        <f t="shared" si="495"/>
        <v/>
      </c>
      <c r="W895" s="53" t="str">
        <f t="shared" si="496"/>
        <v/>
      </c>
      <c r="X895" s="50" t="str">
        <f t="shared" si="497"/>
        <v/>
      </c>
      <c r="Y895" s="50" t="str">
        <f>IF(B895&lt;&gt;"",IF(MONTH(E895)=MONTH($F$14),SUMIF($C$22:C1363,"="&amp;(C895-1),$G$22:G1363),0)*T895,"")</f>
        <v/>
      </c>
      <c r="Z895" s="50" t="str">
        <f>IF(B895&lt;&gt;"",SUM($Y$22:Y895),"")</f>
        <v/>
      </c>
      <c r="AA895" s="51" t="str">
        <f t="shared" si="498"/>
        <v/>
      </c>
      <c r="AB895" s="50" t="str">
        <f t="shared" si="499"/>
        <v/>
      </c>
      <c r="AC895" s="50" t="str">
        <f t="shared" si="500"/>
        <v/>
      </c>
      <c r="AD895" s="50" t="str">
        <f t="shared" si="501"/>
        <v/>
      </c>
      <c r="AE895" s="50" t="str">
        <f t="shared" si="502"/>
        <v/>
      </c>
      <c r="AF895" s="50" t="str">
        <f>IFERROR($V895*(1-$W895)+SUM($X$22:$X895)+$AD895,"")</f>
        <v/>
      </c>
      <c r="AG895" s="50" t="str">
        <f t="shared" si="503"/>
        <v/>
      </c>
      <c r="AH895" s="50" t="str">
        <f>IF(B895&lt;&gt;"",
IF(AND(AG895=TRUE,D895&gt;=65),$V895*(1-10%)+SUM($X$22:$X895)+$AD895,AF895),
"")</f>
        <v/>
      </c>
      <c r="AI895" s="50" t="str">
        <f t="shared" si="504"/>
        <v/>
      </c>
      <c r="AJ895" s="50" t="str">
        <f t="shared" si="505"/>
        <v/>
      </c>
      <c r="AK895" s="50" t="str">
        <f t="shared" si="506"/>
        <v/>
      </c>
      <c r="AL895" s="50" t="str">
        <f t="shared" si="507"/>
        <v/>
      </c>
      <c r="AM895" s="50" t="str">
        <f t="shared" si="508"/>
        <v/>
      </c>
      <c r="AN895" s="50" t="str">
        <f t="shared" si="509"/>
        <v/>
      </c>
      <c r="AO895" s="50" t="str">
        <f t="shared" si="510"/>
        <v/>
      </c>
      <c r="AP895" s="50" t="str">
        <f t="shared" si="511"/>
        <v/>
      </c>
      <c r="AQ895" s="50" t="str">
        <f t="shared" si="512"/>
        <v/>
      </c>
    </row>
    <row r="896" spans="1:43" x14ac:dyDescent="0.2">
      <c r="A896" s="47" t="str">
        <f t="shared" si="479"/>
        <v/>
      </c>
      <c r="B896" s="47" t="str">
        <f>IF(E896&lt;=$F$10,VLOOKUP('KALKULATOR 2021'!A896,Robocze!$B$23:$C$102,2),"")</f>
        <v/>
      </c>
      <c r="C896" s="47" t="str">
        <f t="shared" si="480"/>
        <v/>
      </c>
      <c r="D896" s="48" t="str">
        <f t="shared" si="481"/>
        <v/>
      </c>
      <c r="E896" s="54" t="str">
        <f t="shared" si="482"/>
        <v/>
      </c>
      <c r="F896" s="49" t="str">
        <f t="shared" si="483"/>
        <v/>
      </c>
      <c r="G896" s="50" t="str">
        <f>IF(F896&lt;&gt;"",
IF($F$6=Robocze!$B$3,$F$5/12,
IF(AND($F$6=Robocze!$B$4,MOD(A896,3)=1),$F$5/4,
IF(AND($F$6=Robocze!$B$5,MOD(A896,12)=1),$F$5,0))),
"")</f>
        <v/>
      </c>
      <c r="H896" s="50" t="str">
        <f t="shared" si="484"/>
        <v/>
      </c>
      <c r="I896" s="51" t="str">
        <f t="shared" si="485"/>
        <v/>
      </c>
      <c r="J896" s="50" t="str">
        <f t="shared" si="486"/>
        <v/>
      </c>
      <c r="K896" s="50" t="str">
        <f t="shared" si="487"/>
        <v/>
      </c>
      <c r="L896" s="52" t="str">
        <f t="shared" si="488"/>
        <v/>
      </c>
      <c r="M896" s="111" t="str">
        <f t="shared" si="489"/>
        <v/>
      </c>
      <c r="N896" s="114" t="str">
        <f t="shared" si="490"/>
        <v/>
      </c>
      <c r="O896" s="115"/>
      <c r="P896" s="114" t="str">
        <f t="shared" si="491"/>
        <v/>
      </c>
      <c r="Q896" s="115"/>
      <c r="R896" s="112" t="str">
        <f t="shared" si="492"/>
        <v/>
      </c>
      <c r="S896" s="50"/>
      <c r="T896" s="53" t="str">
        <f t="shared" si="493"/>
        <v/>
      </c>
      <c r="U896" s="50" t="str">
        <f t="shared" si="494"/>
        <v/>
      </c>
      <c r="V896" s="50" t="str">
        <f t="shared" si="495"/>
        <v/>
      </c>
      <c r="W896" s="53" t="str">
        <f t="shared" si="496"/>
        <v/>
      </c>
      <c r="X896" s="50" t="str">
        <f t="shared" si="497"/>
        <v/>
      </c>
      <c r="Y896" s="50" t="str">
        <f>IF(B896&lt;&gt;"",IF(MONTH(E896)=MONTH($F$14),SUMIF($C$22:C1364,"="&amp;(C896-1),$G$22:G1364),0)*T896,"")</f>
        <v/>
      </c>
      <c r="Z896" s="50" t="str">
        <f>IF(B896&lt;&gt;"",SUM($Y$22:Y896),"")</f>
        <v/>
      </c>
      <c r="AA896" s="51" t="str">
        <f t="shared" si="498"/>
        <v/>
      </c>
      <c r="AB896" s="50" t="str">
        <f t="shared" si="499"/>
        <v/>
      </c>
      <c r="AC896" s="50" t="str">
        <f t="shared" si="500"/>
        <v/>
      </c>
      <c r="AD896" s="50" t="str">
        <f t="shared" si="501"/>
        <v/>
      </c>
      <c r="AE896" s="50" t="str">
        <f t="shared" si="502"/>
        <v/>
      </c>
      <c r="AF896" s="50" t="str">
        <f>IFERROR($V896*(1-$W896)+SUM($X$22:$X896)+$AD896,"")</f>
        <v/>
      </c>
      <c r="AG896" s="50" t="str">
        <f t="shared" si="503"/>
        <v/>
      </c>
      <c r="AH896" s="50" t="str">
        <f>IF(B896&lt;&gt;"",
IF(AND(AG896=TRUE,D896&gt;=65),$V896*(1-10%)+SUM($X$22:$X896)+$AD896,AF896),
"")</f>
        <v/>
      </c>
      <c r="AI896" s="50" t="str">
        <f t="shared" si="504"/>
        <v/>
      </c>
      <c r="AJ896" s="50" t="str">
        <f t="shared" si="505"/>
        <v/>
      </c>
      <c r="AK896" s="50" t="str">
        <f t="shared" si="506"/>
        <v/>
      </c>
      <c r="AL896" s="50" t="str">
        <f t="shared" si="507"/>
        <v/>
      </c>
      <c r="AM896" s="50" t="str">
        <f t="shared" si="508"/>
        <v/>
      </c>
      <c r="AN896" s="50" t="str">
        <f t="shared" si="509"/>
        <v/>
      </c>
      <c r="AO896" s="50" t="str">
        <f t="shared" si="510"/>
        <v/>
      </c>
      <c r="AP896" s="50" t="str">
        <f t="shared" si="511"/>
        <v/>
      </c>
      <c r="AQ896" s="50" t="str">
        <f t="shared" si="512"/>
        <v/>
      </c>
    </row>
    <row r="897" spans="1:43" x14ac:dyDescent="0.2">
      <c r="A897" s="55" t="str">
        <f t="shared" si="479"/>
        <v/>
      </c>
      <c r="B897" s="55" t="str">
        <f>IF(E897&lt;=$F$10,VLOOKUP('KALKULATOR 2021'!A897,Robocze!$B$23:$C$102,2),"")</f>
        <v/>
      </c>
      <c r="C897" s="55" t="str">
        <f t="shared" si="480"/>
        <v/>
      </c>
      <c r="D897" s="56" t="str">
        <f t="shared" si="481"/>
        <v/>
      </c>
      <c r="E897" s="57" t="str">
        <f t="shared" si="482"/>
        <v/>
      </c>
      <c r="F897" s="58" t="str">
        <f t="shared" si="483"/>
        <v/>
      </c>
      <c r="G897" s="59" t="str">
        <f>IF(F897&lt;&gt;"",
IF($F$6=Robocze!$B$3,$F$5/12,
IF(AND($F$6=Robocze!$B$4,MOD(A897,3)=1),$F$5/4,
IF(AND($F$6=Robocze!$B$5,MOD(A897,12)=1),$F$5,0))),
"")</f>
        <v/>
      </c>
      <c r="H897" s="59" t="str">
        <f t="shared" si="484"/>
        <v/>
      </c>
      <c r="I897" s="60" t="str">
        <f t="shared" si="485"/>
        <v/>
      </c>
      <c r="J897" s="59" t="str">
        <f t="shared" si="486"/>
        <v/>
      </c>
      <c r="K897" s="59" t="str">
        <f t="shared" si="487"/>
        <v/>
      </c>
      <c r="L897" s="61" t="str">
        <f t="shared" si="488"/>
        <v/>
      </c>
      <c r="M897" s="113" t="str">
        <f t="shared" si="489"/>
        <v/>
      </c>
      <c r="N897" s="114" t="str">
        <f t="shared" si="490"/>
        <v/>
      </c>
      <c r="O897" s="115"/>
      <c r="P897" s="114" t="str">
        <f t="shared" si="491"/>
        <v/>
      </c>
      <c r="Q897" s="115"/>
      <c r="R897" s="112" t="str">
        <f t="shared" si="492"/>
        <v/>
      </c>
      <c r="S897" s="59"/>
      <c r="T897" s="62" t="str">
        <f t="shared" si="493"/>
        <v/>
      </c>
      <c r="U897" s="59" t="str">
        <f t="shared" si="494"/>
        <v/>
      </c>
      <c r="V897" s="59" t="str">
        <f t="shared" si="495"/>
        <v/>
      </c>
      <c r="W897" s="62" t="str">
        <f t="shared" si="496"/>
        <v/>
      </c>
      <c r="X897" s="59" t="str">
        <f t="shared" si="497"/>
        <v/>
      </c>
      <c r="Y897" s="59" t="str">
        <f>IF(B897&lt;&gt;"",IF(MONTH(E897)=MONTH($F$14),SUMIF($C$22:C1365,"="&amp;(C897-1),$G$22:G1365),0)*T897,"")</f>
        <v/>
      </c>
      <c r="Z897" s="59" t="str">
        <f>IF(B897&lt;&gt;"",SUM($Y$22:Y897),"")</f>
        <v/>
      </c>
      <c r="AA897" s="60" t="str">
        <f t="shared" si="498"/>
        <v/>
      </c>
      <c r="AB897" s="59" t="str">
        <f t="shared" si="499"/>
        <v/>
      </c>
      <c r="AC897" s="59" t="str">
        <f t="shared" si="500"/>
        <v/>
      </c>
      <c r="AD897" s="59" t="str">
        <f t="shared" si="501"/>
        <v/>
      </c>
      <c r="AE897" s="59" t="str">
        <f t="shared" si="502"/>
        <v/>
      </c>
      <c r="AF897" s="59" t="str">
        <f>IFERROR($V897*(1-$W897)+SUM($X$22:$X897)+$AD897,"")</f>
        <v/>
      </c>
      <c r="AG897" s="59" t="str">
        <f t="shared" si="503"/>
        <v/>
      </c>
      <c r="AH897" s="59" t="str">
        <f>IF(B897&lt;&gt;"",
IF(AND(AG897=TRUE,D897&gt;=65),$V897*(1-10%)+SUM($X$22:$X897)+$AD897,AF897),
"")</f>
        <v/>
      </c>
      <c r="AI897" s="59" t="str">
        <f t="shared" si="504"/>
        <v/>
      </c>
      <c r="AJ897" s="59" t="str">
        <f t="shared" si="505"/>
        <v/>
      </c>
      <c r="AK897" s="59" t="str">
        <f t="shared" si="506"/>
        <v/>
      </c>
      <c r="AL897" s="59" t="str">
        <f t="shared" si="507"/>
        <v/>
      </c>
      <c r="AM897" s="59" t="str">
        <f t="shared" si="508"/>
        <v/>
      </c>
      <c r="AN897" s="59" t="str">
        <f t="shared" si="509"/>
        <v/>
      </c>
      <c r="AO897" s="59" t="str">
        <f t="shared" si="510"/>
        <v/>
      </c>
      <c r="AP897" s="59" t="str">
        <f t="shared" si="511"/>
        <v/>
      </c>
      <c r="AQ897" s="59" t="str">
        <f t="shared" si="512"/>
        <v/>
      </c>
    </row>
    <row r="898" spans="1:43" x14ac:dyDescent="0.2">
      <c r="A898" s="47" t="str">
        <f t="shared" si="479"/>
        <v/>
      </c>
      <c r="B898" s="47" t="str">
        <f>IF(E898&lt;=$F$10,VLOOKUP('KALKULATOR 2021'!A898,Robocze!$B$23:$C$102,2),"")</f>
        <v/>
      </c>
      <c r="C898" s="47" t="str">
        <f t="shared" si="480"/>
        <v/>
      </c>
      <c r="D898" s="48" t="str">
        <f t="shared" si="481"/>
        <v/>
      </c>
      <c r="E898" s="49" t="str">
        <f t="shared" si="482"/>
        <v/>
      </c>
      <c r="F898" s="49" t="str">
        <f t="shared" si="483"/>
        <v/>
      </c>
      <c r="G898" s="50" t="str">
        <f>IF(F898&lt;&gt;"",
IF($F$6=Robocze!$B$3,$F$5/12,
IF(AND($F$6=Robocze!$B$4,MOD(A898,3)=1),$F$5/4,
IF(AND($F$6=Robocze!$B$5,MOD(A898,12)=1),$F$5,0))),
"")</f>
        <v/>
      </c>
      <c r="H898" s="50" t="str">
        <f t="shared" si="484"/>
        <v/>
      </c>
      <c r="I898" s="51" t="str">
        <f t="shared" si="485"/>
        <v/>
      </c>
      <c r="J898" s="50" t="str">
        <f t="shared" si="486"/>
        <v/>
      </c>
      <c r="K898" s="50" t="str">
        <f t="shared" si="487"/>
        <v/>
      </c>
      <c r="L898" s="52" t="str">
        <f t="shared" si="488"/>
        <v/>
      </c>
      <c r="M898" s="111" t="str">
        <f t="shared" si="489"/>
        <v/>
      </c>
      <c r="N898" s="114" t="str">
        <f t="shared" si="490"/>
        <v/>
      </c>
      <c r="O898" s="115"/>
      <c r="P898" s="114" t="str">
        <f t="shared" si="491"/>
        <v/>
      </c>
      <c r="Q898" s="115"/>
      <c r="R898" s="112" t="str">
        <f t="shared" si="492"/>
        <v/>
      </c>
      <c r="S898" s="50"/>
      <c r="T898" s="53" t="str">
        <f t="shared" si="493"/>
        <v/>
      </c>
      <c r="U898" s="50" t="str">
        <f t="shared" si="494"/>
        <v/>
      </c>
      <c r="V898" s="50" t="str">
        <f t="shared" si="495"/>
        <v/>
      </c>
      <c r="W898" s="53" t="str">
        <f t="shared" si="496"/>
        <v/>
      </c>
      <c r="X898" s="50" t="str">
        <f t="shared" si="497"/>
        <v/>
      </c>
      <c r="Y898" s="50" t="str">
        <f>IF(B898&lt;&gt;"",IF(MONTH(E898)=MONTH($F$14),SUMIF($C$22:C1366,"="&amp;(C898-1),$G$22:G1366),0)*T898,"")</f>
        <v/>
      </c>
      <c r="Z898" s="50" t="str">
        <f>IF(B898&lt;&gt;"",SUM($Y$22:Y898),"")</f>
        <v/>
      </c>
      <c r="AA898" s="51" t="str">
        <f t="shared" si="498"/>
        <v/>
      </c>
      <c r="AB898" s="50" t="str">
        <f t="shared" si="499"/>
        <v/>
      </c>
      <c r="AC898" s="50" t="str">
        <f t="shared" si="500"/>
        <v/>
      </c>
      <c r="AD898" s="50" t="str">
        <f t="shared" si="501"/>
        <v/>
      </c>
      <c r="AE898" s="50" t="str">
        <f t="shared" si="502"/>
        <v/>
      </c>
      <c r="AF898" s="50" t="str">
        <f>IFERROR($V898*(1-$W898)+SUM($X$22:$X898)+$AD898,"")</f>
        <v/>
      </c>
      <c r="AG898" s="50" t="str">
        <f t="shared" si="503"/>
        <v/>
      </c>
      <c r="AH898" s="50" t="str">
        <f>IF(B898&lt;&gt;"",
IF(AND(AG898=TRUE,D898&gt;=65),$V898*(1-10%)+SUM($X$22:$X898)+$AD898,AF898),
"")</f>
        <v/>
      </c>
      <c r="AI898" s="50" t="str">
        <f t="shared" si="504"/>
        <v/>
      </c>
      <c r="AJ898" s="50" t="str">
        <f t="shared" si="505"/>
        <v/>
      </c>
      <c r="AK898" s="50" t="str">
        <f t="shared" si="506"/>
        <v/>
      </c>
      <c r="AL898" s="50" t="str">
        <f t="shared" si="507"/>
        <v/>
      </c>
      <c r="AM898" s="50" t="str">
        <f t="shared" si="508"/>
        <v/>
      </c>
      <c r="AN898" s="50" t="str">
        <f t="shared" si="509"/>
        <v/>
      </c>
      <c r="AO898" s="50" t="str">
        <f t="shared" si="510"/>
        <v/>
      </c>
      <c r="AP898" s="50" t="str">
        <f t="shared" si="511"/>
        <v/>
      </c>
      <c r="AQ898" s="50" t="str">
        <f t="shared" si="512"/>
        <v/>
      </c>
    </row>
    <row r="899" spans="1:43" x14ac:dyDescent="0.2">
      <c r="A899" s="47" t="str">
        <f t="shared" si="479"/>
        <v/>
      </c>
      <c r="B899" s="47" t="str">
        <f>IF(E899&lt;=$F$10,VLOOKUP('KALKULATOR 2021'!A899,Robocze!$B$23:$C$102,2),"")</f>
        <v/>
      </c>
      <c r="C899" s="47" t="str">
        <f t="shared" si="480"/>
        <v/>
      </c>
      <c r="D899" s="48" t="str">
        <f t="shared" si="481"/>
        <v/>
      </c>
      <c r="E899" s="54" t="str">
        <f t="shared" si="482"/>
        <v/>
      </c>
      <c r="F899" s="49" t="str">
        <f t="shared" si="483"/>
        <v/>
      </c>
      <c r="G899" s="50" t="str">
        <f>IF(F899&lt;&gt;"",
IF($F$6=Robocze!$B$3,$F$5/12,
IF(AND($F$6=Robocze!$B$4,MOD(A899,3)=1),$F$5/4,
IF(AND($F$6=Robocze!$B$5,MOD(A899,12)=1),$F$5,0))),
"")</f>
        <v/>
      </c>
      <c r="H899" s="50" t="str">
        <f t="shared" si="484"/>
        <v/>
      </c>
      <c r="I899" s="51" t="str">
        <f t="shared" si="485"/>
        <v/>
      </c>
      <c r="J899" s="50" t="str">
        <f t="shared" si="486"/>
        <v/>
      </c>
      <c r="K899" s="50" t="str">
        <f t="shared" si="487"/>
        <v/>
      </c>
      <c r="L899" s="52" t="str">
        <f t="shared" si="488"/>
        <v/>
      </c>
      <c r="M899" s="111" t="str">
        <f t="shared" si="489"/>
        <v/>
      </c>
      <c r="N899" s="114" t="str">
        <f t="shared" si="490"/>
        <v/>
      </c>
      <c r="O899" s="115"/>
      <c r="P899" s="114" t="str">
        <f t="shared" si="491"/>
        <v/>
      </c>
      <c r="Q899" s="115"/>
      <c r="R899" s="112" t="str">
        <f t="shared" si="492"/>
        <v/>
      </c>
      <c r="S899" s="50"/>
      <c r="T899" s="53" t="str">
        <f t="shared" si="493"/>
        <v/>
      </c>
      <c r="U899" s="50" t="str">
        <f t="shared" si="494"/>
        <v/>
      </c>
      <c r="V899" s="50" t="str">
        <f t="shared" si="495"/>
        <v/>
      </c>
      <c r="W899" s="53" t="str">
        <f t="shared" si="496"/>
        <v/>
      </c>
      <c r="X899" s="50" t="str">
        <f t="shared" si="497"/>
        <v/>
      </c>
      <c r="Y899" s="50" t="str">
        <f>IF(B899&lt;&gt;"",IF(MONTH(E899)=MONTH($F$14),SUMIF($C$22:C1367,"="&amp;(C899-1),$G$22:G1367),0)*T899,"")</f>
        <v/>
      </c>
      <c r="Z899" s="50" t="str">
        <f>IF(B899&lt;&gt;"",SUM($Y$22:Y899),"")</f>
        <v/>
      </c>
      <c r="AA899" s="51" t="str">
        <f t="shared" si="498"/>
        <v/>
      </c>
      <c r="AB899" s="50" t="str">
        <f t="shared" si="499"/>
        <v/>
      </c>
      <c r="AC899" s="50" t="str">
        <f t="shared" si="500"/>
        <v/>
      </c>
      <c r="AD899" s="50" t="str">
        <f t="shared" si="501"/>
        <v/>
      </c>
      <c r="AE899" s="50" t="str">
        <f t="shared" si="502"/>
        <v/>
      </c>
      <c r="AF899" s="50" t="str">
        <f>IFERROR($V899*(1-$W899)+SUM($X$22:$X899)+$AD899,"")</f>
        <v/>
      </c>
      <c r="AG899" s="50" t="str">
        <f t="shared" si="503"/>
        <v/>
      </c>
      <c r="AH899" s="50" t="str">
        <f>IF(B899&lt;&gt;"",
IF(AND(AG899=TRUE,D899&gt;=65),$V899*(1-10%)+SUM($X$22:$X899)+$AD899,AF899),
"")</f>
        <v/>
      </c>
      <c r="AI899" s="50" t="str">
        <f t="shared" si="504"/>
        <v/>
      </c>
      <c r="AJ899" s="50" t="str">
        <f t="shared" si="505"/>
        <v/>
      </c>
      <c r="AK899" s="50" t="str">
        <f t="shared" si="506"/>
        <v/>
      </c>
      <c r="AL899" s="50" t="str">
        <f t="shared" si="507"/>
        <v/>
      </c>
      <c r="AM899" s="50" t="str">
        <f t="shared" si="508"/>
        <v/>
      </c>
      <c r="AN899" s="50" t="str">
        <f t="shared" si="509"/>
        <v/>
      </c>
      <c r="AO899" s="50" t="str">
        <f t="shared" si="510"/>
        <v/>
      </c>
      <c r="AP899" s="50" t="str">
        <f t="shared" si="511"/>
        <v/>
      </c>
      <c r="AQ899" s="50" t="str">
        <f t="shared" si="512"/>
        <v/>
      </c>
    </row>
    <row r="900" spans="1:43" x14ac:dyDescent="0.2">
      <c r="A900" s="47" t="str">
        <f t="shared" si="479"/>
        <v/>
      </c>
      <c r="B900" s="47" t="str">
        <f>IF(E900&lt;=$F$10,VLOOKUP('KALKULATOR 2021'!A900,Robocze!$B$23:$C$102,2),"")</f>
        <v/>
      </c>
      <c r="C900" s="47" t="str">
        <f t="shared" si="480"/>
        <v/>
      </c>
      <c r="D900" s="48" t="str">
        <f t="shared" si="481"/>
        <v/>
      </c>
      <c r="E900" s="54" t="str">
        <f t="shared" si="482"/>
        <v/>
      </c>
      <c r="F900" s="49" t="str">
        <f t="shared" si="483"/>
        <v/>
      </c>
      <c r="G900" s="50" t="str">
        <f>IF(F900&lt;&gt;"",
IF($F$6=Robocze!$B$3,$F$5/12,
IF(AND($F$6=Robocze!$B$4,MOD(A900,3)=1),$F$5/4,
IF(AND($F$6=Robocze!$B$5,MOD(A900,12)=1),$F$5,0))),
"")</f>
        <v/>
      </c>
      <c r="H900" s="50" t="str">
        <f t="shared" si="484"/>
        <v/>
      </c>
      <c r="I900" s="51" t="str">
        <f t="shared" si="485"/>
        <v/>
      </c>
      <c r="J900" s="50" t="str">
        <f t="shared" si="486"/>
        <v/>
      </c>
      <c r="K900" s="50" t="str">
        <f t="shared" si="487"/>
        <v/>
      </c>
      <c r="L900" s="52" t="str">
        <f t="shared" si="488"/>
        <v/>
      </c>
      <c r="M900" s="111" t="str">
        <f t="shared" si="489"/>
        <v/>
      </c>
      <c r="N900" s="114" t="str">
        <f t="shared" si="490"/>
        <v/>
      </c>
      <c r="O900" s="115"/>
      <c r="P900" s="114" t="str">
        <f t="shared" si="491"/>
        <v/>
      </c>
      <c r="Q900" s="115"/>
      <c r="R900" s="112" t="str">
        <f t="shared" si="492"/>
        <v/>
      </c>
      <c r="S900" s="50"/>
      <c r="T900" s="53" t="str">
        <f t="shared" si="493"/>
        <v/>
      </c>
      <c r="U900" s="50" t="str">
        <f t="shared" si="494"/>
        <v/>
      </c>
      <c r="V900" s="50" t="str">
        <f t="shared" si="495"/>
        <v/>
      </c>
      <c r="W900" s="53" t="str">
        <f t="shared" si="496"/>
        <v/>
      </c>
      <c r="X900" s="50" t="str">
        <f t="shared" si="497"/>
        <v/>
      </c>
      <c r="Y900" s="50" t="str">
        <f>IF(B900&lt;&gt;"",IF(MONTH(E900)=MONTH($F$14),SUMIF($C$22:C1368,"="&amp;(C900-1),$G$22:G1368),0)*T900,"")</f>
        <v/>
      </c>
      <c r="Z900" s="50" t="str">
        <f>IF(B900&lt;&gt;"",SUM($Y$22:Y900),"")</f>
        <v/>
      </c>
      <c r="AA900" s="51" t="str">
        <f t="shared" si="498"/>
        <v/>
      </c>
      <c r="AB900" s="50" t="str">
        <f t="shared" si="499"/>
        <v/>
      </c>
      <c r="AC900" s="50" t="str">
        <f t="shared" si="500"/>
        <v/>
      </c>
      <c r="AD900" s="50" t="str">
        <f t="shared" si="501"/>
        <v/>
      </c>
      <c r="AE900" s="50" t="str">
        <f t="shared" si="502"/>
        <v/>
      </c>
      <c r="AF900" s="50" t="str">
        <f>IFERROR($V900*(1-$W900)+SUM($X$22:$X900)+$AD900,"")</f>
        <v/>
      </c>
      <c r="AG900" s="50" t="str">
        <f t="shared" si="503"/>
        <v/>
      </c>
      <c r="AH900" s="50" t="str">
        <f>IF(B900&lt;&gt;"",
IF(AND(AG900=TRUE,D900&gt;=65),$V900*(1-10%)+SUM($X$22:$X900)+$AD900,AF900),
"")</f>
        <v/>
      </c>
      <c r="AI900" s="50" t="str">
        <f t="shared" si="504"/>
        <v/>
      </c>
      <c r="AJ900" s="50" t="str">
        <f t="shared" si="505"/>
        <v/>
      </c>
      <c r="AK900" s="50" t="str">
        <f t="shared" si="506"/>
        <v/>
      </c>
      <c r="AL900" s="50" t="str">
        <f t="shared" si="507"/>
        <v/>
      </c>
      <c r="AM900" s="50" t="str">
        <f t="shared" si="508"/>
        <v/>
      </c>
      <c r="AN900" s="50" t="str">
        <f t="shared" si="509"/>
        <v/>
      </c>
      <c r="AO900" s="50" t="str">
        <f t="shared" si="510"/>
        <v/>
      </c>
      <c r="AP900" s="50" t="str">
        <f t="shared" si="511"/>
        <v/>
      </c>
      <c r="AQ900" s="50" t="str">
        <f t="shared" si="512"/>
        <v/>
      </c>
    </row>
    <row r="901" spans="1:43" x14ac:dyDescent="0.2">
      <c r="A901" s="47" t="str">
        <f t="shared" si="479"/>
        <v/>
      </c>
      <c r="B901" s="47" t="str">
        <f>IF(E901&lt;=$F$10,VLOOKUP('KALKULATOR 2021'!A901,Robocze!$B$23:$C$102,2),"")</f>
        <v/>
      </c>
      <c r="C901" s="47" t="str">
        <f t="shared" si="480"/>
        <v/>
      </c>
      <c r="D901" s="48" t="str">
        <f t="shared" si="481"/>
        <v/>
      </c>
      <c r="E901" s="54" t="str">
        <f t="shared" si="482"/>
        <v/>
      </c>
      <c r="F901" s="49" t="str">
        <f t="shared" si="483"/>
        <v/>
      </c>
      <c r="G901" s="50" t="str">
        <f>IF(F901&lt;&gt;"",
IF($F$6=Robocze!$B$3,$F$5/12,
IF(AND($F$6=Robocze!$B$4,MOD(A901,3)=1),$F$5/4,
IF(AND($F$6=Robocze!$B$5,MOD(A901,12)=1),$F$5,0))),
"")</f>
        <v/>
      </c>
      <c r="H901" s="50" t="str">
        <f t="shared" si="484"/>
        <v/>
      </c>
      <c r="I901" s="51" t="str">
        <f t="shared" si="485"/>
        <v/>
      </c>
      <c r="J901" s="50" t="str">
        <f t="shared" si="486"/>
        <v/>
      </c>
      <c r="K901" s="50" t="str">
        <f t="shared" si="487"/>
        <v/>
      </c>
      <c r="L901" s="52" t="str">
        <f t="shared" si="488"/>
        <v/>
      </c>
      <c r="M901" s="111" t="str">
        <f t="shared" si="489"/>
        <v/>
      </c>
      <c r="N901" s="114" t="str">
        <f t="shared" si="490"/>
        <v/>
      </c>
      <c r="O901" s="115"/>
      <c r="P901" s="114" t="str">
        <f t="shared" si="491"/>
        <v/>
      </c>
      <c r="Q901" s="115"/>
      <c r="R901" s="112" t="str">
        <f t="shared" si="492"/>
        <v/>
      </c>
      <c r="S901" s="50"/>
      <c r="T901" s="53" t="str">
        <f t="shared" si="493"/>
        <v/>
      </c>
      <c r="U901" s="50" t="str">
        <f t="shared" si="494"/>
        <v/>
      </c>
      <c r="V901" s="50" t="str">
        <f t="shared" si="495"/>
        <v/>
      </c>
      <c r="W901" s="53" t="str">
        <f t="shared" si="496"/>
        <v/>
      </c>
      <c r="X901" s="50" t="str">
        <f t="shared" si="497"/>
        <v/>
      </c>
      <c r="Y901" s="50" t="str">
        <f>IF(B901&lt;&gt;"",IF(MONTH(E901)=MONTH($F$14),SUMIF($C$22:C1369,"="&amp;(C901-1),$G$22:G1369),0)*T901,"")</f>
        <v/>
      </c>
      <c r="Z901" s="50" t="str">
        <f>IF(B901&lt;&gt;"",SUM($Y$22:Y901),"")</f>
        <v/>
      </c>
      <c r="AA901" s="51" t="str">
        <f t="shared" si="498"/>
        <v/>
      </c>
      <c r="AB901" s="50" t="str">
        <f t="shared" si="499"/>
        <v/>
      </c>
      <c r="AC901" s="50" t="str">
        <f t="shared" si="500"/>
        <v/>
      </c>
      <c r="AD901" s="50" t="str">
        <f t="shared" si="501"/>
        <v/>
      </c>
      <c r="AE901" s="50" t="str">
        <f t="shared" si="502"/>
        <v/>
      </c>
      <c r="AF901" s="50" t="str">
        <f>IFERROR($V901*(1-$W901)+SUM($X$22:$X901)+$AD901,"")</f>
        <v/>
      </c>
      <c r="AG901" s="50" t="str">
        <f t="shared" si="503"/>
        <v/>
      </c>
      <c r="AH901" s="50" t="str">
        <f>IF(B901&lt;&gt;"",
IF(AND(AG901=TRUE,D901&gt;=65),$V901*(1-10%)+SUM($X$22:$X901)+$AD901,AF901),
"")</f>
        <v/>
      </c>
      <c r="AI901" s="50" t="str">
        <f t="shared" si="504"/>
        <v/>
      </c>
      <c r="AJ901" s="50" t="str">
        <f t="shared" si="505"/>
        <v/>
      </c>
      <c r="AK901" s="50" t="str">
        <f t="shared" si="506"/>
        <v/>
      </c>
      <c r="AL901" s="50" t="str">
        <f t="shared" si="507"/>
        <v/>
      </c>
      <c r="AM901" s="50" t="str">
        <f t="shared" si="508"/>
        <v/>
      </c>
      <c r="AN901" s="50" t="str">
        <f t="shared" si="509"/>
        <v/>
      </c>
      <c r="AO901" s="50" t="str">
        <f t="shared" si="510"/>
        <v/>
      </c>
      <c r="AP901" s="50" t="str">
        <f t="shared" si="511"/>
        <v/>
      </c>
      <c r="AQ901" s="50" t="str">
        <f t="shared" si="512"/>
        <v/>
      </c>
    </row>
    <row r="902" spans="1:43" x14ac:dyDescent="0.2">
      <c r="A902" s="47" t="str">
        <f t="shared" si="479"/>
        <v/>
      </c>
      <c r="B902" s="47" t="str">
        <f>IF(E902&lt;=$F$10,VLOOKUP('KALKULATOR 2021'!A902,Robocze!$B$23:$C$102,2),"")</f>
        <v/>
      </c>
      <c r="C902" s="47" t="str">
        <f t="shared" si="480"/>
        <v/>
      </c>
      <c r="D902" s="48" t="str">
        <f t="shared" si="481"/>
        <v/>
      </c>
      <c r="E902" s="54" t="str">
        <f t="shared" si="482"/>
        <v/>
      </c>
      <c r="F902" s="49" t="str">
        <f t="shared" si="483"/>
        <v/>
      </c>
      <c r="G902" s="50" t="str">
        <f>IF(F902&lt;&gt;"",
IF($F$6=Robocze!$B$3,$F$5/12,
IF(AND($F$6=Robocze!$B$4,MOD(A902,3)=1),$F$5/4,
IF(AND($F$6=Robocze!$B$5,MOD(A902,12)=1),$F$5,0))),
"")</f>
        <v/>
      </c>
      <c r="H902" s="50" t="str">
        <f t="shared" si="484"/>
        <v/>
      </c>
      <c r="I902" s="51" t="str">
        <f t="shared" si="485"/>
        <v/>
      </c>
      <c r="J902" s="50" t="str">
        <f t="shared" si="486"/>
        <v/>
      </c>
      <c r="K902" s="50" t="str">
        <f t="shared" si="487"/>
        <v/>
      </c>
      <c r="L902" s="52" t="str">
        <f t="shared" si="488"/>
        <v/>
      </c>
      <c r="M902" s="111" t="str">
        <f t="shared" si="489"/>
        <v/>
      </c>
      <c r="N902" s="114" t="str">
        <f t="shared" si="490"/>
        <v/>
      </c>
      <c r="O902" s="115"/>
      <c r="P902" s="114" t="str">
        <f t="shared" si="491"/>
        <v/>
      </c>
      <c r="Q902" s="115"/>
      <c r="R902" s="112" t="str">
        <f t="shared" si="492"/>
        <v/>
      </c>
      <c r="S902" s="50"/>
      <c r="T902" s="53" t="str">
        <f t="shared" si="493"/>
        <v/>
      </c>
      <c r="U902" s="50" t="str">
        <f t="shared" si="494"/>
        <v/>
      </c>
      <c r="V902" s="50" t="str">
        <f t="shared" si="495"/>
        <v/>
      </c>
      <c r="W902" s="53" t="str">
        <f t="shared" si="496"/>
        <v/>
      </c>
      <c r="X902" s="50" t="str">
        <f t="shared" si="497"/>
        <v/>
      </c>
      <c r="Y902" s="50" t="str">
        <f>IF(B902&lt;&gt;"",IF(MONTH(E902)=MONTH($F$14),SUMIF($C$22:C1370,"="&amp;(C902-1),$G$22:G1370),0)*T902,"")</f>
        <v/>
      </c>
      <c r="Z902" s="50" t="str">
        <f>IF(B902&lt;&gt;"",SUM($Y$22:Y902),"")</f>
        <v/>
      </c>
      <c r="AA902" s="51" t="str">
        <f t="shared" si="498"/>
        <v/>
      </c>
      <c r="AB902" s="50" t="str">
        <f t="shared" si="499"/>
        <v/>
      </c>
      <c r="AC902" s="50" t="str">
        <f t="shared" si="500"/>
        <v/>
      </c>
      <c r="AD902" s="50" t="str">
        <f t="shared" si="501"/>
        <v/>
      </c>
      <c r="AE902" s="50" t="str">
        <f t="shared" si="502"/>
        <v/>
      </c>
      <c r="AF902" s="50" t="str">
        <f>IFERROR($V902*(1-$W902)+SUM($X$22:$X902)+$AD902,"")</f>
        <v/>
      </c>
      <c r="AG902" s="50" t="str">
        <f t="shared" si="503"/>
        <v/>
      </c>
      <c r="AH902" s="50" t="str">
        <f>IF(B902&lt;&gt;"",
IF(AND(AG902=TRUE,D902&gt;=65),$V902*(1-10%)+SUM($X$22:$X902)+$AD902,AF902),
"")</f>
        <v/>
      </c>
      <c r="AI902" s="50" t="str">
        <f t="shared" si="504"/>
        <v/>
      </c>
      <c r="AJ902" s="50" t="str">
        <f t="shared" si="505"/>
        <v/>
      </c>
      <c r="AK902" s="50" t="str">
        <f t="shared" si="506"/>
        <v/>
      </c>
      <c r="AL902" s="50" t="str">
        <f t="shared" si="507"/>
        <v/>
      </c>
      <c r="AM902" s="50" t="str">
        <f t="shared" si="508"/>
        <v/>
      </c>
      <c r="AN902" s="50" t="str">
        <f t="shared" si="509"/>
        <v/>
      </c>
      <c r="AO902" s="50" t="str">
        <f t="shared" si="510"/>
        <v/>
      </c>
      <c r="AP902" s="50" t="str">
        <f t="shared" si="511"/>
        <v/>
      </c>
      <c r="AQ902" s="50" t="str">
        <f t="shared" si="512"/>
        <v/>
      </c>
    </row>
    <row r="903" spans="1:43" x14ac:dyDescent="0.2">
      <c r="A903" s="47" t="str">
        <f t="shared" si="479"/>
        <v/>
      </c>
      <c r="B903" s="47" t="str">
        <f>IF(E903&lt;=$F$10,VLOOKUP('KALKULATOR 2021'!A903,Robocze!$B$23:$C$102,2),"")</f>
        <v/>
      </c>
      <c r="C903" s="47" t="str">
        <f t="shared" si="480"/>
        <v/>
      </c>
      <c r="D903" s="48" t="str">
        <f t="shared" si="481"/>
        <v/>
      </c>
      <c r="E903" s="54" t="str">
        <f t="shared" si="482"/>
        <v/>
      </c>
      <c r="F903" s="49" t="str">
        <f t="shared" si="483"/>
        <v/>
      </c>
      <c r="G903" s="50" t="str">
        <f>IF(F903&lt;&gt;"",
IF($F$6=Robocze!$B$3,$F$5/12,
IF(AND($F$6=Robocze!$B$4,MOD(A903,3)=1),$F$5/4,
IF(AND($F$6=Robocze!$B$5,MOD(A903,12)=1),$F$5,0))),
"")</f>
        <v/>
      </c>
      <c r="H903" s="50" t="str">
        <f t="shared" si="484"/>
        <v/>
      </c>
      <c r="I903" s="51" t="str">
        <f t="shared" si="485"/>
        <v/>
      </c>
      <c r="J903" s="50" t="str">
        <f t="shared" si="486"/>
        <v/>
      </c>
      <c r="K903" s="50" t="str">
        <f t="shared" si="487"/>
        <v/>
      </c>
      <c r="L903" s="52" t="str">
        <f t="shared" si="488"/>
        <v/>
      </c>
      <c r="M903" s="111" t="str">
        <f t="shared" si="489"/>
        <v/>
      </c>
      <c r="N903" s="114" t="str">
        <f t="shared" si="490"/>
        <v/>
      </c>
      <c r="O903" s="115"/>
      <c r="P903" s="114" t="str">
        <f t="shared" si="491"/>
        <v/>
      </c>
      <c r="Q903" s="115"/>
      <c r="R903" s="112" t="str">
        <f t="shared" si="492"/>
        <v/>
      </c>
      <c r="S903" s="50"/>
      <c r="T903" s="53" t="str">
        <f t="shared" si="493"/>
        <v/>
      </c>
      <c r="U903" s="50" t="str">
        <f t="shared" si="494"/>
        <v/>
      </c>
      <c r="V903" s="50" t="str">
        <f t="shared" si="495"/>
        <v/>
      </c>
      <c r="W903" s="53" t="str">
        <f t="shared" si="496"/>
        <v/>
      </c>
      <c r="X903" s="50" t="str">
        <f t="shared" si="497"/>
        <v/>
      </c>
      <c r="Y903" s="50" t="str">
        <f>IF(B903&lt;&gt;"",IF(MONTH(E903)=MONTH($F$14),SUMIF($C$22:C1371,"="&amp;(C903-1),$G$22:G1371),0)*T903,"")</f>
        <v/>
      </c>
      <c r="Z903" s="50" t="str">
        <f>IF(B903&lt;&gt;"",SUM($Y$22:Y903),"")</f>
        <v/>
      </c>
      <c r="AA903" s="51" t="str">
        <f t="shared" si="498"/>
        <v/>
      </c>
      <c r="AB903" s="50" t="str">
        <f t="shared" si="499"/>
        <v/>
      </c>
      <c r="AC903" s="50" t="str">
        <f t="shared" si="500"/>
        <v/>
      </c>
      <c r="AD903" s="50" t="str">
        <f t="shared" si="501"/>
        <v/>
      </c>
      <c r="AE903" s="50" t="str">
        <f t="shared" si="502"/>
        <v/>
      </c>
      <c r="AF903" s="50" t="str">
        <f>IFERROR($V903*(1-$W903)+SUM($X$22:$X903)+$AD903,"")</f>
        <v/>
      </c>
      <c r="AG903" s="50" t="str">
        <f t="shared" si="503"/>
        <v/>
      </c>
      <c r="AH903" s="50" t="str">
        <f>IF(B903&lt;&gt;"",
IF(AND(AG903=TRUE,D903&gt;=65),$V903*(1-10%)+SUM($X$22:$X903)+$AD903,AF903),
"")</f>
        <v/>
      </c>
      <c r="AI903" s="50" t="str">
        <f t="shared" si="504"/>
        <v/>
      </c>
      <c r="AJ903" s="50" t="str">
        <f t="shared" si="505"/>
        <v/>
      </c>
      <c r="AK903" s="50" t="str">
        <f t="shared" si="506"/>
        <v/>
      </c>
      <c r="AL903" s="50" t="str">
        <f t="shared" si="507"/>
        <v/>
      </c>
      <c r="AM903" s="50" t="str">
        <f t="shared" si="508"/>
        <v/>
      </c>
      <c r="AN903" s="50" t="str">
        <f t="shared" si="509"/>
        <v/>
      </c>
      <c r="AO903" s="50" t="str">
        <f t="shared" si="510"/>
        <v/>
      </c>
      <c r="AP903" s="50" t="str">
        <f t="shared" si="511"/>
        <v/>
      </c>
      <c r="AQ903" s="50" t="str">
        <f t="shared" si="512"/>
        <v/>
      </c>
    </row>
    <row r="904" spans="1:43" x14ac:dyDescent="0.2">
      <c r="A904" s="47" t="str">
        <f t="shared" si="479"/>
        <v/>
      </c>
      <c r="B904" s="47" t="str">
        <f>IF(E904&lt;=$F$10,VLOOKUP('KALKULATOR 2021'!A904,Robocze!$B$23:$C$102,2),"")</f>
        <v/>
      </c>
      <c r="C904" s="47" t="str">
        <f t="shared" si="480"/>
        <v/>
      </c>
      <c r="D904" s="48" t="str">
        <f t="shared" si="481"/>
        <v/>
      </c>
      <c r="E904" s="54" t="str">
        <f t="shared" si="482"/>
        <v/>
      </c>
      <c r="F904" s="49" t="str">
        <f t="shared" si="483"/>
        <v/>
      </c>
      <c r="G904" s="50" t="str">
        <f>IF(F904&lt;&gt;"",
IF($F$6=Robocze!$B$3,$F$5/12,
IF(AND($F$6=Robocze!$B$4,MOD(A904,3)=1),$F$5/4,
IF(AND($F$6=Robocze!$B$5,MOD(A904,12)=1),$F$5,0))),
"")</f>
        <v/>
      </c>
      <c r="H904" s="50" t="str">
        <f t="shared" si="484"/>
        <v/>
      </c>
      <c r="I904" s="51" t="str">
        <f t="shared" si="485"/>
        <v/>
      </c>
      <c r="J904" s="50" t="str">
        <f t="shared" si="486"/>
        <v/>
      </c>
      <c r="K904" s="50" t="str">
        <f t="shared" si="487"/>
        <v/>
      </c>
      <c r="L904" s="52" t="str">
        <f t="shared" si="488"/>
        <v/>
      </c>
      <c r="M904" s="111" t="str">
        <f t="shared" si="489"/>
        <v/>
      </c>
      <c r="N904" s="114" t="str">
        <f t="shared" si="490"/>
        <v/>
      </c>
      <c r="O904" s="115"/>
      <c r="P904" s="114" t="str">
        <f t="shared" si="491"/>
        <v/>
      </c>
      <c r="Q904" s="115"/>
      <c r="R904" s="112" t="str">
        <f t="shared" si="492"/>
        <v/>
      </c>
      <c r="S904" s="50"/>
      <c r="T904" s="53" t="str">
        <f t="shared" si="493"/>
        <v/>
      </c>
      <c r="U904" s="50" t="str">
        <f t="shared" si="494"/>
        <v/>
      </c>
      <c r="V904" s="50" t="str">
        <f t="shared" si="495"/>
        <v/>
      </c>
      <c r="W904" s="53" t="str">
        <f t="shared" si="496"/>
        <v/>
      </c>
      <c r="X904" s="50" t="str">
        <f t="shared" si="497"/>
        <v/>
      </c>
      <c r="Y904" s="50" t="str">
        <f>IF(B904&lt;&gt;"",IF(MONTH(E904)=MONTH($F$14),SUMIF($C$22:C1372,"="&amp;(C904-1),$G$22:G1372),0)*T904,"")</f>
        <v/>
      </c>
      <c r="Z904" s="50" t="str">
        <f>IF(B904&lt;&gt;"",SUM($Y$22:Y904),"")</f>
        <v/>
      </c>
      <c r="AA904" s="51" t="str">
        <f t="shared" si="498"/>
        <v/>
      </c>
      <c r="AB904" s="50" t="str">
        <f t="shared" si="499"/>
        <v/>
      </c>
      <c r="AC904" s="50" t="str">
        <f t="shared" si="500"/>
        <v/>
      </c>
      <c r="AD904" s="50" t="str">
        <f t="shared" si="501"/>
        <v/>
      </c>
      <c r="AE904" s="50" t="str">
        <f t="shared" si="502"/>
        <v/>
      </c>
      <c r="AF904" s="50" t="str">
        <f>IFERROR($V904*(1-$W904)+SUM($X$22:$X904)+$AD904,"")</f>
        <v/>
      </c>
      <c r="AG904" s="50" t="str">
        <f t="shared" si="503"/>
        <v/>
      </c>
      <c r="AH904" s="50" t="str">
        <f>IF(B904&lt;&gt;"",
IF(AND(AG904=TRUE,D904&gt;=65),$V904*(1-10%)+SUM($X$22:$X904)+$AD904,AF904),
"")</f>
        <v/>
      </c>
      <c r="AI904" s="50" t="str">
        <f t="shared" si="504"/>
        <v/>
      </c>
      <c r="AJ904" s="50" t="str">
        <f t="shared" si="505"/>
        <v/>
      </c>
      <c r="AK904" s="50" t="str">
        <f t="shared" si="506"/>
        <v/>
      </c>
      <c r="AL904" s="50" t="str">
        <f t="shared" si="507"/>
        <v/>
      </c>
      <c r="AM904" s="50" t="str">
        <f t="shared" si="508"/>
        <v/>
      </c>
      <c r="AN904" s="50" t="str">
        <f t="shared" si="509"/>
        <v/>
      </c>
      <c r="AO904" s="50" t="str">
        <f t="shared" si="510"/>
        <v/>
      </c>
      <c r="AP904" s="50" t="str">
        <f t="shared" si="511"/>
        <v/>
      </c>
      <c r="AQ904" s="50" t="str">
        <f t="shared" si="512"/>
        <v/>
      </c>
    </row>
    <row r="905" spans="1:43" x14ac:dyDescent="0.2">
      <c r="A905" s="47" t="str">
        <f t="shared" si="479"/>
        <v/>
      </c>
      <c r="B905" s="47" t="str">
        <f>IF(E905&lt;=$F$10,VLOOKUP('KALKULATOR 2021'!A905,Robocze!$B$23:$C$102,2),"")</f>
        <v/>
      </c>
      <c r="C905" s="47" t="str">
        <f t="shared" si="480"/>
        <v/>
      </c>
      <c r="D905" s="48" t="str">
        <f t="shared" si="481"/>
        <v/>
      </c>
      <c r="E905" s="54" t="str">
        <f t="shared" si="482"/>
        <v/>
      </c>
      <c r="F905" s="49" t="str">
        <f t="shared" si="483"/>
        <v/>
      </c>
      <c r="G905" s="50" t="str">
        <f>IF(F905&lt;&gt;"",
IF($F$6=Robocze!$B$3,$F$5/12,
IF(AND($F$6=Robocze!$B$4,MOD(A905,3)=1),$F$5/4,
IF(AND($F$6=Robocze!$B$5,MOD(A905,12)=1),$F$5,0))),
"")</f>
        <v/>
      </c>
      <c r="H905" s="50" t="str">
        <f t="shared" si="484"/>
        <v/>
      </c>
      <c r="I905" s="51" t="str">
        <f t="shared" si="485"/>
        <v/>
      </c>
      <c r="J905" s="50" t="str">
        <f t="shared" si="486"/>
        <v/>
      </c>
      <c r="K905" s="50" t="str">
        <f t="shared" si="487"/>
        <v/>
      </c>
      <c r="L905" s="52" t="str">
        <f t="shared" si="488"/>
        <v/>
      </c>
      <c r="M905" s="111" t="str">
        <f t="shared" si="489"/>
        <v/>
      </c>
      <c r="N905" s="114" t="str">
        <f t="shared" si="490"/>
        <v/>
      </c>
      <c r="O905" s="115"/>
      <c r="P905" s="114" t="str">
        <f t="shared" si="491"/>
        <v/>
      </c>
      <c r="Q905" s="115"/>
      <c r="R905" s="112" t="str">
        <f t="shared" si="492"/>
        <v/>
      </c>
      <c r="S905" s="50"/>
      <c r="T905" s="53" t="str">
        <f t="shared" si="493"/>
        <v/>
      </c>
      <c r="U905" s="50" t="str">
        <f t="shared" si="494"/>
        <v/>
      </c>
      <c r="V905" s="50" t="str">
        <f t="shared" si="495"/>
        <v/>
      </c>
      <c r="W905" s="53" t="str">
        <f t="shared" si="496"/>
        <v/>
      </c>
      <c r="X905" s="50" t="str">
        <f t="shared" si="497"/>
        <v/>
      </c>
      <c r="Y905" s="50" t="str">
        <f>IF(B905&lt;&gt;"",IF(MONTH(E905)=MONTH($F$14),SUMIF($C$22:C1373,"="&amp;(C905-1),$G$22:G1373),0)*T905,"")</f>
        <v/>
      </c>
      <c r="Z905" s="50" t="str">
        <f>IF(B905&lt;&gt;"",SUM($Y$22:Y905),"")</f>
        <v/>
      </c>
      <c r="AA905" s="51" t="str">
        <f t="shared" si="498"/>
        <v/>
      </c>
      <c r="AB905" s="50" t="str">
        <f t="shared" si="499"/>
        <v/>
      </c>
      <c r="AC905" s="50" t="str">
        <f t="shared" si="500"/>
        <v/>
      </c>
      <c r="AD905" s="50" t="str">
        <f t="shared" si="501"/>
        <v/>
      </c>
      <c r="AE905" s="50" t="str">
        <f t="shared" si="502"/>
        <v/>
      </c>
      <c r="AF905" s="50" t="str">
        <f>IFERROR($V905*(1-$W905)+SUM($X$22:$X905)+$AD905,"")</f>
        <v/>
      </c>
      <c r="AG905" s="50" t="str">
        <f t="shared" si="503"/>
        <v/>
      </c>
      <c r="AH905" s="50" t="str">
        <f>IF(B905&lt;&gt;"",
IF(AND(AG905=TRUE,D905&gt;=65),$V905*(1-10%)+SUM($X$22:$X905)+$AD905,AF905),
"")</f>
        <v/>
      </c>
      <c r="AI905" s="50" t="str">
        <f t="shared" si="504"/>
        <v/>
      </c>
      <c r="AJ905" s="50" t="str">
        <f t="shared" si="505"/>
        <v/>
      </c>
      <c r="AK905" s="50" t="str">
        <f t="shared" si="506"/>
        <v/>
      </c>
      <c r="AL905" s="50" t="str">
        <f t="shared" si="507"/>
        <v/>
      </c>
      <c r="AM905" s="50" t="str">
        <f t="shared" si="508"/>
        <v/>
      </c>
      <c r="AN905" s="50" t="str">
        <f t="shared" si="509"/>
        <v/>
      </c>
      <c r="AO905" s="50" t="str">
        <f t="shared" si="510"/>
        <v/>
      </c>
      <c r="AP905" s="50" t="str">
        <f t="shared" si="511"/>
        <v/>
      </c>
      <c r="AQ905" s="50" t="str">
        <f t="shared" si="512"/>
        <v/>
      </c>
    </row>
    <row r="906" spans="1:43" x14ac:dyDescent="0.2">
      <c r="A906" s="47" t="str">
        <f t="shared" si="479"/>
        <v/>
      </c>
      <c r="B906" s="47" t="str">
        <f>IF(E906&lt;=$F$10,VLOOKUP('KALKULATOR 2021'!A906,Robocze!$B$23:$C$102,2),"")</f>
        <v/>
      </c>
      <c r="C906" s="47" t="str">
        <f t="shared" si="480"/>
        <v/>
      </c>
      <c r="D906" s="48" t="str">
        <f t="shared" si="481"/>
        <v/>
      </c>
      <c r="E906" s="54" t="str">
        <f t="shared" si="482"/>
        <v/>
      </c>
      <c r="F906" s="49" t="str">
        <f t="shared" si="483"/>
        <v/>
      </c>
      <c r="G906" s="50" t="str">
        <f>IF(F906&lt;&gt;"",
IF($F$6=Robocze!$B$3,$F$5/12,
IF(AND($F$6=Robocze!$B$4,MOD(A906,3)=1),$F$5/4,
IF(AND($F$6=Robocze!$B$5,MOD(A906,12)=1),$F$5,0))),
"")</f>
        <v/>
      </c>
      <c r="H906" s="50" t="str">
        <f t="shared" si="484"/>
        <v/>
      </c>
      <c r="I906" s="51" t="str">
        <f t="shared" si="485"/>
        <v/>
      </c>
      <c r="J906" s="50" t="str">
        <f t="shared" si="486"/>
        <v/>
      </c>
      <c r="K906" s="50" t="str">
        <f t="shared" si="487"/>
        <v/>
      </c>
      <c r="L906" s="52" t="str">
        <f t="shared" si="488"/>
        <v/>
      </c>
      <c r="M906" s="111" t="str">
        <f t="shared" si="489"/>
        <v/>
      </c>
      <c r="N906" s="114" t="str">
        <f t="shared" si="490"/>
        <v/>
      </c>
      <c r="O906" s="115"/>
      <c r="P906" s="114" t="str">
        <f t="shared" si="491"/>
        <v/>
      </c>
      <c r="Q906" s="115"/>
      <c r="R906" s="112" t="str">
        <f t="shared" si="492"/>
        <v/>
      </c>
      <c r="S906" s="50"/>
      <c r="T906" s="53" t="str">
        <f t="shared" si="493"/>
        <v/>
      </c>
      <c r="U906" s="50" t="str">
        <f t="shared" si="494"/>
        <v/>
      </c>
      <c r="V906" s="50" t="str">
        <f t="shared" si="495"/>
        <v/>
      </c>
      <c r="W906" s="53" t="str">
        <f t="shared" si="496"/>
        <v/>
      </c>
      <c r="X906" s="50" t="str">
        <f t="shared" si="497"/>
        <v/>
      </c>
      <c r="Y906" s="50" t="str">
        <f>IF(B906&lt;&gt;"",IF(MONTH(E906)=MONTH($F$14),SUMIF($C$22:C1374,"="&amp;(C906-1),$G$22:G1374),0)*T906,"")</f>
        <v/>
      </c>
      <c r="Z906" s="50" t="str">
        <f>IF(B906&lt;&gt;"",SUM($Y$22:Y906),"")</f>
        <v/>
      </c>
      <c r="AA906" s="51" t="str">
        <f t="shared" si="498"/>
        <v/>
      </c>
      <c r="AB906" s="50" t="str">
        <f t="shared" si="499"/>
        <v/>
      </c>
      <c r="AC906" s="50" t="str">
        <f t="shared" si="500"/>
        <v/>
      </c>
      <c r="AD906" s="50" t="str">
        <f t="shared" si="501"/>
        <v/>
      </c>
      <c r="AE906" s="50" t="str">
        <f t="shared" si="502"/>
        <v/>
      </c>
      <c r="AF906" s="50" t="str">
        <f>IFERROR($V906*(1-$W906)+SUM($X$22:$X906)+$AD906,"")</f>
        <v/>
      </c>
      <c r="AG906" s="50" t="str">
        <f t="shared" si="503"/>
        <v/>
      </c>
      <c r="AH906" s="50" t="str">
        <f>IF(B906&lt;&gt;"",
IF(AND(AG906=TRUE,D906&gt;=65),$V906*(1-10%)+SUM($X$22:$X906)+$AD906,AF906),
"")</f>
        <v/>
      </c>
      <c r="AI906" s="50" t="str">
        <f t="shared" si="504"/>
        <v/>
      </c>
      <c r="AJ906" s="50" t="str">
        <f t="shared" si="505"/>
        <v/>
      </c>
      <c r="AK906" s="50" t="str">
        <f t="shared" si="506"/>
        <v/>
      </c>
      <c r="AL906" s="50" t="str">
        <f t="shared" si="507"/>
        <v/>
      </c>
      <c r="AM906" s="50" t="str">
        <f t="shared" si="508"/>
        <v/>
      </c>
      <c r="AN906" s="50" t="str">
        <f t="shared" si="509"/>
        <v/>
      </c>
      <c r="AO906" s="50" t="str">
        <f t="shared" si="510"/>
        <v/>
      </c>
      <c r="AP906" s="50" t="str">
        <f t="shared" si="511"/>
        <v/>
      </c>
      <c r="AQ906" s="50" t="str">
        <f t="shared" si="512"/>
        <v/>
      </c>
    </row>
    <row r="907" spans="1:43" x14ac:dyDescent="0.2">
      <c r="A907" s="47" t="str">
        <f t="shared" si="479"/>
        <v/>
      </c>
      <c r="B907" s="47" t="str">
        <f>IF(E907&lt;=$F$10,VLOOKUP('KALKULATOR 2021'!A907,Robocze!$B$23:$C$102,2),"")</f>
        <v/>
      </c>
      <c r="C907" s="47" t="str">
        <f t="shared" si="480"/>
        <v/>
      </c>
      <c r="D907" s="48" t="str">
        <f t="shared" si="481"/>
        <v/>
      </c>
      <c r="E907" s="54" t="str">
        <f t="shared" si="482"/>
        <v/>
      </c>
      <c r="F907" s="49" t="str">
        <f t="shared" si="483"/>
        <v/>
      </c>
      <c r="G907" s="50" t="str">
        <f>IF(F907&lt;&gt;"",
IF($F$6=Robocze!$B$3,$F$5/12,
IF(AND($F$6=Robocze!$B$4,MOD(A907,3)=1),$F$5/4,
IF(AND($F$6=Robocze!$B$5,MOD(A907,12)=1),$F$5,0))),
"")</f>
        <v/>
      </c>
      <c r="H907" s="50" t="str">
        <f t="shared" si="484"/>
        <v/>
      </c>
      <c r="I907" s="51" t="str">
        <f t="shared" si="485"/>
        <v/>
      </c>
      <c r="J907" s="50" t="str">
        <f t="shared" si="486"/>
        <v/>
      </c>
      <c r="K907" s="50" t="str">
        <f t="shared" si="487"/>
        <v/>
      </c>
      <c r="L907" s="52" t="str">
        <f t="shared" si="488"/>
        <v/>
      </c>
      <c r="M907" s="111" t="str">
        <f t="shared" si="489"/>
        <v/>
      </c>
      <c r="N907" s="114" t="str">
        <f t="shared" si="490"/>
        <v/>
      </c>
      <c r="O907" s="115"/>
      <c r="P907" s="114" t="str">
        <f t="shared" si="491"/>
        <v/>
      </c>
      <c r="Q907" s="115"/>
      <c r="R907" s="112" t="str">
        <f t="shared" si="492"/>
        <v/>
      </c>
      <c r="S907" s="50"/>
      <c r="T907" s="53" t="str">
        <f t="shared" si="493"/>
        <v/>
      </c>
      <c r="U907" s="50" t="str">
        <f t="shared" si="494"/>
        <v/>
      </c>
      <c r="V907" s="50" t="str">
        <f t="shared" si="495"/>
        <v/>
      </c>
      <c r="W907" s="53" t="str">
        <f t="shared" si="496"/>
        <v/>
      </c>
      <c r="X907" s="50" t="str">
        <f t="shared" si="497"/>
        <v/>
      </c>
      <c r="Y907" s="50" t="str">
        <f>IF(B907&lt;&gt;"",IF(MONTH(E907)=MONTH($F$14),SUMIF($C$22:C1375,"="&amp;(C907-1),$G$22:G1375),0)*T907,"")</f>
        <v/>
      </c>
      <c r="Z907" s="50" t="str">
        <f>IF(B907&lt;&gt;"",SUM($Y$22:Y907),"")</f>
        <v/>
      </c>
      <c r="AA907" s="51" t="str">
        <f t="shared" si="498"/>
        <v/>
      </c>
      <c r="AB907" s="50" t="str">
        <f t="shared" si="499"/>
        <v/>
      </c>
      <c r="AC907" s="50" t="str">
        <f t="shared" si="500"/>
        <v/>
      </c>
      <c r="AD907" s="50" t="str">
        <f t="shared" si="501"/>
        <v/>
      </c>
      <c r="AE907" s="50" t="str">
        <f t="shared" si="502"/>
        <v/>
      </c>
      <c r="AF907" s="50" t="str">
        <f>IFERROR($V907*(1-$W907)+SUM($X$22:$X907)+$AD907,"")</f>
        <v/>
      </c>
      <c r="AG907" s="50" t="str">
        <f t="shared" si="503"/>
        <v/>
      </c>
      <c r="AH907" s="50" t="str">
        <f>IF(B907&lt;&gt;"",
IF(AND(AG907=TRUE,D907&gt;=65),$V907*(1-10%)+SUM($X$22:$X907)+$AD907,AF907),
"")</f>
        <v/>
      </c>
      <c r="AI907" s="50" t="str">
        <f t="shared" si="504"/>
        <v/>
      </c>
      <c r="AJ907" s="50" t="str">
        <f t="shared" si="505"/>
        <v/>
      </c>
      <c r="AK907" s="50" t="str">
        <f t="shared" si="506"/>
        <v/>
      </c>
      <c r="AL907" s="50" t="str">
        <f t="shared" si="507"/>
        <v/>
      </c>
      <c r="AM907" s="50" t="str">
        <f t="shared" si="508"/>
        <v/>
      </c>
      <c r="AN907" s="50" t="str">
        <f t="shared" si="509"/>
        <v/>
      </c>
      <c r="AO907" s="50" t="str">
        <f t="shared" si="510"/>
        <v/>
      </c>
      <c r="AP907" s="50" t="str">
        <f t="shared" si="511"/>
        <v/>
      </c>
      <c r="AQ907" s="50" t="str">
        <f t="shared" si="512"/>
        <v/>
      </c>
    </row>
    <row r="908" spans="1:43" x14ac:dyDescent="0.2">
      <c r="A908" s="47" t="str">
        <f t="shared" si="479"/>
        <v/>
      </c>
      <c r="B908" s="47" t="str">
        <f>IF(E908&lt;=$F$10,VLOOKUP('KALKULATOR 2021'!A908,Robocze!$B$23:$C$102,2),"")</f>
        <v/>
      </c>
      <c r="C908" s="47" t="str">
        <f t="shared" si="480"/>
        <v/>
      </c>
      <c r="D908" s="48" t="str">
        <f t="shared" si="481"/>
        <v/>
      </c>
      <c r="E908" s="54" t="str">
        <f t="shared" si="482"/>
        <v/>
      </c>
      <c r="F908" s="49" t="str">
        <f t="shared" si="483"/>
        <v/>
      </c>
      <c r="G908" s="50" t="str">
        <f>IF(F908&lt;&gt;"",
IF($F$6=Robocze!$B$3,$F$5/12,
IF(AND($F$6=Robocze!$B$4,MOD(A908,3)=1),$F$5/4,
IF(AND($F$6=Robocze!$B$5,MOD(A908,12)=1),$F$5,0))),
"")</f>
        <v/>
      </c>
      <c r="H908" s="50" t="str">
        <f t="shared" si="484"/>
        <v/>
      </c>
      <c r="I908" s="51" t="str">
        <f t="shared" si="485"/>
        <v/>
      </c>
      <c r="J908" s="50" t="str">
        <f t="shared" si="486"/>
        <v/>
      </c>
      <c r="K908" s="50" t="str">
        <f t="shared" si="487"/>
        <v/>
      </c>
      <c r="L908" s="52" t="str">
        <f t="shared" si="488"/>
        <v/>
      </c>
      <c r="M908" s="111" t="str">
        <f t="shared" si="489"/>
        <v/>
      </c>
      <c r="N908" s="114" t="str">
        <f t="shared" si="490"/>
        <v/>
      </c>
      <c r="O908" s="115"/>
      <c r="P908" s="114" t="str">
        <f t="shared" si="491"/>
        <v/>
      </c>
      <c r="Q908" s="115"/>
      <c r="R908" s="112" t="str">
        <f t="shared" si="492"/>
        <v/>
      </c>
      <c r="S908" s="50"/>
      <c r="T908" s="53" t="str">
        <f t="shared" si="493"/>
        <v/>
      </c>
      <c r="U908" s="50" t="str">
        <f t="shared" si="494"/>
        <v/>
      </c>
      <c r="V908" s="50" t="str">
        <f t="shared" si="495"/>
        <v/>
      </c>
      <c r="W908" s="53" t="str">
        <f t="shared" si="496"/>
        <v/>
      </c>
      <c r="X908" s="50" t="str">
        <f t="shared" si="497"/>
        <v/>
      </c>
      <c r="Y908" s="50" t="str">
        <f>IF(B908&lt;&gt;"",IF(MONTH(E908)=MONTH($F$14),SUMIF($C$22:C1376,"="&amp;(C908-1),$G$22:G1376),0)*T908,"")</f>
        <v/>
      </c>
      <c r="Z908" s="50" t="str">
        <f>IF(B908&lt;&gt;"",SUM($Y$22:Y908),"")</f>
        <v/>
      </c>
      <c r="AA908" s="51" t="str">
        <f t="shared" si="498"/>
        <v/>
      </c>
      <c r="AB908" s="50" t="str">
        <f t="shared" si="499"/>
        <v/>
      </c>
      <c r="AC908" s="50" t="str">
        <f t="shared" si="500"/>
        <v/>
      </c>
      <c r="AD908" s="50" t="str">
        <f t="shared" si="501"/>
        <v/>
      </c>
      <c r="AE908" s="50" t="str">
        <f t="shared" si="502"/>
        <v/>
      </c>
      <c r="AF908" s="50" t="str">
        <f>IFERROR($V908*(1-$W908)+SUM($X$22:$X908)+$AD908,"")</f>
        <v/>
      </c>
      <c r="AG908" s="50" t="str">
        <f t="shared" si="503"/>
        <v/>
      </c>
      <c r="AH908" s="50" t="str">
        <f>IF(B908&lt;&gt;"",
IF(AND(AG908=TRUE,D908&gt;=65),$V908*(1-10%)+SUM($X$22:$X908)+$AD908,AF908),
"")</f>
        <v/>
      </c>
      <c r="AI908" s="50" t="str">
        <f t="shared" si="504"/>
        <v/>
      </c>
      <c r="AJ908" s="50" t="str">
        <f t="shared" si="505"/>
        <v/>
      </c>
      <c r="AK908" s="50" t="str">
        <f t="shared" si="506"/>
        <v/>
      </c>
      <c r="AL908" s="50" t="str">
        <f t="shared" si="507"/>
        <v/>
      </c>
      <c r="AM908" s="50" t="str">
        <f t="shared" si="508"/>
        <v/>
      </c>
      <c r="AN908" s="50" t="str">
        <f t="shared" si="509"/>
        <v/>
      </c>
      <c r="AO908" s="50" t="str">
        <f t="shared" si="510"/>
        <v/>
      </c>
      <c r="AP908" s="50" t="str">
        <f t="shared" si="511"/>
        <v/>
      </c>
      <c r="AQ908" s="50" t="str">
        <f t="shared" si="512"/>
        <v/>
      </c>
    </row>
    <row r="909" spans="1:43" x14ac:dyDescent="0.2">
      <c r="A909" s="55" t="str">
        <f t="shared" si="479"/>
        <v/>
      </c>
      <c r="B909" s="55" t="str">
        <f>IF(E909&lt;=$F$10,VLOOKUP('KALKULATOR 2021'!A909,Robocze!$B$23:$C$102,2),"")</f>
        <v/>
      </c>
      <c r="C909" s="55" t="str">
        <f t="shared" si="480"/>
        <v/>
      </c>
      <c r="D909" s="56" t="str">
        <f t="shared" si="481"/>
        <v/>
      </c>
      <c r="E909" s="57" t="str">
        <f t="shared" si="482"/>
        <v/>
      </c>
      <c r="F909" s="58" t="str">
        <f t="shared" si="483"/>
        <v/>
      </c>
      <c r="G909" s="59" t="str">
        <f>IF(F909&lt;&gt;"",
IF($F$6=Robocze!$B$3,$F$5/12,
IF(AND($F$6=Robocze!$B$4,MOD(A909,3)=1),$F$5/4,
IF(AND($F$6=Robocze!$B$5,MOD(A909,12)=1),$F$5,0))),
"")</f>
        <v/>
      </c>
      <c r="H909" s="59" t="str">
        <f t="shared" si="484"/>
        <v/>
      </c>
      <c r="I909" s="60" t="str">
        <f t="shared" si="485"/>
        <v/>
      </c>
      <c r="J909" s="59" t="str">
        <f t="shared" si="486"/>
        <v/>
      </c>
      <c r="K909" s="59" t="str">
        <f t="shared" si="487"/>
        <v/>
      </c>
      <c r="L909" s="61" t="str">
        <f t="shared" si="488"/>
        <v/>
      </c>
      <c r="M909" s="113" t="str">
        <f t="shared" si="489"/>
        <v/>
      </c>
      <c r="N909" s="114" t="str">
        <f t="shared" si="490"/>
        <v/>
      </c>
      <c r="O909" s="115"/>
      <c r="P909" s="114" t="str">
        <f t="shared" si="491"/>
        <v/>
      </c>
      <c r="Q909" s="115"/>
      <c r="R909" s="112" t="str">
        <f t="shared" si="492"/>
        <v/>
      </c>
      <c r="S909" s="59"/>
      <c r="T909" s="62" t="str">
        <f t="shared" si="493"/>
        <v/>
      </c>
      <c r="U909" s="59" t="str">
        <f t="shared" si="494"/>
        <v/>
      </c>
      <c r="V909" s="59" t="str">
        <f t="shared" si="495"/>
        <v/>
      </c>
      <c r="W909" s="62" t="str">
        <f t="shared" si="496"/>
        <v/>
      </c>
      <c r="X909" s="59" t="str">
        <f t="shared" si="497"/>
        <v/>
      </c>
      <c r="Y909" s="59" t="str">
        <f>IF(B909&lt;&gt;"",IF(MONTH(E909)=MONTH($F$14),SUMIF($C$22:C1377,"="&amp;(C909-1),$G$22:G1377),0)*T909,"")</f>
        <v/>
      </c>
      <c r="Z909" s="59" t="str">
        <f>IF(B909&lt;&gt;"",SUM($Y$22:Y909),"")</f>
        <v/>
      </c>
      <c r="AA909" s="60" t="str">
        <f t="shared" si="498"/>
        <v/>
      </c>
      <c r="AB909" s="59" t="str">
        <f t="shared" si="499"/>
        <v/>
      </c>
      <c r="AC909" s="59" t="str">
        <f t="shared" si="500"/>
        <v/>
      </c>
      <c r="AD909" s="59" t="str">
        <f t="shared" si="501"/>
        <v/>
      </c>
      <c r="AE909" s="59" t="str">
        <f t="shared" si="502"/>
        <v/>
      </c>
      <c r="AF909" s="59" t="str">
        <f>IFERROR($V909*(1-$W909)+SUM($X$22:$X909)+$AD909,"")</f>
        <v/>
      </c>
      <c r="AG909" s="59" t="str">
        <f t="shared" si="503"/>
        <v/>
      </c>
      <c r="AH909" s="59" t="str">
        <f>IF(B909&lt;&gt;"",
IF(AND(AG909=TRUE,D909&gt;=65),$V909*(1-10%)+SUM($X$22:$X909)+$AD909,AF909),
"")</f>
        <v/>
      </c>
      <c r="AI909" s="59" t="str">
        <f t="shared" si="504"/>
        <v/>
      </c>
      <c r="AJ909" s="59" t="str">
        <f t="shared" si="505"/>
        <v/>
      </c>
      <c r="AK909" s="59" t="str">
        <f t="shared" si="506"/>
        <v/>
      </c>
      <c r="AL909" s="59" t="str">
        <f t="shared" si="507"/>
        <v/>
      </c>
      <c r="AM909" s="59" t="str">
        <f t="shared" si="508"/>
        <v/>
      </c>
      <c r="AN909" s="59" t="str">
        <f t="shared" si="509"/>
        <v/>
      </c>
      <c r="AO909" s="59" t="str">
        <f t="shared" si="510"/>
        <v/>
      </c>
      <c r="AP909" s="59" t="str">
        <f t="shared" si="511"/>
        <v/>
      </c>
      <c r="AQ909" s="59" t="str">
        <f t="shared" si="512"/>
        <v/>
      </c>
    </row>
    <row r="910" spans="1:43" x14ac:dyDescent="0.2">
      <c r="A910" s="47" t="str">
        <f t="shared" si="479"/>
        <v/>
      </c>
      <c r="B910" s="47" t="str">
        <f>IF(E910&lt;=$F$10,VLOOKUP('KALKULATOR 2021'!A910,Robocze!$B$23:$C$102,2),"")</f>
        <v/>
      </c>
      <c r="C910" s="47" t="str">
        <f t="shared" si="480"/>
        <v/>
      </c>
      <c r="D910" s="48" t="str">
        <f t="shared" si="481"/>
        <v/>
      </c>
      <c r="E910" s="49" t="str">
        <f t="shared" si="482"/>
        <v/>
      </c>
      <c r="F910" s="49" t="str">
        <f t="shared" si="483"/>
        <v/>
      </c>
      <c r="G910" s="50" t="str">
        <f>IF(F910&lt;&gt;"",
IF($F$6=Robocze!$B$3,$F$5/12,
IF(AND($F$6=Robocze!$B$4,MOD(A910,3)=1),$F$5/4,
IF(AND($F$6=Robocze!$B$5,MOD(A910,12)=1),$F$5,0))),
"")</f>
        <v/>
      </c>
      <c r="H910" s="50" t="str">
        <f t="shared" si="484"/>
        <v/>
      </c>
      <c r="I910" s="51" t="str">
        <f t="shared" si="485"/>
        <v/>
      </c>
      <c r="J910" s="50" t="str">
        <f t="shared" si="486"/>
        <v/>
      </c>
      <c r="K910" s="50" t="str">
        <f t="shared" si="487"/>
        <v/>
      </c>
      <c r="L910" s="52" t="str">
        <f t="shared" si="488"/>
        <v/>
      </c>
      <c r="M910" s="111" t="str">
        <f t="shared" si="489"/>
        <v/>
      </c>
      <c r="N910" s="114" t="str">
        <f t="shared" si="490"/>
        <v/>
      </c>
      <c r="O910" s="115"/>
      <c r="P910" s="114" t="str">
        <f t="shared" si="491"/>
        <v/>
      </c>
      <c r="Q910" s="115"/>
      <c r="R910" s="112" t="str">
        <f t="shared" si="492"/>
        <v/>
      </c>
      <c r="S910" s="50"/>
      <c r="T910" s="53" t="str">
        <f t="shared" si="493"/>
        <v/>
      </c>
      <c r="U910" s="50" t="str">
        <f t="shared" si="494"/>
        <v/>
      </c>
      <c r="V910" s="50" t="str">
        <f t="shared" si="495"/>
        <v/>
      </c>
      <c r="W910" s="53" t="str">
        <f t="shared" si="496"/>
        <v/>
      </c>
      <c r="X910" s="50" t="str">
        <f t="shared" si="497"/>
        <v/>
      </c>
      <c r="Y910" s="50" t="str">
        <f>IF(B910&lt;&gt;"",IF(MONTH(E910)=MONTH($F$14),SUMIF($C$22:C1378,"="&amp;(C910-1),$G$22:G1378),0)*T910,"")</f>
        <v/>
      </c>
      <c r="Z910" s="50" t="str">
        <f>IF(B910&lt;&gt;"",SUM($Y$22:Y910),"")</f>
        <v/>
      </c>
      <c r="AA910" s="51" t="str">
        <f t="shared" si="498"/>
        <v/>
      </c>
      <c r="AB910" s="50" t="str">
        <f t="shared" si="499"/>
        <v/>
      </c>
      <c r="AC910" s="50" t="str">
        <f t="shared" si="500"/>
        <v/>
      </c>
      <c r="AD910" s="50" t="str">
        <f t="shared" si="501"/>
        <v/>
      </c>
      <c r="AE910" s="50" t="str">
        <f t="shared" si="502"/>
        <v/>
      </c>
      <c r="AF910" s="50" t="str">
        <f>IFERROR($V910*(1-$W910)+SUM($X$22:$X910)+$AD910,"")</f>
        <v/>
      </c>
      <c r="AG910" s="50" t="str">
        <f t="shared" si="503"/>
        <v/>
      </c>
      <c r="AH910" s="50" t="str">
        <f>IF(B910&lt;&gt;"",
IF(AND(AG910=TRUE,D910&gt;=65),$V910*(1-10%)+SUM($X$22:$X910)+$AD910,AF910),
"")</f>
        <v/>
      </c>
      <c r="AI910" s="50" t="str">
        <f t="shared" si="504"/>
        <v/>
      </c>
      <c r="AJ910" s="50" t="str">
        <f t="shared" si="505"/>
        <v/>
      </c>
      <c r="AK910" s="50" t="str">
        <f t="shared" si="506"/>
        <v/>
      </c>
      <c r="AL910" s="50" t="str">
        <f t="shared" si="507"/>
        <v/>
      </c>
      <c r="AM910" s="50" t="str">
        <f t="shared" si="508"/>
        <v/>
      </c>
      <c r="AN910" s="50" t="str">
        <f t="shared" si="509"/>
        <v/>
      </c>
      <c r="AO910" s="50" t="str">
        <f t="shared" si="510"/>
        <v/>
      </c>
      <c r="AP910" s="50" t="str">
        <f t="shared" si="511"/>
        <v/>
      </c>
      <c r="AQ910" s="50" t="str">
        <f t="shared" si="512"/>
        <v/>
      </c>
    </row>
    <row r="911" spans="1:43" x14ac:dyDescent="0.2">
      <c r="A911" s="47" t="str">
        <f t="shared" si="479"/>
        <v/>
      </c>
      <c r="B911" s="47" t="str">
        <f>IF(E911&lt;=$F$10,VLOOKUP('KALKULATOR 2021'!A911,Robocze!$B$23:$C$102,2),"")</f>
        <v/>
      </c>
      <c r="C911" s="47" t="str">
        <f t="shared" si="480"/>
        <v/>
      </c>
      <c r="D911" s="48" t="str">
        <f t="shared" si="481"/>
        <v/>
      </c>
      <c r="E911" s="54" t="str">
        <f t="shared" si="482"/>
        <v/>
      </c>
      <c r="F911" s="49" t="str">
        <f t="shared" si="483"/>
        <v/>
      </c>
      <c r="G911" s="50" t="str">
        <f>IF(F911&lt;&gt;"",
IF($F$6=Robocze!$B$3,$F$5/12,
IF(AND($F$6=Robocze!$B$4,MOD(A911,3)=1),$F$5/4,
IF(AND($F$6=Robocze!$B$5,MOD(A911,12)=1),$F$5,0))),
"")</f>
        <v/>
      </c>
      <c r="H911" s="50" t="str">
        <f t="shared" si="484"/>
        <v/>
      </c>
      <c r="I911" s="51" t="str">
        <f t="shared" si="485"/>
        <v/>
      </c>
      <c r="J911" s="50" t="str">
        <f t="shared" si="486"/>
        <v/>
      </c>
      <c r="K911" s="50" t="str">
        <f t="shared" si="487"/>
        <v/>
      </c>
      <c r="L911" s="52" t="str">
        <f t="shared" si="488"/>
        <v/>
      </c>
      <c r="M911" s="111" t="str">
        <f t="shared" si="489"/>
        <v/>
      </c>
      <c r="N911" s="114" t="str">
        <f t="shared" si="490"/>
        <v/>
      </c>
      <c r="O911" s="115"/>
      <c r="P911" s="114" t="str">
        <f t="shared" si="491"/>
        <v/>
      </c>
      <c r="Q911" s="115"/>
      <c r="R911" s="112" t="str">
        <f t="shared" si="492"/>
        <v/>
      </c>
      <c r="S911" s="50"/>
      <c r="T911" s="53" t="str">
        <f t="shared" si="493"/>
        <v/>
      </c>
      <c r="U911" s="50" t="str">
        <f t="shared" si="494"/>
        <v/>
      </c>
      <c r="V911" s="50" t="str">
        <f t="shared" si="495"/>
        <v/>
      </c>
      <c r="W911" s="53" t="str">
        <f t="shared" si="496"/>
        <v/>
      </c>
      <c r="X911" s="50" t="str">
        <f t="shared" si="497"/>
        <v/>
      </c>
      <c r="Y911" s="50" t="str">
        <f>IF(B911&lt;&gt;"",IF(MONTH(E911)=MONTH($F$14),SUMIF($C$22:C1379,"="&amp;(C911-1),$G$22:G1379),0)*T911,"")</f>
        <v/>
      </c>
      <c r="Z911" s="50" t="str">
        <f>IF(B911&lt;&gt;"",SUM($Y$22:Y911),"")</f>
        <v/>
      </c>
      <c r="AA911" s="51" t="str">
        <f t="shared" si="498"/>
        <v/>
      </c>
      <c r="AB911" s="50" t="str">
        <f t="shared" si="499"/>
        <v/>
      </c>
      <c r="AC911" s="50" t="str">
        <f t="shared" si="500"/>
        <v/>
      </c>
      <c r="AD911" s="50" t="str">
        <f t="shared" si="501"/>
        <v/>
      </c>
      <c r="AE911" s="50" t="str">
        <f t="shared" si="502"/>
        <v/>
      </c>
      <c r="AF911" s="50" t="str">
        <f>IFERROR($V911*(1-$W911)+SUM($X$22:$X911)+$AD911,"")</f>
        <v/>
      </c>
      <c r="AG911" s="50" t="str">
        <f t="shared" si="503"/>
        <v/>
      </c>
      <c r="AH911" s="50" t="str">
        <f>IF(B911&lt;&gt;"",
IF(AND(AG911=TRUE,D911&gt;=65),$V911*(1-10%)+SUM($X$22:$X911)+$AD911,AF911),
"")</f>
        <v/>
      </c>
      <c r="AI911" s="50" t="str">
        <f t="shared" si="504"/>
        <v/>
      </c>
      <c r="AJ911" s="50" t="str">
        <f t="shared" si="505"/>
        <v/>
      </c>
      <c r="AK911" s="50" t="str">
        <f t="shared" si="506"/>
        <v/>
      </c>
      <c r="AL911" s="50" t="str">
        <f t="shared" si="507"/>
        <v/>
      </c>
      <c r="AM911" s="50" t="str">
        <f t="shared" si="508"/>
        <v/>
      </c>
      <c r="AN911" s="50" t="str">
        <f t="shared" si="509"/>
        <v/>
      </c>
      <c r="AO911" s="50" t="str">
        <f t="shared" si="510"/>
        <v/>
      </c>
      <c r="AP911" s="50" t="str">
        <f t="shared" si="511"/>
        <v/>
      </c>
      <c r="AQ911" s="50" t="str">
        <f t="shared" si="512"/>
        <v/>
      </c>
    </row>
    <row r="912" spans="1:43" x14ac:dyDescent="0.2">
      <c r="A912" s="47" t="str">
        <f t="shared" si="479"/>
        <v/>
      </c>
      <c r="B912" s="47" t="str">
        <f>IF(E912&lt;=$F$10,VLOOKUP('KALKULATOR 2021'!A912,Robocze!$B$23:$C$102,2),"")</f>
        <v/>
      </c>
      <c r="C912" s="47" t="str">
        <f t="shared" si="480"/>
        <v/>
      </c>
      <c r="D912" s="48" t="str">
        <f t="shared" si="481"/>
        <v/>
      </c>
      <c r="E912" s="54" t="str">
        <f t="shared" si="482"/>
        <v/>
      </c>
      <c r="F912" s="49" t="str">
        <f t="shared" si="483"/>
        <v/>
      </c>
      <c r="G912" s="50" t="str">
        <f>IF(F912&lt;&gt;"",
IF($F$6=Robocze!$B$3,$F$5/12,
IF(AND($F$6=Robocze!$B$4,MOD(A912,3)=1),$F$5/4,
IF(AND($F$6=Robocze!$B$5,MOD(A912,12)=1),$F$5,0))),
"")</f>
        <v/>
      </c>
      <c r="H912" s="50" t="str">
        <f t="shared" si="484"/>
        <v/>
      </c>
      <c r="I912" s="51" t="str">
        <f t="shared" si="485"/>
        <v/>
      </c>
      <c r="J912" s="50" t="str">
        <f t="shared" si="486"/>
        <v/>
      </c>
      <c r="K912" s="50" t="str">
        <f t="shared" si="487"/>
        <v/>
      </c>
      <c r="L912" s="52" t="str">
        <f t="shared" si="488"/>
        <v/>
      </c>
      <c r="M912" s="111" t="str">
        <f t="shared" si="489"/>
        <v/>
      </c>
      <c r="N912" s="114" t="str">
        <f t="shared" si="490"/>
        <v/>
      </c>
      <c r="O912" s="115"/>
      <c r="P912" s="114" t="str">
        <f t="shared" si="491"/>
        <v/>
      </c>
      <c r="Q912" s="115"/>
      <c r="R912" s="112" t="str">
        <f t="shared" si="492"/>
        <v/>
      </c>
      <c r="S912" s="50"/>
      <c r="T912" s="53" t="str">
        <f t="shared" si="493"/>
        <v/>
      </c>
      <c r="U912" s="50" t="str">
        <f t="shared" si="494"/>
        <v/>
      </c>
      <c r="V912" s="50" t="str">
        <f t="shared" si="495"/>
        <v/>
      </c>
      <c r="W912" s="53" t="str">
        <f t="shared" si="496"/>
        <v/>
      </c>
      <c r="X912" s="50" t="str">
        <f t="shared" si="497"/>
        <v/>
      </c>
      <c r="Y912" s="50" t="str">
        <f>IF(B912&lt;&gt;"",IF(MONTH(E912)=MONTH($F$14),SUMIF($C$22:C1380,"="&amp;(C912-1),$G$22:G1380),0)*T912,"")</f>
        <v/>
      </c>
      <c r="Z912" s="50" t="str">
        <f>IF(B912&lt;&gt;"",SUM($Y$22:Y912),"")</f>
        <v/>
      </c>
      <c r="AA912" s="51" t="str">
        <f t="shared" si="498"/>
        <v/>
      </c>
      <c r="AB912" s="50" t="str">
        <f t="shared" si="499"/>
        <v/>
      </c>
      <c r="AC912" s="50" t="str">
        <f t="shared" si="500"/>
        <v/>
      </c>
      <c r="AD912" s="50" t="str">
        <f t="shared" si="501"/>
        <v/>
      </c>
      <c r="AE912" s="50" t="str">
        <f t="shared" si="502"/>
        <v/>
      </c>
      <c r="AF912" s="50" t="str">
        <f>IFERROR($V912*(1-$W912)+SUM($X$22:$X912)+$AD912,"")</f>
        <v/>
      </c>
      <c r="AG912" s="50" t="str">
        <f t="shared" si="503"/>
        <v/>
      </c>
      <c r="AH912" s="50" t="str">
        <f>IF(B912&lt;&gt;"",
IF(AND(AG912=TRUE,D912&gt;=65),$V912*(1-10%)+SUM($X$22:$X912)+$AD912,AF912),
"")</f>
        <v/>
      </c>
      <c r="AI912" s="50" t="str">
        <f t="shared" si="504"/>
        <v/>
      </c>
      <c r="AJ912" s="50" t="str">
        <f t="shared" si="505"/>
        <v/>
      </c>
      <c r="AK912" s="50" t="str">
        <f t="shared" si="506"/>
        <v/>
      </c>
      <c r="AL912" s="50" t="str">
        <f t="shared" si="507"/>
        <v/>
      </c>
      <c r="AM912" s="50" t="str">
        <f t="shared" si="508"/>
        <v/>
      </c>
      <c r="AN912" s="50" t="str">
        <f t="shared" si="509"/>
        <v/>
      </c>
      <c r="AO912" s="50" t="str">
        <f t="shared" si="510"/>
        <v/>
      </c>
      <c r="AP912" s="50" t="str">
        <f t="shared" si="511"/>
        <v/>
      </c>
      <c r="AQ912" s="50" t="str">
        <f t="shared" si="512"/>
        <v/>
      </c>
    </row>
    <row r="913" spans="1:43" x14ac:dyDescent="0.2">
      <c r="A913" s="47" t="str">
        <f t="shared" si="479"/>
        <v/>
      </c>
      <c r="B913" s="47" t="str">
        <f>IF(E913&lt;=$F$10,VLOOKUP('KALKULATOR 2021'!A913,Robocze!$B$23:$C$102,2),"")</f>
        <v/>
      </c>
      <c r="C913" s="47" t="str">
        <f t="shared" si="480"/>
        <v/>
      </c>
      <c r="D913" s="48" t="str">
        <f t="shared" si="481"/>
        <v/>
      </c>
      <c r="E913" s="54" t="str">
        <f t="shared" si="482"/>
        <v/>
      </c>
      <c r="F913" s="49" t="str">
        <f t="shared" si="483"/>
        <v/>
      </c>
      <c r="G913" s="50" t="str">
        <f>IF(F913&lt;&gt;"",
IF($F$6=Robocze!$B$3,$F$5/12,
IF(AND($F$6=Robocze!$B$4,MOD(A913,3)=1),$F$5/4,
IF(AND($F$6=Robocze!$B$5,MOD(A913,12)=1),$F$5,0))),
"")</f>
        <v/>
      </c>
      <c r="H913" s="50" t="str">
        <f t="shared" si="484"/>
        <v/>
      </c>
      <c r="I913" s="51" t="str">
        <f t="shared" si="485"/>
        <v/>
      </c>
      <c r="J913" s="50" t="str">
        <f t="shared" si="486"/>
        <v/>
      </c>
      <c r="K913" s="50" t="str">
        <f t="shared" si="487"/>
        <v/>
      </c>
      <c r="L913" s="52" t="str">
        <f t="shared" si="488"/>
        <v/>
      </c>
      <c r="M913" s="111" t="str">
        <f t="shared" si="489"/>
        <v/>
      </c>
      <c r="N913" s="114" t="str">
        <f t="shared" si="490"/>
        <v/>
      </c>
      <c r="O913" s="115"/>
      <c r="P913" s="114" t="str">
        <f t="shared" si="491"/>
        <v/>
      </c>
      <c r="Q913" s="115"/>
      <c r="R913" s="112" t="str">
        <f t="shared" si="492"/>
        <v/>
      </c>
      <c r="S913" s="50"/>
      <c r="T913" s="53" t="str">
        <f t="shared" si="493"/>
        <v/>
      </c>
      <c r="U913" s="50" t="str">
        <f t="shared" si="494"/>
        <v/>
      </c>
      <c r="V913" s="50" t="str">
        <f t="shared" si="495"/>
        <v/>
      </c>
      <c r="W913" s="53" t="str">
        <f t="shared" si="496"/>
        <v/>
      </c>
      <c r="X913" s="50" t="str">
        <f t="shared" si="497"/>
        <v/>
      </c>
      <c r="Y913" s="50" t="str">
        <f>IF(B913&lt;&gt;"",IF(MONTH(E913)=MONTH($F$14),SUMIF($C$22:C1381,"="&amp;(C913-1),$G$22:G1381),0)*T913,"")</f>
        <v/>
      </c>
      <c r="Z913" s="50" t="str">
        <f>IF(B913&lt;&gt;"",SUM($Y$22:Y913),"")</f>
        <v/>
      </c>
      <c r="AA913" s="51" t="str">
        <f t="shared" si="498"/>
        <v/>
      </c>
      <c r="AB913" s="50" t="str">
        <f t="shared" si="499"/>
        <v/>
      </c>
      <c r="AC913" s="50" t="str">
        <f t="shared" si="500"/>
        <v/>
      </c>
      <c r="AD913" s="50" t="str">
        <f t="shared" si="501"/>
        <v/>
      </c>
      <c r="AE913" s="50" t="str">
        <f t="shared" si="502"/>
        <v/>
      </c>
      <c r="AF913" s="50" t="str">
        <f>IFERROR($V913*(1-$W913)+SUM($X$22:$X913)+$AD913,"")</f>
        <v/>
      </c>
      <c r="AG913" s="50" t="str">
        <f t="shared" si="503"/>
        <v/>
      </c>
      <c r="AH913" s="50" t="str">
        <f>IF(B913&lt;&gt;"",
IF(AND(AG913=TRUE,D913&gt;=65),$V913*(1-10%)+SUM($X$22:$X913)+$AD913,AF913),
"")</f>
        <v/>
      </c>
      <c r="AI913" s="50" t="str">
        <f t="shared" si="504"/>
        <v/>
      </c>
      <c r="AJ913" s="50" t="str">
        <f t="shared" si="505"/>
        <v/>
      </c>
      <c r="AK913" s="50" t="str">
        <f t="shared" si="506"/>
        <v/>
      </c>
      <c r="AL913" s="50" t="str">
        <f t="shared" si="507"/>
        <v/>
      </c>
      <c r="AM913" s="50" t="str">
        <f t="shared" si="508"/>
        <v/>
      </c>
      <c r="AN913" s="50" t="str">
        <f t="shared" si="509"/>
        <v/>
      </c>
      <c r="AO913" s="50" t="str">
        <f t="shared" si="510"/>
        <v/>
      </c>
      <c r="AP913" s="50" t="str">
        <f t="shared" si="511"/>
        <v/>
      </c>
      <c r="AQ913" s="50" t="str">
        <f t="shared" si="512"/>
        <v/>
      </c>
    </row>
    <row r="914" spans="1:43" x14ac:dyDescent="0.2">
      <c r="A914" s="47" t="str">
        <f t="shared" si="479"/>
        <v/>
      </c>
      <c r="B914" s="47" t="str">
        <f>IF(E914&lt;=$F$10,VLOOKUP('KALKULATOR 2021'!A914,Robocze!$B$23:$C$102,2),"")</f>
        <v/>
      </c>
      <c r="C914" s="47" t="str">
        <f t="shared" si="480"/>
        <v/>
      </c>
      <c r="D914" s="48" t="str">
        <f t="shared" si="481"/>
        <v/>
      </c>
      <c r="E914" s="54" t="str">
        <f t="shared" si="482"/>
        <v/>
      </c>
      <c r="F914" s="49" t="str">
        <f t="shared" si="483"/>
        <v/>
      </c>
      <c r="G914" s="50" t="str">
        <f>IF(F914&lt;&gt;"",
IF($F$6=Robocze!$B$3,$F$5/12,
IF(AND($F$6=Robocze!$B$4,MOD(A914,3)=1),$F$5/4,
IF(AND($F$6=Robocze!$B$5,MOD(A914,12)=1),$F$5,0))),
"")</f>
        <v/>
      </c>
      <c r="H914" s="50" t="str">
        <f t="shared" si="484"/>
        <v/>
      </c>
      <c r="I914" s="51" t="str">
        <f t="shared" si="485"/>
        <v/>
      </c>
      <c r="J914" s="50" t="str">
        <f t="shared" si="486"/>
        <v/>
      </c>
      <c r="K914" s="50" t="str">
        <f t="shared" si="487"/>
        <v/>
      </c>
      <c r="L914" s="52" t="str">
        <f t="shared" si="488"/>
        <v/>
      </c>
      <c r="M914" s="111" t="str">
        <f t="shared" si="489"/>
        <v/>
      </c>
      <c r="N914" s="114" t="str">
        <f t="shared" si="490"/>
        <v/>
      </c>
      <c r="O914" s="115"/>
      <c r="P914" s="114" t="str">
        <f t="shared" si="491"/>
        <v/>
      </c>
      <c r="Q914" s="115"/>
      <c r="R914" s="112" t="str">
        <f t="shared" si="492"/>
        <v/>
      </c>
      <c r="S914" s="50"/>
      <c r="T914" s="53" t="str">
        <f t="shared" si="493"/>
        <v/>
      </c>
      <c r="U914" s="50" t="str">
        <f t="shared" si="494"/>
        <v/>
      </c>
      <c r="V914" s="50" t="str">
        <f t="shared" si="495"/>
        <v/>
      </c>
      <c r="W914" s="53" t="str">
        <f t="shared" si="496"/>
        <v/>
      </c>
      <c r="X914" s="50" t="str">
        <f t="shared" si="497"/>
        <v/>
      </c>
      <c r="Y914" s="50" t="str">
        <f>IF(B914&lt;&gt;"",IF(MONTH(E914)=MONTH($F$14),SUMIF($C$22:C1382,"="&amp;(C914-1),$G$22:G1382),0)*T914,"")</f>
        <v/>
      </c>
      <c r="Z914" s="50" t="str">
        <f>IF(B914&lt;&gt;"",SUM($Y$22:Y914),"")</f>
        <v/>
      </c>
      <c r="AA914" s="51" t="str">
        <f t="shared" si="498"/>
        <v/>
      </c>
      <c r="AB914" s="50" t="str">
        <f t="shared" si="499"/>
        <v/>
      </c>
      <c r="AC914" s="50" t="str">
        <f t="shared" si="500"/>
        <v/>
      </c>
      <c r="AD914" s="50" t="str">
        <f t="shared" si="501"/>
        <v/>
      </c>
      <c r="AE914" s="50" t="str">
        <f t="shared" si="502"/>
        <v/>
      </c>
      <c r="AF914" s="50" t="str">
        <f>IFERROR($V914*(1-$W914)+SUM($X$22:$X914)+$AD914,"")</f>
        <v/>
      </c>
      <c r="AG914" s="50" t="str">
        <f t="shared" si="503"/>
        <v/>
      </c>
      <c r="AH914" s="50" t="str">
        <f>IF(B914&lt;&gt;"",
IF(AND(AG914=TRUE,D914&gt;=65),$V914*(1-10%)+SUM($X$22:$X914)+$AD914,AF914),
"")</f>
        <v/>
      </c>
      <c r="AI914" s="50" t="str">
        <f t="shared" si="504"/>
        <v/>
      </c>
      <c r="AJ914" s="50" t="str">
        <f t="shared" si="505"/>
        <v/>
      </c>
      <c r="AK914" s="50" t="str">
        <f t="shared" si="506"/>
        <v/>
      </c>
      <c r="AL914" s="50" t="str">
        <f t="shared" si="507"/>
        <v/>
      </c>
      <c r="AM914" s="50" t="str">
        <f t="shared" si="508"/>
        <v/>
      </c>
      <c r="AN914" s="50" t="str">
        <f t="shared" si="509"/>
        <v/>
      </c>
      <c r="AO914" s="50" t="str">
        <f t="shared" si="510"/>
        <v/>
      </c>
      <c r="AP914" s="50" t="str">
        <f t="shared" si="511"/>
        <v/>
      </c>
      <c r="AQ914" s="50" t="str">
        <f t="shared" si="512"/>
        <v/>
      </c>
    </row>
    <row r="915" spans="1:43" x14ac:dyDescent="0.2">
      <c r="A915" s="47" t="str">
        <f t="shared" si="479"/>
        <v/>
      </c>
      <c r="B915" s="47" t="str">
        <f>IF(E915&lt;=$F$10,VLOOKUP('KALKULATOR 2021'!A915,Robocze!$B$23:$C$102,2),"")</f>
        <v/>
      </c>
      <c r="C915" s="47" t="str">
        <f t="shared" si="480"/>
        <v/>
      </c>
      <c r="D915" s="48" t="str">
        <f t="shared" si="481"/>
        <v/>
      </c>
      <c r="E915" s="54" t="str">
        <f t="shared" si="482"/>
        <v/>
      </c>
      <c r="F915" s="49" t="str">
        <f t="shared" si="483"/>
        <v/>
      </c>
      <c r="G915" s="50" t="str">
        <f>IF(F915&lt;&gt;"",
IF($F$6=Robocze!$B$3,$F$5/12,
IF(AND($F$6=Robocze!$B$4,MOD(A915,3)=1),$F$5/4,
IF(AND($F$6=Robocze!$B$5,MOD(A915,12)=1),$F$5,0))),
"")</f>
        <v/>
      </c>
      <c r="H915" s="50" t="str">
        <f t="shared" si="484"/>
        <v/>
      </c>
      <c r="I915" s="51" t="str">
        <f t="shared" si="485"/>
        <v/>
      </c>
      <c r="J915" s="50" t="str">
        <f t="shared" si="486"/>
        <v/>
      </c>
      <c r="K915" s="50" t="str">
        <f t="shared" si="487"/>
        <v/>
      </c>
      <c r="L915" s="52" t="str">
        <f t="shared" si="488"/>
        <v/>
      </c>
      <c r="M915" s="111" t="str">
        <f t="shared" si="489"/>
        <v/>
      </c>
      <c r="N915" s="114" t="str">
        <f t="shared" si="490"/>
        <v/>
      </c>
      <c r="O915" s="115"/>
      <c r="P915" s="114" t="str">
        <f t="shared" si="491"/>
        <v/>
      </c>
      <c r="Q915" s="115"/>
      <c r="R915" s="112" t="str">
        <f t="shared" si="492"/>
        <v/>
      </c>
      <c r="S915" s="50"/>
      <c r="T915" s="53" t="str">
        <f t="shared" si="493"/>
        <v/>
      </c>
      <c r="U915" s="50" t="str">
        <f t="shared" si="494"/>
        <v/>
      </c>
      <c r="V915" s="50" t="str">
        <f t="shared" si="495"/>
        <v/>
      </c>
      <c r="W915" s="53" t="str">
        <f t="shared" si="496"/>
        <v/>
      </c>
      <c r="X915" s="50" t="str">
        <f t="shared" si="497"/>
        <v/>
      </c>
      <c r="Y915" s="50" t="str">
        <f>IF(B915&lt;&gt;"",IF(MONTH(E915)=MONTH($F$14),SUMIF($C$22:C1383,"="&amp;(C915-1),$G$22:G1383),0)*T915,"")</f>
        <v/>
      </c>
      <c r="Z915" s="50" t="str">
        <f>IF(B915&lt;&gt;"",SUM($Y$22:Y915),"")</f>
        <v/>
      </c>
      <c r="AA915" s="51" t="str">
        <f t="shared" si="498"/>
        <v/>
      </c>
      <c r="AB915" s="50" t="str">
        <f t="shared" si="499"/>
        <v/>
      </c>
      <c r="AC915" s="50" t="str">
        <f t="shared" si="500"/>
        <v/>
      </c>
      <c r="AD915" s="50" t="str">
        <f t="shared" si="501"/>
        <v/>
      </c>
      <c r="AE915" s="50" t="str">
        <f t="shared" si="502"/>
        <v/>
      </c>
      <c r="AF915" s="50" t="str">
        <f>IFERROR($V915*(1-$W915)+SUM($X$22:$X915)+$AD915,"")</f>
        <v/>
      </c>
      <c r="AG915" s="50" t="str">
        <f t="shared" si="503"/>
        <v/>
      </c>
      <c r="AH915" s="50" t="str">
        <f>IF(B915&lt;&gt;"",
IF(AND(AG915=TRUE,D915&gt;=65),$V915*(1-10%)+SUM($X$22:$X915)+$AD915,AF915),
"")</f>
        <v/>
      </c>
      <c r="AI915" s="50" t="str">
        <f t="shared" si="504"/>
        <v/>
      </c>
      <c r="AJ915" s="50" t="str">
        <f t="shared" si="505"/>
        <v/>
      </c>
      <c r="AK915" s="50" t="str">
        <f t="shared" si="506"/>
        <v/>
      </c>
      <c r="AL915" s="50" t="str">
        <f t="shared" si="507"/>
        <v/>
      </c>
      <c r="AM915" s="50" t="str">
        <f t="shared" si="508"/>
        <v/>
      </c>
      <c r="AN915" s="50" t="str">
        <f t="shared" si="509"/>
        <v/>
      </c>
      <c r="AO915" s="50" t="str">
        <f t="shared" si="510"/>
        <v/>
      </c>
      <c r="AP915" s="50" t="str">
        <f t="shared" si="511"/>
        <v/>
      </c>
      <c r="AQ915" s="50" t="str">
        <f t="shared" si="512"/>
        <v/>
      </c>
    </row>
    <row r="916" spans="1:43" x14ac:dyDescent="0.2">
      <c r="A916" s="47" t="str">
        <f t="shared" si="479"/>
        <v/>
      </c>
      <c r="B916" s="47" t="str">
        <f>IF(E916&lt;=$F$10,VLOOKUP('KALKULATOR 2021'!A916,Robocze!$B$23:$C$102,2),"")</f>
        <v/>
      </c>
      <c r="C916" s="47" t="str">
        <f t="shared" si="480"/>
        <v/>
      </c>
      <c r="D916" s="48" t="str">
        <f t="shared" si="481"/>
        <v/>
      </c>
      <c r="E916" s="54" t="str">
        <f t="shared" si="482"/>
        <v/>
      </c>
      <c r="F916" s="49" t="str">
        <f t="shared" si="483"/>
        <v/>
      </c>
      <c r="G916" s="50" t="str">
        <f>IF(F916&lt;&gt;"",
IF($F$6=Robocze!$B$3,$F$5/12,
IF(AND($F$6=Robocze!$B$4,MOD(A916,3)=1),$F$5/4,
IF(AND($F$6=Robocze!$B$5,MOD(A916,12)=1),$F$5,0))),
"")</f>
        <v/>
      </c>
      <c r="H916" s="50" t="str">
        <f t="shared" si="484"/>
        <v/>
      </c>
      <c r="I916" s="51" t="str">
        <f t="shared" si="485"/>
        <v/>
      </c>
      <c r="J916" s="50" t="str">
        <f t="shared" si="486"/>
        <v/>
      </c>
      <c r="K916" s="50" t="str">
        <f t="shared" si="487"/>
        <v/>
      </c>
      <c r="L916" s="52" t="str">
        <f t="shared" si="488"/>
        <v/>
      </c>
      <c r="M916" s="111" t="str">
        <f t="shared" si="489"/>
        <v/>
      </c>
      <c r="N916" s="114" t="str">
        <f t="shared" si="490"/>
        <v/>
      </c>
      <c r="O916" s="115"/>
      <c r="P916" s="114" t="str">
        <f t="shared" si="491"/>
        <v/>
      </c>
      <c r="Q916" s="115"/>
      <c r="R916" s="112" t="str">
        <f t="shared" si="492"/>
        <v/>
      </c>
      <c r="S916" s="50"/>
      <c r="T916" s="53" t="str">
        <f t="shared" si="493"/>
        <v/>
      </c>
      <c r="U916" s="50" t="str">
        <f t="shared" si="494"/>
        <v/>
      </c>
      <c r="V916" s="50" t="str">
        <f t="shared" si="495"/>
        <v/>
      </c>
      <c r="W916" s="53" t="str">
        <f t="shared" si="496"/>
        <v/>
      </c>
      <c r="X916" s="50" t="str">
        <f t="shared" si="497"/>
        <v/>
      </c>
      <c r="Y916" s="50" t="str">
        <f>IF(B916&lt;&gt;"",IF(MONTH(E916)=MONTH($F$14),SUMIF($C$22:C1384,"="&amp;(C916-1),$G$22:G1384),0)*T916,"")</f>
        <v/>
      </c>
      <c r="Z916" s="50" t="str">
        <f>IF(B916&lt;&gt;"",SUM($Y$22:Y916),"")</f>
        <v/>
      </c>
      <c r="AA916" s="51" t="str">
        <f t="shared" si="498"/>
        <v/>
      </c>
      <c r="AB916" s="50" t="str">
        <f t="shared" si="499"/>
        <v/>
      </c>
      <c r="AC916" s="50" t="str">
        <f t="shared" si="500"/>
        <v/>
      </c>
      <c r="AD916" s="50" t="str">
        <f t="shared" si="501"/>
        <v/>
      </c>
      <c r="AE916" s="50" t="str">
        <f t="shared" si="502"/>
        <v/>
      </c>
      <c r="AF916" s="50" t="str">
        <f>IFERROR($V916*(1-$W916)+SUM($X$22:$X916)+$AD916,"")</f>
        <v/>
      </c>
      <c r="AG916" s="50" t="str">
        <f t="shared" si="503"/>
        <v/>
      </c>
      <c r="AH916" s="50" t="str">
        <f>IF(B916&lt;&gt;"",
IF(AND(AG916=TRUE,D916&gt;=65),$V916*(1-10%)+SUM($X$22:$X916)+$AD916,AF916),
"")</f>
        <v/>
      </c>
      <c r="AI916" s="50" t="str">
        <f t="shared" si="504"/>
        <v/>
      </c>
      <c r="AJ916" s="50" t="str">
        <f t="shared" si="505"/>
        <v/>
      </c>
      <c r="AK916" s="50" t="str">
        <f t="shared" si="506"/>
        <v/>
      </c>
      <c r="AL916" s="50" t="str">
        <f t="shared" si="507"/>
        <v/>
      </c>
      <c r="AM916" s="50" t="str">
        <f t="shared" si="508"/>
        <v/>
      </c>
      <c r="AN916" s="50" t="str">
        <f t="shared" si="509"/>
        <v/>
      </c>
      <c r="AO916" s="50" t="str">
        <f t="shared" si="510"/>
        <v/>
      </c>
      <c r="AP916" s="50" t="str">
        <f t="shared" si="511"/>
        <v/>
      </c>
      <c r="AQ916" s="50" t="str">
        <f t="shared" si="512"/>
        <v/>
      </c>
    </row>
    <row r="917" spans="1:43" x14ac:dyDescent="0.2">
      <c r="A917" s="47" t="str">
        <f t="shared" si="479"/>
        <v/>
      </c>
      <c r="B917" s="47" t="str">
        <f>IF(E917&lt;=$F$10,VLOOKUP('KALKULATOR 2021'!A917,Robocze!$B$23:$C$102,2),"")</f>
        <v/>
      </c>
      <c r="C917" s="47" t="str">
        <f t="shared" si="480"/>
        <v/>
      </c>
      <c r="D917" s="48" t="str">
        <f t="shared" si="481"/>
        <v/>
      </c>
      <c r="E917" s="54" t="str">
        <f t="shared" si="482"/>
        <v/>
      </c>
      <c r="F917" s="49" t="str">
        <f t="shared" si="483"/>
        <v/>
      </c>
      <c r="G917" s="50" t="str">
        <f>IF(F917&lt;&gt;"",
IF($F$6=Robocze!$B$3,$F$5/12,
IF(AND($F$6=Robocze!$B$4,MOD(A917,3)=1),$F$5/4,
IF(AND($F$6=Robocze!$B$5,MOD(A917,12)=1),$F$5,0))),
"")</f>
        <v/>
      </c>
      <c r="H917" s="50" t="str">
        <f t="shared" si="484"/>
        <v/>
      </c>
      <c r="I917" s="51" t="str">
        <f t="shared" si="485"/>
        <v/>
      </c>
      <c r="J917" s="50" t="str">
        <f t="shared" si="486"/>
        <v/>
      </c>
      <c r="K917" s="50" t="str">
        <f t="shared" si="487"/>
        <v/>
      </c>
      <c r="L917" s="52" t="str">
        <f t="shared" si="488"/>
        <v/>
      </c>
      <c r="M917" s="111" t="str">
        <f t="shared" si="489"/>
        <v/>
      </c>
      <c r="N917" s="114" t="str">
        <f t="shared" si="490"/>
        <v/>
      </c>
      <c r="O917" s="115"/>
      <c r="P917" s="114" t="str">
        <f t="shared" si="491"/>
        <v/>
      </c>
      <c r="Q917" s="115"/>
      <c r="R917" s="112" t="str">
        <f t="shared" si="492"/>
        <v/>
      </c>
      <c r="S917" s="50"/>
      <c r="T917" s="53" t="str">
        <f t="shared" si="493"/>
        <v/>
      </c>
      <c r="U917" s="50" t="str">
        <f t="shared" si="494"/>
        <v/>
      </c>
      <c r="V917" s="50" t="str">
        <f t="shared" si="495"/>
        <v/>
      </c>
      <c r="W917" s="53" t="str">
        <f t="shared" si="496"/>
        <v/>
      </c>
      <c r="X917" s="50" t="str">
        <f t="shared" si="497"/>
        <v/>
      </c>
      <c r="Y917" s="50" t="str">
        <f>IF(B917&lt;&gt;"",IF(MONTH(E917)=MONTH($F$14),SUMIF($C$22:C1385,"="&amp;(C917-1),$G$22:G1385),0)*T917,"")</f>
        <v/>
      </c>
      <c r="Z917" s="50" t="str">
        <f>IF(B917&lt;&gt;"",SUM($Y$22:Y917),"")</f>
        <v/>
      </c>
      <c r="AA917" s="51" t="str">
        <f t="shared" si="498"/>
        <v/>
      </c>
      <c r="AB917" s="50" t="str">
        <f t="shared" si="499"/>
        <v/>
      </c>
      <c r="AC917" s="50" t="str">
        <f t="shared" si="500"/>
        <v/>
      </c>
      <c r="AD917" s="50" t="str">
        <f t="shared" si="501"/>
        <v/>
      </c>
      <c r="AE917" s="50" t="str">
        <f t="shared" si="502"/>
        <v/>
      </c>
      <c r="AF917" s="50" t="str">
        <f>IFERROR($V917*(1-$W917)+SUM($X$22:$X917)+$AD917,"")</f>
        <v/>
      </c>
      <c r="AG917" s="50" t="str">
        <f t="shared" si="503"/>
        <v/>
      </c>
      <c r="AH917" s="50" t="str">
        <f>IF(B917&lt;&gt;"",
IF(AND(AG917=TRUE,D917&gt;=65),$V917*(1-10%)+SUM($X$22:$X917)+$AD917,AF917),
"")</f>
        <v/>
      </c>
      <c r="AI917" s="50" t="str">
        <f t="shared" si="504"/>
        <v/>
      </c>
      <c r="AJ917" s="50" t="str">
        <f t="shared" si="505"/>
        <v/>
      </c>
      <c r="AK917" s="50" t="str">
        <f t="shared" si="506"/>
        <v/>
      </c>
      <c r="AL917" s="50" t="str">
        <f t="shared" si="507"/>
        <v/>
      </c>
      <c r="AM917" s="50" t="str">
        <f t="shared" si="508"/>
        <v/>
      </c>
      <c r="AN917" s="50" t="str">
        <f t="shared" si="509"/>
        <v/>
      </c>
      <c r="AO917" s="50" t="str">
        <f t="shared" si="510"/>
        <v/>
      </c>
      <c r="AP917" s="50" t="str">
        <f t="shared" si="511"/>
        <v/>
      </c>
      <c r="AQ917" s="50" t="str">
        <f t="shared" si="512"/>
        <v/>
      </c>
    </row>
    <row r="918" spans="1:43" x14ac:dyDescent="0.2">
      <c r="A918" s="47" t="str">
        <f t="shared" ref="A918:A981" si="513">IFERROR(IF((A917+1)&lt;=$F$8*12,A917+1,""),"")</f>
        <v/>
      </c>
      <c r="B918" s="47" t="str">
        <f>IF(E918&lt;=$F$10,VLOOKUP('KALKULATOR 2021'!A918,Robocze!$B$23:$C$102,2),"")</f>
        <v/>
      </c>
      <c r="C918" s="47" t="str">
        <f t="shared" si="480"/>
        <v/>
      </c>
      <c r="D918" s="48" t="str">
        <f t="shared" si="481"/>
        <v/>
      </c>
      <c r="E918" s="54" t="str">
        <f t="shared" si="482"/>
        <v/>
      </c>
      <c r="F918" s="49" t="str">
        <f t="shared" si="483"/>
        <v/>
      </c>
      <c r="G918" s="50" t="str">
        <f>IF(F918&lt;&gt;"",
IF($F$6=Robocze!$B$3,$F$5/12,
IF(AND($F$6=Robocze!$B$4,MOD(A918,3)=1),$F$5/4,
IF(AND($F$6=Robocze!$B$5,MOD(A918,12)=1),$F$5,0))),
"")</f>
        <v/>
      </c>
      <c r="H918" s="50" t="str">
        <f t="shared" si="484"/>
        <v/>
      </c>
      <c r="I918" s="51" t="str">
        <f t="shared" si="485"/>
        <v/>
      </c>
      <c r="J918" s="50" t="str">
        <f t="shared" si="486"/>
        <v/>
      </c>
      <c r="K918" s="50" t="str">
        <f t="shared" si="487"/>
        <v/>
      </c>
      <c r="L918" s="52" t="str">
        <f t="shared" si="488"/>
        <v/>
      </c>
      <c r="M918" s="111" t="str">
        <f t="shared" si="489"/>
        <v/>
      </c>
      <c r="N918" s="114" t="str">
        <f t="shared" si="490"/>
        <v/>
      </c>
      <c r="O918" s="115"/>
      <c r="P918" s="114" t="str">
        <f t="shared" si="491"/>
        <v/>
      </c>
      <c r="Q918" s="115"/>
      <c r="R918" s="112" t="str">
        <f t="shared" si="492"/>
        <v/>
      </c>
      <c r="S918" s="50"/>
      <c r="T918" s="53" t="str">
        <f t="shared" si="493"/>
        <v/>
      </c>
      <c r="U918" s="50" t="str">
        <f t="shared" si="494"/>
        <v/>
      </c>
      <c r="V918" s="50" t="str">
        <f t="shared" si="495"/>
        <v/>
      </c>
      <c r="W918" s="53" t="str">
        <f t="shared" si="496"/>
        <v/>
      </c>
      <c r="X918" s="50" t="str">
        <f t="shared" si="497"/>
        <v/>
      </c>
      <c r="Y918" s="50" t="str">
        <f>IF(B918&lt;&gt;"",IF(MONTH(E918)=MONTH($F$14),SUMIF($C$22:C1386,"="&amp;(C918-1),$G$22:G1386),0)*T918,"")</f>
        <v/>
      </c>
      <c r="Z918" s="50" t="str">
        <f>IF(B918&lt;&gt;"",SUM($Y$22:Y918),"")</f>
        <v/>
      </c>
      <c r="AA918" s="51" t="str">
        <f t="shared" si="498"/>
        <v/>
      </c>
      <c r="AB918" s="50" t="str">
        <f t="shared" si="499"/>
        <v/>
      </c>
      <c r="AC918" s="50" t="str">
        <f t="shared" si="500"/>
        <v/>
      </c>
      <c r="AD918" s="50" t="str">
        <f t="shared" si="501"/>
        <v/>
      </c>
      <c r="AE918" s="50" t="str">
        <f t="shared" si="502"/>
        <v/>
      </c>
      <c r="AF918" s="50" t="str">
        <f>IFERROR($V918*(1-$W918)+SUM($X$22:$X918)+$AD918,"")</f>
        <v/>
      </c>
      <c r="AG918" s="50" t="str">
        <f t="shared" si="503"/>
        <v/>
      </c>
      <c r="AH918" s="50" t="str">
        <f>IF(B918&lt;&gt;"",
IF(AND(AG918=TRUE,D918&gt;=65),$V918*(1-10%)+SUM($X$22:$X918)+$AD918,AF918),
"")</f>
        <v/>
      </c>
      <c r="AI918" s="50" t="str">
        <f t="shared" si="504"/>
        <v/>
      </c>
      <c r="AJ918" s="50" t="str">
        <f t="shared" si="505"/>
        <v/>
      </c>
      <c r="AK918" s="50" t="str">
        <f t="shared" si="506"/>
        <v/>
      </c>
      <c r="AL918" s="50" t="str">
        <f t="shared" si="507"/>
        <v/>
      </c>
      <c r="AM918" s="50" t="str">
        <f t="shared" si="508"/>
        <v/>
      </c>
      <c r="AN918" s="50" t="str">
        <f t="shared" si="509"/>
        <v/>
      </c>
      <c r="AO918" s="50" t="str">
        <f t="shared" si="510"/>
        <v/>
      </c>
      <c r="AP918" s="50" t="str">
        <f t="shared" si="511"/>
        <v/>
      </c>
      <c r="AQ918" s="50" t="str">
        <f t="shared" si="512"/>
        <v/>
      </c>
    </row>
    <row r="919" spans="1:43" x14ac:dyDescent="0.2">
      <c r="A919" s="47" t="str">
        <f t="shared" si="513"/>
        <v/>
      </c>
      <c r="B919" s="47" t="str">
        <f>IF(E919&lt;=$F$10,VLOOKUP('KALKULATOR 2021'!A919,Robocze!$B$23:$C$102,2),"")</f>
        <v/>
      </c>
      <c r="C919" s="47" t="str">
        <f t="shared" si="480"/>
        <v/>
      </c>
      <c r="D919" s="48" t="str">
        <f t="shared" si="481"/>
        <v/>
      </c>
      <c r="E919" s="54" t="str">
        <f t="shared" si="482"/>
        <v/>
      </c>
      <c r="F919" s="49" t="str">
        <f t="shared" si="483"/>
        <v/>
      </c>
      <c r="G919" s="50" t="str">
        <f>IF(F919&lt;&gt;"",
IF($F$6=Robocze!$B$3,$F$5/12,
IF(AND($F$6=Robocze!$B$4,MOD(A919,3)=1),$F$5/4,
IF(AND($F$6=Robocze!$B$5,MOD(A919,12)=1),$F$5,0))),
"")</f>
        <v/>
      </c>
      <c r="H919" s="50" t="str">
        <f t="shared" si="484"/>
        <v/>
      </c>
      <c r="I919" s="51" t="str">
        <f t="shared" si="485"/>
        <v/>
      </c>
      <c r="J919" s="50" t="str">
        <f t="shared" si="486"/>
        <v/>
      </c>
      <c r="K919" s="50" t="str">
        <f t="shared" si="487"/>
        <v/>
      </c>
      <c r="L919" s="52" t="str">
        <f t="shared" si="488"/>
        <v/>
      </c>
      <c r="M919" s="111" t="str">
        <f t="shared" si="489"/>
        <v/>
      </c>
      <c r="N919" s="114" t="str">
        <f t="shared" si="490"/>
        <v/>
      </c>
      <c r="O919" s="115"/>
      <c r="P919" s="114" t="str">
        <f t="shared" si="491"/>
        <v/>
      </c>
      <c r="Q919" s="115"/>
      <c r="R919" s="112" t="str">
        <f t="shared" si="492"/>
        <v/>
      </c>
      <c r="S919" s="50"/>
      <c r="T919" s="53" t="str">
        <f t="shared" si="493"/>
        <v/>
      </c>
      <c r="U919" s="50" t="str">
        <f t="shared" si="494"/>
        <v/>
      </c>
      <c r="V919" s="50" t="str">
        <f t="shared" si="495"/>
        <v/>
      </c>
      <c r="W919" s="53" t="str">
        <f t="shared" si="496"/>
        <v/>
      </c>
      <c r="X919" s="50" t="str">
        <f t="shared" si="497"/>
        <v/>
      </c>
      <c r="Y919" s="50" t="str">
        <f>IF(B919&lt;&gt;"",IF(MONTH(E919)=MONTH($F$14),SUMIF($C$22:C1387,"="&amp;(C919-1),$G$22:G1387),0)*T919,"")</f>
        <v/>
      </c>
      <c r="Z919" s="50" t="str">
        <f>IF(B919&lt;&gt;"",SUM($Y$22:Y919),"")</f>
        <v/>
      </c>
      <c r="AA919" s="51" t="str">
        <f t="shared" si="498"/>
        <v/>
      </c>
      <c r="AB919" s="50" t="str">
        <f t="shared" si="499"/>
        <v/>
      </c>
      <c r="AC919" s="50" t="str">
        <f t="shared" si="500"/>
        <v/>
      </c>
      <c r="AD919" s="50" t="str">
        <f t="shared" si="501"/>
        <v/>
      </c>
      <c r="AE919" s="50" t="str">
        <f t="shared" si="502"/>
        <v/>
      </c>
      <c r="AF919" s="50" t="str">
        <f>IFERROR($V919*(1-$W919)+SUM($X$22:$X919)+$AD919,"")</f>
        <v/>
      </c>
      <c r="AG919" s="50" t="str">
        <f t="shared" si="503"/>
        <v/>
      </c>
      <c r="AH919" s="50" t="str">
        <f>IF(B919&lt;&gt;"",
IF(AND(AG919=TRUE,D919&gt;=65),$V919*(1-10%)+SUM($X$22:$X919)+$AD919,AF919),
"")</f>
        <v/>
      </c>
      <c r="AI919" s="50" t="str">
        <f t="shared" si="504"/>
        <v/>
      </c>
      <c r="AJ919" s="50" t="str">
        <f t="shared" si="505"/>
        <v/>
      </c>
      <c r="AK919" s="50" t="str">
        <f t="shared" si="506"/>
        <v/>
      </c>
      <c r="AL919" s="50" t="str">
        <f t="shared" si="507"/>
        <v/>
      </c>
      <c r="AM919" s="50" t="str">
        <f t="shared" si="508"/>
        <v/>
      </c>
      <c r="AN919" s="50" t="str">
        <f t="shared" si="509"/>
        <v/>
      </c>
      <c r="AO919" s="50" t="str">
        <f t="shared" si="510"/>
        <v/>
      </c>
      <c r="AP919" s="50" t="str">
        <f t="shared" si="511"/>
        <v/>
      </c>
      <c r="AQ919" s="50" t="str">
        <f t="shared" si="512"/>
        <v/>
      </c>
    </row>
    <row r="920" spans="1:43" x14ac:dyDescent="0.2">
      <c r="A920" s="47" t="str">
        <f t="shared" si="513"/>
        <v/>
      </c>
      <c r="B920" s="47" t="str">
        <f>IF(E920&lt;=$F$10,VLOOKUP('KALKULATOR 2021'!A920,Robocze!$B$23:$C$102,2),"")</f>
        <v/>
      </c>
      <c r="C920" s="47" t="str">
        <f t="shared" si="480"/>
        <v/>
      </c>
      <c r="D920" s="48" t="str">
        <f t="shared" si="481"/>
        <v/>
      </c>
      <c r="E920" s="54" t="str">
        <f t="shared" si="482"/>
        <v/>
      </c>
      <c r="F920" s="49" t="str">
        <f t="shared" si="483"/>
        <v/>
      </c>
      <c r="G920" s="50" t="str">
        <f>IF(F920&lt;&gt;"",
IF($F$6=Robocze!$B$3,$F$5/12,
IF(AND($F$6=Robocze!$B$4,MOD(A920,3)=1),$F$5/4,
IF(AND($F$6=Robocze!$B$5,MOD(A920,12)=1),$F$5,0))),
"")</f>
        <v/>
      </c>
      <c r="H920" s="50" t="str">
        <f t="shared" si="484"/>
        <v/>
      </c>
      <c r="I920" s="51" t="str">
        <f t="shared" si="485"/>
        <v/>
      </c>
      <c r="J920" s="50" t="str">
        <f t="shared" si="486"/>
        <v/>
      </c>
      <c r="K920" s="50" t="str">
        <f t="shared" si="487"/>
        <v/>
      </c>
      <c r="L920" s="52" t="str">
        <f t="shared" si="488"/>
        <v/>
      </c>
      <c r="M920" s="111" t="str">
        <f t="shared" si="489"/>
        <v/>
      </c>
      <c r="N920" s="114" t="str">
        <f t="shared" si="490"/>
        <v/>
      </c>
      <c r="O920" s="115"/>
      <c r="P920" s="114" t="str">
        <f t="shared" si="491"/>
        <v/>
      </c>
      <c r="Q920" s="115"/>
      <c r="R920" s="112" t="str">
        <f t="shared" si="492"/>
        <v/>
      </c>
      <c r="S920" s="50"/>
      <c r="T920" s="53" t="str">
        <f t="shared" si="493"/>
        <v/>
      </c>
      <c r="U920" s="50" t="str">
        <f t="shared" si="494"/>
        <v/>
      </c>
      <c r="V920" s="50" t="str">
        <f t="shared" si="495"/>
        <v/>
      </c>
      <c r="W920" s="53" t="str">
        <f t="shared" si="496"/>
        <v/>
      </c>
      <c r="X920" s="50" t="str">
        <f t="shared" si="497"/>
        <v/>
      </c>
      <c r="Y920" s="50" t="str">
        <f>IF(B920&lt;&gt;"",IF(MONTH(E920)=MONTH($F$14),SUMIF($C$22:C1388,"="&amp;(C920-1),$G$22:G1388),0)*T920,"")</f>
        <v/>
      </c>
      <c r="Z920" s="50" t="str">
        <f>IF(B920&lt;&gt;"",SUM($Y$22:Y920),"")</f>
        <v/>
      </c>
      <c r="AA920" s="51" t="str">
        <f t="shared" si="498"/>
        <v/>
      </c>
      <c r="AB920" s="50" t="str">
        <f t="shared" si="499"/>
        <v/>
      </c>
      <c r="AC920" s="50" t="str">
        <f t="shared" si="500"/>
        <v/>
      </c>
      <c r="AD920" s="50" t="str">
        <f t="shared" si="501"/>
        <v/>
      </c>
      <c r="AE920" s="50" t="str">
        <f t="shared" si="502"/>
        <v/>
      </c>
      <c r="AF920" s="50" t="str">
        <f>IFERROR($V920*(1-$W920)+SUM($X$22:$X920)+$AD920,"")</f>
        <v/>
      </c>
      <c r="AG920" s="50" t="str">
        <f t="shared" si="503"/>
        <v/>
      </c>
      <c r="AH920" s="50" t="str">
        <f>IF(B920&lt;&gt;"",
IF(AND(AG920=TRUE,D920&gt;=65),$V920*(1-10%)+SUM($X$22:$X920)+$AD920,AF920),
"")</f>
        <v/>
      </c>
      <c r="AI920" s="50" t="str">
        <f t="shared" si="504"/>
        <v/>
      </c>
      <c r="AJ920" s="50" t="str">
        <f t="shared" si="505"/>
        <v/>
      </c>
      <c r="AK920" s="50" t="str">
        <f t="shared" si="506"/>
        <v/>
      </c>
      <c r="AL920" s="50" t="str">
        <f t="shared" si="507"/>
        <v/>
      </c>
      <c r="AM920" s="50" t="str">
        <f t="shared" si="508"/>
        <v/>
      </c>
      <c r="AN920" s="50" t="str">
        <f t="shared" si="509"/>
        <v/>
      </c>
      <c r="AO920" s="50" t="str">
        <f t="shared" si="510"/>
        <v/>
      </c>
      <c r="AP920" s="50" t="str">
        <f t="shared" si="511"/>
        <v/>
      </c>
      <c r="AQ920" s="50" t="str">
        <f t="shared" si="512"/>
        <v/>
      </c>
    </row>
    <row r="921" spans="1:43" x14ac:dyDescent="0.2">
      <c r="A921" s="55" t="str">
        <f t="shared" si="513"/>
        <v/>
      </c>
      <c r="B921" s="55" t="str">
        <f>IF(E921&lt;=$F$10,VLOOKUP('KALKULATOR 2021'!A921,Robocze!$B$23:$C$102,2),"")</f>
        <v/>
      </c>
      <c r="C921" s="55" t="str">
        <f t="shared" si="480"/>
        <v/>
      </c>
      <c r="D921" s="56" t="str">
        <f t="shared" si="481"/>
        <v/>
      </c>
      <c r="E921" s="57" t="str">
        <f t="shared" si="482"/>
        <v/>
      </c>
      <c r="F921" s="58" t="str">
        <f t="shared" si="483"/>
        <v/>
      </c>
      <c r="G921" s="59" t="str">
        <f>IF(F921&lt;&gt;"",
IF($F$6=Robocze!$B$3,$F$5/12,
IF(AND($F$6=Robocze!$B$4,MOD(A921,3)=1),$F$5/4,
IF(AND($F$6=Robocze!$B$5,MOD(A921,12)=1),$F$5,0))),
"")</f>
        <v/>
      </c>
      <c r="H921" s="59" t="str">
        <f t="shared" si="484"/>
        <v/>
      </c>
      <c r="I921" s="60" t="str">
        <f t="shared" si="485"/>
        <v/>
      </c>
      <c r="J921" s="59" t="str">
        <f t="shared" si="486"/>
        <v/>
      </c>
      <c r="K921" s="59" t="str">
        <f t="shared" si="487"/>
        <v/>
      </c>
      <c r="L921" s="61" t="str">
        <f t="shared" si="488"/>
        <v/>
      </c>
      <c r="M921" s="113" t="str">
        <f t="shared" si="489"/>
        <v/>
      </c>
      <c r="N921" s="114" t="str">
        <f t="shared" si="490"/>
        <v/>
      </c>
      <c r="O921" s="115"/>
      <c r="P921" s="114" t="str">
        <f t="shared" si="491"/>
        <v/>
      </c>
      <c r="Q921" s="115"/>
      <c r="R921" s="112" t="str">
        <f t="shared" si="492"/>
        <v/>
      </c>
      <c r="S921" s="59"/>
      <c r="T921" s="62" t="str">
        <f t="shared" si="493"/>
        <v/>
      </c>
      <c r="U921" s="59" t="str">
        <f t="shared" si="494"/>
        <v/>
      </c>
      <c r="V921" s="59" t="str">
        <f t="shared" si="495"/>
        <v/>
      </c>
      <c r="W921" s="62" t="str">
        <f t="shared" si="496"/>
        <v/>
      </c>
      <c r="X921" s="59" t="str">
        <f t="shared" si="497"/>
        <v/>
      </c>
      <c r="Y921" s="59" t="str">
        <f>IF(B921&lt;&gt;"",IF(MONTH(E921)=MONTH($F$14),SUMIF($C$22:C1389,"="&amp;(C921-1),$G$22:G1389),0)*T921,"")</f>
        <v/>
      </c>
      <c r="Z921" s="59" t="str">
        <f>IF(B921&lt;&gt;"",SUM($Y$22:Y921),"")</f>
        <v/>
      </c>
      <c r="AA921" s="60" t="str">
        <f t="shared" si="498"/>
        <v/>
      </c>
      <c r="AB921" s="59" t="str">
        <f t="shared" si="499"/>
        <v/>
      </c>
      <c r="AC921" s="59" t="str">
        <f t="shared" si="500"/>
        <v/>
      </c>
      <c r="AD921" s="59" t="str">
        <f t="shared" si="501"/>
        <v/>
      </c>
      <c r="AE921" s="59" t="str">
        <f t="shared" si="502"/>
        <v/>
      </c>
      <c r="AF921" s="59" t="str">
        <f>IFERROR($V921*(1-$W921)+SUM($X$22:$X921)+$AD921,"")</f>
        <v/>
      </c>
      <c r="AG921" s="59" t="str">
        <f t="shared" si="503"/>
        <v/>
      </c>
      <c r="AH921" s="59" t="str">
        <f>IF(B921&lt;&gt;"",
IF(AND(AG921=TRUE,D921&gt;=65),$V921*(1-10%)+SUM($X$22:$X921)+$AD921,AF921),
"")</f>
        <v/>
      </c>
      <c r="AI921" s="59" t="str">
        <f t="shared" si="504"/>
        <v/>
      </c>
      <c r="AJ921" s="59" t="str">
        <f t="shared" si="505"/>
        <v/>
      </c>
      <c r="AK921" s="59" t="str">
        <f t="shared" si="506"/>
        <v/>
      </c>
      <c r="AL921" s="59" t="str">
        <f t="shared" si="507"/>
        <v/>
      </c>
      <c r="AM921" s="59" t="str">
        <f t="shared" si="508"/>
        <v/>
      </c>
      <c r="AN921" s="59" t="str">
        <f t="shared" si="509"/>
        <v/>
      </c>
      <c r="AO921" s="59" t="str">
        <f t="shared" si="510"/>
        <v/>
      </c>
      <c r="AP921" s="59" t="str">
        <f t="shared" si="511"/>
        <v/>
      </c>
      <c r="AQ921" s="59" t="str">
        <f t="shared" si="512"/>
        <v/>
      </c>
    </row>
    <row r="922" spans="1:43" x14ac:dyDescent="0.2">
      <c r="A922" s="47" t="str">
        <f t="shared" si="513"/>
        <v/>
      </c>
      <c r="B922" s="47" t="str">
        <f>IF(E922&lt;=$F$10,VLOOKUP('KALKULATOR 2021'!A922,Robocze!$B$23:$C$102,2),"")</f>
        <v/>
      </c>
      <c r="C922" s="47" t="str">
        <f t="shared" si="480"/>
        <v/>
      </c>
      <c r="D922" s="48" t="str">
        <f t="shared" si="481"/>
        <v/>
      </c>
      <c r="E922" s="49" t="str">
        <f t="shared" si="482"/>
        <v/>
      </c>
      <c r="F922" s="49" t="str">
        <f t="shared" si="483"/>
        <v/>
      </c>
      <c r="G922" s="50" t="str">
        <f>IF(F922&lt;&gt;"",
IF($F$6=Robocze!$B$3,$F$5/12,
IF(AND($F$6=Robocze!$B$4,MOD(A922,3)=1),$F$5/4,
IF(AND($F$6=Robocze!$B$5,MOD(A922,12)=1),$F$5,0))),
"")</f>
        <v/>
      </c>
      <c r="H922" s="50" t="str">
        <f t="shared" si="484"/>
        <v/>
      </c>
      <c r="I922" s="51" t="str">
        <f t="shared" si="485"/>
        <v/>
      </c>
      <c r="J922" s="50" t="str">
        <f t="shared" si="486"/>
        <v/>
      </c>
      <c r="K922" s="50" t="str">
        <f t="shared" si="487"/>
        <v/>
      </c>
      <c r="L922" s="52" t="str">
        <f t="shared" si="488"/>
        <v/>
      </c>
      <c r="M922" s="111" t="str">
        <f t="shared" si="489"/>
        <v/>
      </c>
      <c r="N922" s="114" t="str">
        <f t="shared" si="490"/>
        <v/>
      </c>
      <c r="O922" s="115"/>
      <c r="P922" s="114" t="str">
        <f t="shared" si="491"/>
        <v/>
      </c>
      <c r="Q922" s="115"/>
      <c r="R922" s="112" t="str">
        <f t="shared" si="492"/>
        <v/>
      </c>
      <c r="S922" s="50"/>
      <c r="T922" s="53" t="str">
        <f t="shared" si="493"/>
        <v/>
      </c>
      <c r="U922" s="50" t="str">
        <f t="shared" si="494"/>
        <v/>
      </c>
      <c r="V922" s="50" t="str">
        <f t="shared" si="495"/>
        <v/>
      </c>
      <c r="W922" s="53" t="str">
        <f t="shared" si="496"/>
        <v/>
      </c>
      <c r="X922" s="50" t="str">
        <f t="shared" si="497"/>
        <v/>
      </c>
      <c r="Y922" s="50" t="str">
        <f>IF(B922&lt;&gt;"",IF(MONTH(E922)=MONTH($F$14),SUMIF($C$22:C1390,"="&amp;(C922-1),$G$22:G1390),0)*T922,"")</f>
        <v/>
      </c>
      <c r="Z922" s="50" t="str">
        <f>IF(B922&lt;&gt;"",SUM($Y$22:Y922),"")</f>
        <v/>
      </c>
      <c r="AA922" s="51" t="str">
        <f t="shared" si="498"/>
        <v/>
      </c>
      <c r="AB922" s="50" t="str">
        <f t="shared" si="499"/>
        <v/>
      </c>
      <c r="AC922" s="50" t="str">
        <f t="shared" si="500"/>
        <v/>
      </c>
      <c r="AD922" s="50" t="str">
        <f t="shared" si="501"/>
        <v/>
      </c>
      <c r="AE922" s="50" t="str">
        <f t="shared" si="502"/>
        <v/>
      </c>
      <c r="AF922" s="50" t="str">
        <f>IFERROR($V922*(1-$W922)+SUM($X$22:$X922)+$AD922,"")</f>
        <v/>
      </c>
      <c r="AG922" s="50" t="str">
        <f t="shared" si="503"/>
        <v/>
      </c>
      <c r="AH922" s="50" t="str">
        <f>IF(B922&lt;&gt;"",
IF(AND(AG922=TRUE,D922&gt;=65),$V922*(1-10%)+SUM($X$22:$X922)+$AD922,AF922),
"")</f>
        <v/>
      </c>
      <c r="AI922" s="50" t="str">
        <f t="shared" si="504"/>
        <v/>
      </c>
      <c r="AJ922" s="50" t="str">
        <f t="shared" si="505"/>
        <v/>
      </c>
      <c r="AK922" s="50" t="str">
        <f t="shared" si="506"/>
        <v/>
      </c>
      <c r="AL922" s="50" t="str">
        <f t="shared" si="507"/>
        <v/>
      </c>
      <c r="AM922" s="50" t="str">
        <f t="shared" si="508"/>
        <v/>
      </c>
      <c r="AN922" s="50" t="str">
        <f t="shared" si="509"/>
        <v/>
      </c>
      <c r="AO922" s="50" t="str">
        <f t="shared" si="510"/>
        <v/>
      </c>
      <c r="AP922" s="50" t="str">
        <f t="shared" si="511"/>
        <v/>
      </c>
      <c r="AQ922" s="50" t="str">
        <f t="shared" si="512"/>
        <v/>
      </c>
    </row>
    <row r="923" spans="1:43" x14ac:dyDescent="0.2">
      <c r="A923" s="47" t="str">
        <f t="shared" si="513"/>
        <v/>
      </c>
      <c r="B923" s="47" t="str">
        <f>IF(E923&lt;=$F$10,VLOOKUP('KALKULATOR 2021'!A923,Robocze!$B$23:$C$102,2),"")</f>
        <v/>
      </c>
      <c r="C923" s="47" t="str">
        <f t="shared" si="480"/>
        <v/>
      </c>
      <c r="D923" s="48" t="str">
        <f t="shared" si="481"/>
        <v/>
      </c>
      <c r="E923" s="54" t="str">
        <f t="shared" si="482"/>
        <v/>
      </c>
      <c r="F923" s="49" t="str">
        <f t="shared" si="483"/>
        <v/>
      </c>
      <c r="G923" s="50" t="str">
        <f>IF(F923&lt;&gt;"",
IF($F$6=Robocze!$B$3,$F$5/12,
IF(AND($F$6=Robocze!$B$4,MOD(A923,3)=1),$F$5/4,
IF(AND($F$6=Robocze!$B$5,MOD(A923,12)=1),$F$5,0))),
"")</f>
        <v/>
      </c>
      <c r="H923" s="50" t="str">
        <f t="shared" si="484"/>
        <v/>
      </c>
      <c r="I923" s="51" t="str">
        <f t="shared" si="485"/>
        <v/>
      </c>
      <c r="J923" s="50" t="str">
        <f t="shared" si="486"/>
        <v/>
      </c>
      <c r="K923" s="50" t="str">
        <f t="shared" si="487"/>
        <v/>
      </c>
      <c r="L923" s="52" t="str">
        <f t="shared" si="488"/>
        <v/>
      </c>
      <c r="M923" s="111" t="str">
        <f t="shared" si="489"/>
        <v/>
      </c>
      <c r="N923" s="114" t="str">
        <f t="shared" si="490"/>
        <v/>
      </c>
      <c r="O923" s="115"/>
      <c r="P923" s="114" t="str">
        <f t="shared" si="491"/>
        <v/>
      </c>
      <c r="Q923" s="115"/>
      <c r="R923" s="112" t="str">
        <f t="shared" si="492"/>
        <v/>
      </c>
      <c r="S923" s="50"/>
      <c r="T923" s="53" t="str">
        <f t="shared" si="493"/>
        <v/>
      </c>
      <c r="U923" s="50" t="str">
        <f t="shared" si="494"/>
        <v/>
      </c>
      <c r="V923" s="50" t="str">
        <f t="shared" si="495"/>
        <v/>
      </c>
      <c r="W923" s="53" t="str">
        <f t="shared" si="496"/>
        <v/>
      </c>
      <c r="X923" s="50" t="str">
        <f t="shared" si="497"/>
        <v/>
      </c>
      <c r="Y923" s="50" t="str">
        <f>IF(B923&lt;&gt;"",IF(MONTH(E923)=MONTH($F$14),SUMIF($C$22:C1391,"="&amp;(C923-1),$G$22:G1391),0)*T923,"")</f>
        <v/>
      </c>
      <c r="Z923" s="50" t="str">
        <f>IF(B923&lt;&gt;"",SUM($Y$22:Y923),"")</f>
        <v/>
      </c>
      <c r="AA923" s="51" t="str">
        <f t="shared" si="498"/>
        <v/>
      </c>
      <c r="AB923" s="50" t="str">
        <f t="shared" si="499"/>
        <v/>
      </c>
      <c r="AC923" s="50" t="str">
        <f t="shared" si="500"/>
        <v/>
      </c>
      <c r="AD923" s="50" t="str">
        <f t="shared" si="501"/>
        <v/>
      </c>
      <c r="AE923" s="50" t="str">
        <f t="shared" si="502"/>
        <v/>
      </c>
      <c r="AF923" s="50" t="str">
        <f>IFERROR($V923*(1-$W923)+SUM($X$22:$X923)+$AD923,"")</f>
        <v/>
      </c>
      <c r="AG923" s="50" t="str">
        <f t="shared" si="503"/>
        <v/>
      </c>
      <c r="AH923" s="50" t="str">
        <f>IF(B923&lt;&gt;"",
IF(AND(AG923=TRUE,D923&gt;=65),$V923*(1-10%)+SUM($X$22:$X923)+$AD923,AF923),
"")</f>
        <v/>
      </c>
      <c r="AI923" s="50" t="str">
        <f t="shared" si="504"/>
        <v/>
      </c>
      <c r="AJ923" s="50" t="str">
        <f t="shared" si="505"/>
        <v/>
      </c>
      <c r="AK923" s="50" t="str">
        <f t="shared" si="506"/>
        <v/>
      </c>
      <c r="AL923" s="50" t="str">
        <f t="shared" si="507"/>
        <v/>
      </c>
      <c r="AM923" s="50" t="str">
        <f t="shared" si="508"/>
        <v/>
      </c>
      <c r="AN923" s="50" t="str">
        <f t="shared" si="509"/>
        <v/>
      </c>
      <c r="AO923" s="50" t="str">
        <f t="shared" si="510"/>
        <v/>
      </c>
      <c r="AP923" s="50" t="str">
        <f t="shared" si="511"/>
        <v/>
      </c>
      <c r="AQ923" s="50" t="str">
        <f t="shared" si="512"/>
        <v/>
      </c>
    </row>
    <row r="924" spans="1:43" x14ac:dyDescent="0.2">
      <c r="A924" s="47" t="str">
        <f t="shared" si="513"/>
        <v/>
      </c>
      <c r="B924" s="47" t="str">
        <f>IF(E924&lt;=$F$10,VLOOKUP('KALKULATOR 2021'!A924,Robocze!$B$23:$C$102,2),"")</f>
        <v/>
      </c>
      <c r="C924" s="47" t="str">
        <f t="shared" si="480"/>
        <v/>
      </c>
      <c r="D924" s="48" t="str">
        <f t="shared" si="481"/>
        <v/>
      </c>
      <c r="E924" s="54" t="str">
        <f t="shared" si="482"/>
        <v/>
      </c>
      <c r="F924" s="49" t="str">
        <f t="shared" si="483"/>
        <v/>
      </c>
      <c r="G924" s="50" t="str">
        <f>IF(F924&lt;&gt;"",
IF($F$6=Robocze!$B$3,$F$5/12,
IF(AND($F$6=Robocze!$B$4,MOD(A924,3)=1),$F$5/4,
IF(AND($F$6=Robocze!$B$5,MOD(A924,12)=1),$F$5,0))),
"")</f>
        <v/>
      </c>
      <c r="H924" s="50" t="str">
        <f t="shared" si="484"/>
        <v/>
      </c>
      <c r="I924" s="51" t="str">
        <f t="shared" si="485"/>
        <v/>
      </c>
      <c r="J924" s="50" t="str">
        <f t="shared" si="486"/>
        <v/>
      </c>
      <c r="K924" s="50" t="str">
        <f t="shared" si="487"/>
        <v/>
      </c>
      <c r="L924" s="52" t="str">
        <f t="shared" si="488"/>
        <v/>
      </c>
      <c r="M924" s="111" t="str">
        <f t="shared" si="489"/>
        <v/>
      </c>
      <c r="N924" s="114" t="str">
        <f t="shared" si="490"/>
        <v/>
      </c>
      <c r="O924" s="115"/>
      <c r="P924" s="114" t="str">
        <f t="shared" si="491"/>
        <v/>
      </c>
      <c r="Q924" s="115"/>
      <c r="R924" s="112" t="str">
        <f t="shared" si="492"/>
        <v/>
      </c>
      <c r="S924" s="50"/>
      <c r="T924" s="53" t="str">
        <f t="shared" si="493"/>
        <v/>
      </c>
      <c r="U924" s="50" t="str">
        <f t="shared" si="494"/>
        <v/>
      </c>
      <c r="V924" s="50" t="str">
        <f t="shared" si="495"/>
        <v/>
      </c>
      <c r="W924" s="53" t="str">
        <f t="shared" si="496"/>
        <v/>
      </c>
      <c r="X924" s="50" t="str">
        <f t="shared" si="497"/>
        <v/>
      </c>
      <c r="Y924" s="50" t="str">
        <f>IF(B924&lt;&gt;"",IF(MONTH(E924)=MONTH($F$14),SUMIF($C$22:C1392,"="&amp;(C924-1),$G$22:G1392),0)*T924,"")</f>
        <v/>
      </c>
      <c r="Z924" s="50" t="str">
        <f>IF(B924&lt;&gt;"",SUM($Y$22:Y924),"")</f>
        <v/>
      </c>
      <c r="AA924" s="51" t="str">
        <f t="shared" si="498"/>
        <v/>
      </c>
      <c r="AB924" s="50" t="str">
        <f t="shared" si="499"/>
        <v/>
      </c>
      <c r="AC924" s="50" t="str">
        <f t="shared" si="500"/>
        <v/>
      </c>
      <c r="AD924" s="50" t="str">
        <f t="shared" si="501"/>
        <v/>
      </c>
      <c r="AE924" s="50" t="str">
        <f t="shared" si="502"/>
        <v/>
      </c>
      <c r="AF924" s="50" t="str">
        <f>IFERROR($V924*(1-$W924)+SUM($X$22:$X924)+$AD924,"")</f>
        <v/>
      </c>
      <c r="AG924" s="50" t="str">
        <f t="shared" si="503"/>
        <v/>
      </c>
      <c r="AH924" s="50" t="str">
        <f>IF(B924&lt;&gt;"",
IF(AND(AG924=TRUE,D924&gt;=65),$V924*(1-10%)+SUM($X$22:$X924)+$AD924,AF924),
"")</f>
        <v/>
      </c>
      <c r="AI924" s="50" t="str">
        <f t="shared" si="504"/>
        <v/>
      </c>
      <c r="AJ924" s="50" t="str">
        <f t="shared" si="505"/>
        <v/>
      </c>
      <c r="AK924" s="50" t="str">
        <f t="shared" si="506"/>
        <v/>
      </c>
      <c r="AL924" s="50" t="str">
        <f t="shared" si="507"/>
        <v/>
      </c>
      <c r="AM924" s="50" t="str">
        <f t="shared" si="508"/>
        <v/>
      </c>
      <c r="AN924" s="50" t="str">
        <f t="shared" si="509"/>
        <v/>
      </c>
      <c r="AO924" s="50" t="str">
        <f t="shared" si="510"/>
        <v/>
      </c>
      <c r="AP924" s="50" t="str">
        <f t="shared" si="511"/>
        <v/>
      </c>
      <c r="AQ924" s="50" t="str">
        <f t="shared" si="512"/>
        <v/>
      </c>
    </row>
    <row r="925" spans="1:43" x14ac:dyDescent="0.2">
      <c r="A925" s="47" t="str">
        <f t="shared" si="513"/>
        <v/>
      </c>
      <c r="B925" s="47" t="str">
        <f>IF(E925&lt;=$F$10,VLOOKUP('KALKULATOR 2021'!A925,Robocze!$B$23:$C$102,2),"")</f>
        <v/>
      </c>
      <c r="C925" s="47" t="str">
        <f t="shared" si="480"/>
        <v/>
      </c>
      <c r="D925" s="48" t="str">
        <f t="shared" si="481"/>
        <v/>
      </c>
      <c r="E925" s="54" t="str">
        <f t="shared" si="482"/>
        <v/>
      </c>
      <c r="F925" s="49" t="str">
        <f t="shared" si="483"/>
        <v/>
      </c>
      <c r="G925" s="50" t="str">
        <f>IF(F925&lt;&gt;"",
IF($F$6=Robocze!$B$3,$F$5/12,
IF(AND($F$6=Robocze!$B$4,MOD(A925,3)=1),$F$5/4,
IF(AND($F$6=Robocze!$B$5,MOD(A925,12)=1),$F$5,0))),
"")</f>
        <v/>
      </c>
      <c r="H925" s="50" t="str">
        <f t="shared" si="484"/>
        <v/>
      </c>
      <c r="I925" s="51" t="str">
        <f t="shared" si="485"/>
        <v/>
      </c>
      <c r="J925" s="50" t="str">
        <f t="shared" si="486"/>
        <v/>
      </c>
      <c r="K925" s="50" t="str">
        <f t="shared" si="487"/>
        <v/>
      </c>
      <c r="L925" s="52" t="str">
        <f t="shared" si="488"/>
        <v/>
      </c>
      <c r="M925" s="111" t="str">
        <f t="shared" si="489"/>
        <v/>
      </c>
      <c r="N925" s="114" t="str">
        <f t="shared" si="490"/>
        <v/>
      </c>
      <c r="O925" s="115"/>
      <c r="P925" s="114" t="str">
        <f t="shared" si="491"/>
        <v/>
      </c>
      <c r="Q925" s="115"/>
      <c r="R925" s="112" t="str">
        <f t="shared" si="492"/>
        <v/>
      </c>
      <c r="S925" s="50"/>
      <c r="T925" s="53" t="str">
        <f t="shared" si="493"/>
        <v/>
      </c>
      <c r="U925" s="50" t="str">
        <f t="shared" si="494"/>
        <v/>
      </c>
      <c r="V925" s="50" t="str">
        <f t="shared" si="495"/>
        <v/>
      </c>
      <c r="W925" s="53" t="str">
        <f t="shared" si="496"/>
        <v/>
      </c>
      <c r="X925" s="50" t="str">
        <f t="shared" si="497"/>
        <v/>
      </c>
      <c r="Y925" s="50" t="str">
        <f>IF(B925&lt;&gt;"",IF(MONTH(E925)=MONTH($F$14),SUMIF($C$22:C1393,"="&amp;(C925-1),$G$22:G1393),0)*T925,"")</f>
        <v/>
      </c>
      <c r="Z925" s="50" t="str">
        <f>IF(B925&lt;&gt;"",SUM($Y$22:Y925),"")</f>
        <v/>
      </c>
      <c r="AA925" s="51" t="str">
        <f t="shared" si="498"/>
        <v/>
      </c>
      <c r="AB925" s="50" t="str">
        <f t="shared" si="499"/>
        <v/>
      </c>
      <c r="AC925" s="50" t="str">
        <f t="shared" si="500"/>
        <v/>
      </c>
      <c r="AD925" s="50" t="str">
        <f t="shared" si="501"/>
        <v/>
      </c>
      <c r="AE925" s="50" t="str">
        <f t="shared" si="502"/>
        <v/>
      </c>
      <c r="AF925" s="50" t="str">
        <f>IFERROR($V925*(1-$W925)+SUM($X$22:$X925)+$AD925,"")</f>
        <v/>
      </c>
      <c r="AG925" s="50" t="str">
        <f t="shared" si="503"/>
        <v/>
      </c>
      <c r="AH925" s="50" t="str">
        <f>IF(B925&lt;&gt;"",
IF(AND(AG925=TRUE,D925&gt;=65),$V925*(1-10%)+SUM($X$22:$X925)+$AD925,AF925),
"")</f>
        <v/>
      </c>
      <c r="AI925" s="50" t="str">
        <f t="shared" si="504"/>
        <v/>
      </c>
      <c r="AJ925" s="50" t="str">
        <f t="shared" si="505"/>
        <v/>
      </c>
      <c r="AK925" s="50" t="str">
        <f t="shared" si="506"/>
        <v/>
      </c>
      <c r="AL925" s="50" t="str">
        <f t="shared" si="507"/>
        <v/>
      </c>
      <c r="AM925" s="50" t="str">
        <f t="shared" si="508"/>
        <v/>
      </c>
      <c r="AN925" s="50" t="str">
        <f t="shared" si="509"/>
        <v/>
      </c>
      <c r="AO925" s="50" t="str">
        <f t="shared" si="510"/>
        <v/>
      </c>
      <c r="AP925" s="50" t="str">
        <f t="shared" si="511"/>
        <v/>
      </c>
      <c r="AQ925" s="50" t="str">
        <f t="shared" si="512"/>
        <v/>
      </c>
    </row>
    <row r="926" spans="1:43" x14ac:dyDescent="0.2">
      <c r="A926" s="47" t="str">
        <f t="shared" si="513"/>
        <v/>
      </c>
      <c r="B926" s="47" t="str">
        <f>IF(E926&lt;=$F$10,VLOOKUP('KALKULATOR 2021'!A926,Robocze!$B$23:$C$102,2),"")</f>
        <v/>
      </c>
      <c r="C926" s="47" t="str">
        <f t="shared" si="480"/>
        <v/>
      </c>
      <c r="D926" s="48" t="str">
        <f t="shared" si="481"/>
        <v/>
      </c>
      <c r="E926" s="54" t="str">
        <f t="shared" si="482"/>
        <v/>
      </c>
      <c r="F926" s="49" t="str">
        <f t="shared" si="483"/>
        <v/>
      </c>
      <c r="G926" s="50" t="str">
        <f>IF(F926&lt;&gt;"",
IF($F$6=Robocze!$B$3,$F$5/12,
IF(AND($F$6=Robocze!$B$4,MOD(A926,3)=1),$F$5/4,
IF(AND($F$6=Robocze!$B$5,MOD(A926,12)=1),$F$5,0))),
"")</f>
        <v/>
      </c>
      <c r="H926" s="50" t="str">
        <f t="shared" si="484"/>
        <v/>
      </c>
      <c r="I926" s="51" t="str">
        <f t="shared" si="485"/>
        <v/>
      </c>
      <c r="J926" s="50" t="str">
        <f t="shared" si="486"/>
        <v/>
      </c>
      <c r="K926" s="50" t="str">
        <f t="shared" si="487"/>
        <v/>
      </c>
      <c r="L926" s="52" t="str">
        <f t="shared" si="488"/>
        <v/>
      </c>
      <c r="M926" s="111" t="str">
        <f t="shared" si="489"/>
        <v/>
      </c>
      <c r="N926" s="114" t="str">
        <f t="shared" si="490"/>
        <v/>
      </c>
      <c r="O926" s="115"/>
      <c r="P926" s="114" t="str">
        <f t="shared" si="491"/>
        <v/>
      </c>
      <c r="Q926" s="115"/>
      <c r="R926" s="112" t="str">
        <f t="shared" si="492"/>
        <v/>
      </c>
      <c r="S926" s="50"/>
      <c r="T926" s="53" t="str">
        <f t="shared" si="493"/>
        <v/>
      </c>
      <c r="U926" s="50" t="str">
        <f t="shared" si="494"/>
        <v/>
      </c>
      <c r="V926" s="50" t="str">
        <f t="shared" si="495"/>
        <v/>
      </c>
      <c r="W926" s="53" t="str">
        <f t="shared" si="496"/>
        <v/>
      </c>
      <c r="X926" s="50" t="str">
        <f t="shared" si="497"/>
        <v/>
      </c>
      <c r="Y926" s="50" t="str">
        <f>IF(B926&lt;&gt;"",IF(MONTH(E926)=MONTH($F$14),SUMIF($C$22:C1394,"="&amp;(C926-1),$G$22:G1394),0)*T926,"")</f>
        <v/>
      </c>
      <c r="Z926" s="50" t="str">
        <f>IF(B926&lt;&gt;"",SUM($Y$22:Y926),"")</f>
        <v/>
      </c>
      <c r="AA926" s="51" t="str">
        <f t="shared" si="498"/>
        <v/>
      </c>
      <c r="AB926" s="50" t="str">
        <f t="shared" si="499"/>
        <v/>
      </c>
      <c r="AC926" s="50" t="str">
        <f t="shared" si="500"/>
        <v/>
      </c>
      <c r="AD926" s="50" t="str">
        <f t="shared" si="501"/>
        <v/>
      </c>
      <c r="AE926" s="50" t="str">
        <f t="shared" si="502"/>
        <v/>
      </c>
      <c r="AF926" s="50" t="str">
        <f>IFERROR($V926*(1-$W926)+SUM($X$22:$X926)+$AD926,"")</f>
        <v/>
      </c>
      <c r="AG926" s="50" t="str">
        <f t="shared" si="503"/>
        <v/>
      </c>
      <c r="AH926" s="50" t="str">
        <f>IF(B926&lt;&gt;"",
IF(AND(AG926=TRUE,D926&gt;=65),$V926*(1-10%)+SUM($X$22:$X926)+$AD926,AF926),
"")</f>
        <v/>
      </c>
      <c r="AI926" s="50" t="str">
        <f t="shared" si="504"/>
        <v/>
      </c>
      <c r="AJ926" s="50" t="str">
        <f t="shared" si="505"/>
        <v/>
      </c>
      <c r="AK926" s="50" t="str">
        <f t="shared" si="506"/>
        <v/>
      </c>
      <c r="AL926" s="50" t="str">
        <f t="shared" si="507"/>
        <v/>
      </c>
      <c r="AM926" s="50" t="str">
        <f t="shared" si="508"/>
        <v/>
      </c>
      <c r="AN926" s="50" t="str">
        <f t="shared" si="509"/>
        <v/>
      </c>
      <c r="AO926" s="50" t="str">
        <f t="shared" si="510"/>
        <v/>
      </c>
      <c r="AP926" s="50" t="str">
        <f t="shared" si="511"/>
        <v/>
      </c>
      <c r="AQ926" s="50" t="str">
        <f t="shared" si="512"/>
        <v/>
      </c>
    </row>
    <row r="927" spans="1:43" x14ac:dyDescent="0.2">
      <c r="A927" s="47" t="str">
        <f t="shared" si="513"/>
        <v/>
      </c>
      <c r="B927" s="47" t="str">
        <f>IF(E927&lt;=$F$10,VLOOKUP('KALKULATOR 2021'!A927,Robocze!$B$23:$C$102,2),"")</f>
        <v/>
      </c>
      <c r="C927" s="47" t="str">
        <f t="shared" si="480"/>
        <v/>
      </c>
      <c r="D927" s="48" t="str">
        <f t="shared" si="481"/>
        <v/>
      </c>
      <c r="E927" s="54" t="str">
        <f t="shared" si="482"/>
        <v/>
      </c>
      <c r="F927" s="49" t="str">
        <f t="shared" si="483"/>
        <v/>
      </c>
      <c r="G927" s="50" t="str">
        <f>IF(F927&lt;&gt;"",
IF($F$6=Robocze!$B$3,$F$5/12,
IF(AND($F$6=Robocze!$B$4,MOD(A927,3)=1),$F$5/4,
IF(AND($F$6=Robocze!$B$5,MOD(A927,12)=1),$F$5,0))),
"")</f>
        <v/>
      </c>
      <c r="H927" s="50" t="str">
        <f t="shared" si="484"/>
        <v/>
      </c>
      <c r="I927" s="51" t="str">
        <f t="shared" si="485"/>
        <v/>
      </c>
      <c r="J927" s="50" t="str">
        <f t="shared" si="486"/>
        <v/>
      </c>
      <c r="K927" s="50" t="str">
        <f t="shared" si="487"/>
        <v/>
      </c>
      <c r="L927" s="52" t="str">
        <f t="shared" si="488"/>
        <v/>
      </c>
      <c r="M927" s="111" t="str">
        <f t="shared" si="489"/>
        <v/>
      </c>
      <c r="N927" s="114" t="str">
        <f t="shared" si="490"/>
        <v/>
      </c>
      <c r="O927" s="115"/>
      <c r="P927" s="114" t="str">
        <f t="shared" si="491"/>
        <v/>
      </c>
      <c r="Q927" s="115"/>
      <c r="R927" s="112" t="str">
        <f t="shared" si="492"/>
        <v/>
      </c>
      <c r="S927" s="50"/>
      <c r="T927" s="53" t="str">
        <f t="shared" si="493"/>
        <v/>
      </c>
      <c r="U927" s="50" t="str">
        <f t="shared" si="494"/>
        <v/>
      </c>
      <c r="V927" s="50" t="str">
        <f t="shared" si="495"/>
        <v/>
      </c>
      <c r="W927" s="53" t="str">
        <f t="shared" si="496"/>
        <v/>
      </c>
      <c r="X927" s="50" t="str">
        <f t="shared" si="497"/>
        <v/>
      </c>
      <c r="Y927" s="50" t="str">
        <f>IF(B927&lt;&gt;"",IF(MONTH(E927)=MONTH($F$14),SUMIF($C$22:C1395,"="&amp;(C927-1),$G$22:G1395),0)*T927,"")</f>
        <v/>
      </c>
      <c r="Z927" s="50" t="str">
        <f>IF(B927&lt;&gt;"",SUM($Y$22:Y927),"")</f>
        <v/>
      </c>
      <c r="AA927" s="51" t="str">
        <f t="shared" si="498"/>
        <v/>
      </c>
      <c r="AB927" s="50" t="str">
        <f t="shared" si="499"/>
        <v/>
      </c>
      <c r="AC927" s="50" t="str">
        <f t="shared" si="500"/>
        <v/>
      </c>
      <c r="AD927" s="50" t="str">
        <f t="shared" si="501"/>
        <v/>
      </c>
      <c r="AE927" s="50" t="str">
        <f t="shared" si="502"/>
        <v/>
      </c>
      <c r="AF927" s="50" t="str">
        <f>IFERROR($V927*(1-$W927)+SUM($X$22:$X927)+$AD927,"")</f>
        <v/>
      </c>
      <c r="AG927" s="50" t="str">
        <f t="shared" si="503"/>
        <v/>
      </c>
      <c r="AH927" s="50" t="str">
        <f>IF(B927&lt;&gt;"",
IF(AND(AG927=TRUE,D927&gt;=65),$V927*(1-10%)+SUM($X$22:$X927)+$AD927,AF927),
"")</f>
        <v/>
      </c>
      <c r="AI927" s="50" t="str">
        <f t="shared" si="504"/>
        <v/>
      </c>
      <c r="AJ927" s="50" t="str">
        <f t="shared" si="505"/>
        <v/>
      </c>
      <c r="AK927" s="50" t="str">
        <f t="shared" si="506"/>
        <v/>
      </c>
      <c r="AL927" s="50" t="str">
        <f t="shared" si="507"/>
        <v/>
      </c>
      <c r="AM927" s="50" t="str">
        <f t="shared" si="508"/>
        <v/>
      </c>
      <c r="AN927" s="50" t="str">
        <f t="shared" si="509"/>
        <v/>
      </c>
      <c r="AO927" s="50" t="str">
        <f t="shared" si="510"/>
        <v/>
      </c>
      <c r="AP927" s="50" t="str">
        <f t="shared" si="511"/>
        <v/>
      </c>
      <c r="AQ927" s="50" t="str">
        <f t="shared" si="512"/>
        <v/>
      </c>
    </row>
    <row r="928" spans="1:43" x14ac:dyDescent="0.2">
      <c r="A928" s="47" t="str">
        <f t="shared" si="513"/>
        <v/>
      </c>
      <c r="B928" s="47" t="str">
        <f>IF(E928&lt;=$F$10,VLOOKUP('KALKULATOR 2021'!A928,Robocze!$B$23:$C$102,2),"")</f>
        <v/>
      </c>
      <c r="C928" s="47" t="str">
        <f t="shared" si="480"/>
        <v/>
      </c>
      <c r="D928" s="48" t="str">
        <f t="shared" si="481"/>
        <v/>
      </c>
      <c r="E928" s="54" t="str">
        <f t="shared" si="482"/>
        <v/>
      </c>
      <c r="F928" s="49" t="str">
        <f t="shared" si="483"/>
        <v/>
      </c>
      <c r="G928" s="50" t="str">
        <f>IF(F928&lt;&gt;"",
IF($F$6=Robocze!$B$3,$F$5/12,
IF(AND($F$6=Robocze!$B$4,MOD(A928,3)=1),$F$5/4,
IF(AND($F$6=Robocze!$B$5,MOD(A928,12)=1),$F$5,0))),
"")</f>
        <v/>
      </c>
      <c r="H928" s="50" t="str">
        <f t="shared" si="484"/>
        <v/>
      </c>
      <c r="I928" s="51" t="str">
        <f t="shared" si="485"/>
        <v/>
      </c>
      <c r="J928" s="50" t="str">
        <f t="shared" si="486"/>
        <v/>
      </c>
      <c r="K928" s="50" t="str">
        <f t="shared" si="487"/>
        <v/>
      </c>
      <c r="L928" s="52" t="str">
        <f t="shared" si="488"/>
        <v/>
      </c>
      <c r="M928" s="111" t="str">
        <f t="shared" si="489"/>
        <v/>
      </c>
      <c r="N928" s="114" t="str">
        <f t="shared" si="490"/>
        <v/>
      </c>
      <c r="O928" s="115"/>
      <c r="P928" s="114" t="str">
        <f t="shared" si="491"/>
        <v/>
      </c>
      <c r="Q928" s="115"/>
      <c r="R928" s="112" t="str">
        <f t="shared" si="492"/>
        <v/>
      </c>
      <c r="S928" s="50"/>
      <c r="T928" s="53" t="str">
        <f t="shared" si="493"/>
        <v/>
      </c>
      <c r="U928" s="50" t="str">
        <f t="shared" si="494"/>
        <v/>
      </c>
      <c r="V928" s="50" t="str">
        <f t="shared" si="495"/>
        <v/>
      </c>
      <c r="W928" s="53" t="str">
        <f t="shared" si="496"/>
        <v/>
      </c>
      <c r="X928" s="50" t="str">
        <f t="shared" si="497"/>
        <v/>
      </c>
      <c r="Y928" s="50" t="str">
        <f>IF(B928&lt;&gt;"",IF(MONTH(E928)=MONTH($F$14),SUMIF($C$22:C1396,"="&amp;(C928-1),$G$22:G1396),0)*T928,"")</f>
        <v/>
      </c>
      <c r="Z928" s="50" t="str">
        <f>IF(B928&lt;&gt;"",SUM($Y$22:Y928),"")</f>
        <v/>
      </c>
      <c r="AA928" s="51" t="str">
        <f t="shared" si="498"/>
        <v/>
      </c>
      <c r="AB928" s="50" t="str">
        <f t="shared" si="499"/>
        <v/>
      </c>
      <c r="AC928" s="50" t="str">
        <f t="shared" si="500"/>
        <v/>
      </c>
      <c r="AD928" s="50" t="str">
        <f t="shared" si="501"/>
        <v/>
      </c>
      <c r="AE928" s="50" t="str">
        <f t="shared" si="502"/>
        <v/>
      </c>
      <c r="AF928" s="50" t="str">
        <f>IFERROR($V928*(1-$W928)+SUM($X$22:$X928)+$AD928,"")</f>
        <v/>
      </c>
      <c r="AG928" s="50" t="str">
        <f t="shared" si="503"/>
        <v/>
      </c>
      <c r="AH928" s="50" t="str">
        <f>IF(B928&lt;&gt;"",
IF(AND(AG928=TRUE,D928&gt;=65),$V928*(1-10%)+SUM($X$22:$X928)+$AD928,AF928),
"")</f>
        <v/>
      </c>
      <c r="AI928" s="50" t="str">
        <f t="shared" si="504"/>
        <v/>
      </c>
      <c r="AJ928" s="50" t="str">
        <f t="shared" si="505"/>
        <v/>
      </c>
      <c r="AK928" s="50" t="str">
        <f t="shared" si="506"/>
        <v/>
      </c>
      <c r="AL928" s="50" t="str">
        <f t="shared" si="507"/>
        <v/>
      </c>
      <c r="AM928" s="50" t="str">
        <f t="shared" si="508"/>
        <v/>
      </c>
      <c r="AN928" s="50" t="str">
        <f t="shared" si="509"/>
        <v/>
      </c>
      <c r="AO928" s="50" t="str">
        <f t="shared" si="510"/>
        <v/>
      </c>
      <c r="AP928" s="50" t="str">
        <f t="shared" si="511"/>
        <v/>
      </c>
      <c r="AQ928" s="50" t="str">
        <f t="shared" si="512"/>
        <v/>
      </c>
    </row>
    <row r="929" spans="1:43" x14ac:dyDescent="0.2">
      <c r="A929" s="47" t="str">
        <f t="shared" si="513"/>
        <v/>
      </c>
      <c r="B929" s="47" t="str">
        <f>IF(E929&lt;=$F$10,VLOOKUP('KALKULATOR 2021'!A929,Robocze!$B$23:$C$102,2),"")</f>
        <v/>
      </c>
      <c r="C929" s="47" t="str">
        <f t="shared" si="480"/>
        <v/>
      </c>
      <c r="D929" s="48" t="str">
        <f t="shared" si="481"/>
        <v/>
      </c>
      <c r="E929" s="54" t="str">
        <f t="shared" si="482"/>
        <v/>
      </c>
      <c r="F929" s="49" t="str">
        <f t="shared" si="483"/>
        <v/>
      </c>
      <c r="G929" s="50" t="str">
        <f>IF(F929&lt;&gt;"",
IF($F$6=Robocze!$B$3,$F$5/12,
IF(AND($F$6=Robocze!$B$4,MOD(A929,3)=1),$F$5/4,
IF(AND($F$6=Robocze!$B$5,MOD(A929,12)=1),$F$5,0))),
"")</f>
        <v/>
      </c>
      <c r="H929" s="50" t="str">
        <f t="shared" si="484"/>
        <v/>
      </c>
      <c r="I929" s="51" t="str">
        <f t="shared" si="485"/>
        <v/>
      </c>
      <c r="J929" s="50" t="str">
        <f t="shared" si="486"/>
        <v/>
      </c>
      <c r="K929" s="50" t="str">
        <f t="shared" si="487"/>
        <v/>
      </c>
      <c r="L929" s="52" t="str">
        <f t="shared" si="488"/>
        <v/>
      </c>
      <c r="M929" s="111" t="str">
        <f t="shared" si="489"/>
        <v/>
      </c>
      <c r="N929" s="114" t="str">
        <f t="shared" si="490"/>
        <v/>
      </c>
      <c r="O929" s="115"/>
      <c r="P929" s="114" t="str">
        <f t="shared" si="491"/>
        <v/>
      </c>
      <c r="Q929" s="115"/>
      <c r="R929" s="112" t="str">
        <f t="shared" si="492"/>
        <v/>
      </c>
      <c r="S929" s="50"/>
      <c r="T929" s="53" t="str">
        <f t="shared" si="493"/>
        <v/>
      </c>
      <c r="U929" s="50" t="str">
        <f t="shared" si="494"/>
        <v/>
      </c>
      <c r="V929" s="50" t="str">
        <f t="shared" si="495"/>
        <v/>
      </c>
      <c r="W929" s="53" t="str">
        <f t="shared" si="496"/>
        <v/>
      </c>
      <c r="X929" s="50" t="str">
        <f t="shared" si="497"/>
        <v/>
      </c>
      <c r="Y929" s="50" t="str">
        <f>IF(B929&lt;&gt;"",IF(MONTH(E929)=MONTH($F$14),SUMIF($C$22:C1397,"="&amp;(C929-1),$G$22:G1397),0)*T929,"")</f>
        <v/>
      </c>
      <c r="Z929" s="50" t="str">
        <f>IF(B929&lt;&gt;"",SUM($Y$22:Y929),"")</f>
        <v/>
      </c>
      <c r="AA929" s="51" t="str">
        <f t="shared" si="498"/>
        <v/>
      </c>
      <c r="AB929" s="50" t="str">
        <f t="shared" si="499"/>
        <v/>
      </c>
      <c r="AC929" s="50" t="str">
        <f t="shared" si="500"/>
        <v/>
      </c>
      <c r="AD929" s="50" t="str">
        <f t="shared" si="501"/>
        <v/>
      </c>
      <c r="AE929" s="50" t="str">
        <f t="shared" si="502"/>
        <v/>
      </c>
      <c r="AF929" s="50" t="str">
        <f>IFERROR($V929*(1-$W929)+SUM($X$22:$X929)+$AD929,"")</f>
        <v/>
      </c>
      <c r="AG929" s="50" t="str">
        <f t="shared" si="503"/>
        <v/>
      </c>
      <c r="AH929" s="50" t="str">
        <f>IF(B929&lt;&gt;"",
IF(AND(AG929=TRUE,D929&gt;=65),$V929*(1-10%)+SUM($X$22:$X929)+$AD929,AF929),
"")</f>
        <v/>
      </c>
      <c r="AI929" s="50" t="str">
        <f t="shared" si="504"/>
        <v/>
      </c>
      <c r="AJ929" s="50" t="str">
        <f t="shared" si="505"/>
        <v/>
      </c>
      <c r="AK929" s="50" t="str">
        <f t="shared" si="506"/>
        <v/>
      </c>
      <c r="AL929" s="50" t="str">
        <f t="shared" si="507"/>
        <v/>
      </c>
      <c r="AM929" s="50" t="str">
        <f t="shared" si="508"/>
        <v/>
      </c>
      <c r="AN929" s="50" t="str">
        <f t="shared" si="509"/>
        <v/>
      </c>
      <c r="AO929" s="50" t="str">
        <f t="shared" si="510"/>
        <v/>
      </c>
      <c r="AP929" s="50" t="str">
        <f t="shared" si="511"/>
        <v/>
      </c>
      <c r="AQ929" s="50" t="str">
        <f t="shared" si="512"/>
        <v/>
      </c>
    </row>
    <row r="930" spans="1:43" x14ac:dyDescent="0.2">
      <c r="A930" s="47" t="str">
        <f t="shared" si="513"/>
        <v/>
      </c>
      <c r="B930" s="47" t="str">
        <f>IF(E930&lt;=$F$10,VLOOKUP('KALKULATOR 2021'!A930,Robocze!$B$23:$C$102,2),"")</f>
        <v/>
      </c>
      <c r="C930" s="47" t="str">
        <f t="shared" si="480"/>
        <v/>
      </c>
      <c r="D930" s="48" t="str">
        <f t="shared" si="481"/>
        <v/>
      </c>
      <c r="E930" s="54" t="str">
        <f t="shared" si="482"/>
        <v/>
      </c>
      <c r="F930" s="49" t="str">
        <f t="shared" si="483"/>
        <v/>
      </c>
      <c r="G930" s="50" t="str">
        <f>IF(F930&lt;&gt;"",
IF($F$6=Robocze!$B$3,$F$5/12,
IF(AND($F$6=Robocze!$B$4,MOD(A930,3)=1),$F$5/4,
IF(AND($F$6=Robocze!$B$5,MOD(A930,12)=1),$F$5,0))),
"")</f>
        <v/>
      </c>
      <c r="H930" s="50" t="str">
        <f t="shared" si="484"/>
        <v/>
      </c>
      <c r="I930" s="51" t="str">
        <f t="shared" si="485"/>
        <v/>
      </c>
      <c r="J930" s="50" t="str">
        <f t="shared" si="486"/>
        <v/>
      </c>
      <c r="K930" s="50" t="str">
        <f t="shared" si="487"/>
        <v/>
      </c>
      <c r="L930" s="52" t="str">
        <f t="shared" si="488"/>
        <v/>
      </c>
      <c r="M930" s="111" t="str">
        <f t="shared" si="489"/>
        <v/>
      </c>
      <c r="N930" s="114" t="str">
        <f t="shared" si="490"/>
        <v/>
      </c>
      <c r="O930" s="115"/>
      <c r="P930" s="114" t="str">
        <f t="shared" si="491"/>
        <v/>
      </c>
      <c r="Q930" s="115"/>
      <c r="R930" s="112" t="str">
        <f t="shared" si="492"/>
        <v/>
      </c>
      <c r="S930" s="50"/>
      <c r="T930" s="53" t="str">
        <f t="shared" si="493"/>
        <v/>
      </c>
      <c r="U930" s="50" t="str">
        <f t="shared" si="494"/>
        <v/>
      </c>
      <c r="V930" s="50" t="str">
        <f t="shared" si="495"/>
        <v/>
      </c>
      <c r="W930" s="53" t="str">
        <f t="shared" si="496"/>
        <v/>
      </c>
      <c r="X930" s="50" t="str">
        <f t="shared" si="497"/>
        <v/>
      </c>
      <c r="Y930" s="50" t="str">
        <f>IF(B930&lt;&gt;"",IF(MONTH(E930)=MONTH($F$14),SUMIF($C$22:C1398,"="&amp;(C930-1),$G$22:G1398),0)*T930,"")</f>
        <v/>
      </c>
      <c r="Z930" s="50" t="str">
        <f>IF(B930&lt;&gt;"",SUM($Y$22:Y930),"")</f>
        <v/>
      </c>
      <c r="AA930" s="51" t="str">
        <f t="shared" si="498"/>
        <v/>
      </c>
      <c r="AB930" s="50" t="str">
        <f t="shared" si="499"/>
        <v/>
      </c>
      <c r="AC930" s="50" t="str">
        <f t="shared" si="500"/>
        <v/>
      </c>
      <c r="AD930" s="50" t="str">
        <f t="shared" si="501"/>
        <v/>
      </c>
      <c r="AE930" s="50" t="str">
        <f t="shared" si="502"/>
        <v/>
      </c>
      <c r="AF930" s="50" t="str">
        <f>IFERROR($V930*(1-$W930)+SUM($X$22:$X930)+$AD930,"")</f>
        <v/>
      </c>
      <c r="AG930" s="50" t="str">
        <f t="shared" si="503"/>
        <v/>
      </c>
      <c r="AH930" s="50" t="str">
        <f>IF(B930&lt;&gt;"",
IF(AND(AG930=TRUE,D930&gt;=65),$V930*(1-10%)+SUM($X$22:$X930)+$AD930,AF930),
"")</f>
        <v/>
      </c>
      <c r="AI930" s="50" t="str">
        <f t="shared" si="504"/>
        <v/>
      </c>
      <c r="AJ930" s="50" t="str">
        <f t="shared" si="505"/>
        <v/>
      </c>
      <c r="AK930" s="50" t="str">
        <f t="shared" si="506"/>
        <v/>
      </c>
      <c r="AL930" s="50" t="str">
        <f t="shared" si="507"/>
        <v/>
      </c>
      <c r="AM930" s="50" t="str">
        <f t="shared" si="508"/>
        <v/>
      </c>
      <c r="AN930" s="50" t="str">
        <f t="shared" si="509"/>
        <v/>
      </c>
      <c r="AO930" s="50" t="str">
        <f t="shared" si="510"/>
        <v/>
      </c>
      <c r="AP930" s="50" t="str">
        <f t="shared" si="511"/>
        <v/>
      </c>
      <c r="AQ930" s="50" t="str">
        <f t="shared" si="512"/>
        <v/>
      </c>
    </row>
    <row r="931" spans="1:43" x14ac:dyDescent="0.2">
      <c r="A931" s="47" t="str">
        <f t="shared" si="513"/>
        <v/>
      </c>
      <c r="B931" s="47" t="str">
        <f>IF(E931&lt;=$F$10,VLOOKUP('KALKULATOR 2021'!A931,Robocze!$B$23:$C$102,2),"")</f>
        <v/>
      </c>
      <c r="C931" s="47" t="str">
        <f t="shared" si="480"/>
        <v/>
      </c>
      <c r="D931" s="48" t="str">
        <f t="shared" si="481"/>
        <v/>
      </c>
      <c r="E931" s="54" t="str">
        <f t="shared" si="482"/>
        <v/>
      </c>
      <c r="F931" s="49" t="str">
        <f t="shared" si="483"/>
        <v/>
      </c>
      <c r="G931" s="50" t="str">
        <f>IF(F931&lt;&gt;"",
IF($F$6=Robocze!$B$3,$F$5/12,
IF(AND($F$6=Robocze!$B$4,MOD(A931,3)=1),$F$5/4,
IF(AND($F$6=Robocze!$B$5,MOD(A931,12)=1),$F$5,0))),
"")</f>
        <v/>
      </c>
      <c r="H931" s="50" t="str">
        <f t="shared" si="484"/>
        <v/>
      </c>
      <c r="I931" s="51" t="str">
        <f t="shared" si="485"/>
        <v/>
      </c>
      <c r="J931" s="50" t="str">
        <f t="shared" si="486"/>
        <v/>
      </c>
      <c r="K931" s="50" t="str">
        <f t="shared" si="487"/>
        <v/>
      </c>
      <c r="L931" s="52" t="str">
        <f t="shared" si="488"/>
        <v/>
      </c>
      <c r="M931" s="111" t="str">
        <f t="shared" si="489"/>
        <v/>
      </c>
      <c r="N931" s="114" t="str">
        <f t="shared" si="490"/>
        <v/>
      </c>
      <c r="O931" s="115"/>
      <c r="P931" s="114" t="str">
        <f t="shared" si="491"/>
        <v/>
      </c>
      <c r="Q931" s="115"/>
      <c r="R931" s="112" t="str">
        <f t="shared" si="492"/>
        <v/>
      </c>
      <c r="S931" s="50"/>
      <c r="T931" s="53" t="str">
        <f t="shared" si="493"/>
        <v/>
      </c>
      <c r="U931" s="50" t="str">
        <f t="shared" si="494"/>
        <v/>
      </c>
      <c r="V931" s="50" t="str">
        <f t="shared" si="495"/>
        <v/>
      </c>
      <c r="W931" s="53" t="str">
        <f t="shared" si="496"/>
        <v/>
      </c>
      <c r="X931" s="50" t="str">
        <f t="shared" si="497"/>
        <v/>
      </c>
      <c r="Y931" s="50" t="str">
        <f>IF(B931&lt;&gt;"",IF(MONTH(E931)=MONTH($F$14),SUMIF($C$22:C1399,"="&amp;(C931-1),$G$22:G1399),0)*T931,"")</f>
        <v/>
      </c>
      <c r="Z931" s="50" t="str">
        <f>IF(B931&lt;&gt;"",SUM($Y$22:Y931),"")</f>
        <v/>
      </c>
      <c r="AA931" s="51" t="str">
        <f t="shared" si="498"/>
        <v/>
      </c>
      <c r="AB931" s="50" t="str">
        <f t="shared" si="499"/>
        <v/>
      </c>
      <c r="AC931" s="50" t="str">
        <f t="shared" si="500"/>
        <v/>
      </c>
      <c r="AD931" s="50" t="str">
        <f t="shared" si="501"/>
        <v/>
      </c>
      <c r="AE931" s="50" t="str">
        <f t="shared" si="502"/>
        <v/>
      </c>
      <c r="AF931" s="50" t="str">
        <f>IFERROR($V931*(1-$W931)+SUM($X$22:$X931)+$AD931,"")</f>
        <v/>
      </c>
      <c r="AG931" s="50" t="str">
        <f t="shared" si="503"/>
        <v/>
      </c>
      <c r="AH931" s="50" t="str">
        <f>IF(B931&lt;&gt;"",
IF(AND(AG931=TRUE,D931&gt;=65),$V931*(1-10%)+SUM($X$22:$X931)+$AD931,AF931),
"")</f>
        <v/>
      </c>
      <c r="AI931" s="50" t="str">
        <f t="shared" si="504"/>
        <v/>
      </c>
      <c r="AJ931" s="50" t="str">
        <f t="shared" si="505"/>
        <v/>
      </c>
      <c r="AK931" s="50" t="str">
        <f t="shared" si="506"/>
        <v/>
      </c>
      <c r="AL931" s="50" t="str">
        <f t="shared" si="507"/>
        <v/>
      </c>
      <c r="AM931" s="50" t="str">
        <f t="shared" si="508"/>
        <v/>
      </c>
      <c r="AN931" s="50" t="str">
        <f t="shared" si="509"/>
        <v/>
      </c>
      <c r="AO931" s="50" t="str">
        <f t="shared" si="510"/>
        <v/>
      </c>
      <c r="AP931" s="50" t="str">
        <f t="shared" si="511"/>
        <v/>
      </c>
      <c r="AQ931" s="50" t="str">
        <f t="shared" si="512"/>
        <v/>
      </c>
    </row>
    <row r="932" spans="1:43" x14ac:dyDescent="0.2">
      <c r="A932" s="47" t="str">
        <f t="shared" si="513"/>
        <v/>
      </c>
      <c r="B932" s="47" t="str">
        <f>IF(E932&lt;=$F$10,VLOOKUP('KALKULATOR 2021'!A932,Robocze!$B$23:$C$102,2),"")</f>
        <v/>
      </c>
      <c r="C932" s="47" t="str">
        <f t="shared" si="480"/>
        <v/>
      </c>
      <c r="D932" s="48" t="str">
        <f t="shared" si="481"/>
        <v/>
      </c>
      <c r="E932" s="54" t="str">
        <f t="shared" si="482"/>
        <v/>
      </c>
      <c r="F932" s="49" t="str">
        <f t="shared" si="483"/>
        <v/>
      </c>
      <c r="G932" s="50" t="str">
        <f>IF(F932&lt;&gt;"",
IF($F$6=Robocze!$B$3,$F$5/12,
IF(AND($F$6=Robocze!$B$4,MOD(A932,3)=1),$F$5/4,
IF(AND($F$6=Robocze!$B$5,MOD(A932,12)=1),$F$5,0))),
"")</f>
        <v/>
      </c>
      <c r="H932" s="50" t="str">
        <f t="shared" si="484"/>
        <v/>
      </c>
      <c r="I932" s="51" t="str">
        <f t="shared" si="485"/>
        <v/>
      </c>
      <c r="J932" s="50" t="str">
        <f t="shared" si="486"/>
        <v/>
      </c>
      <c r="K932" s="50" t="str">
        <f t="shared" si="487"/>
        <v/>
      </c>
      <c r="L932" s="52" t="str">
        <f t="shared" si="488"/>
        <v/>
      </c>
      <c r="M932" s="111" t="str">
        <f t="shared" si="489"/>
        <v/>
      </c>
      <c r="N932" s="114" t="str">
        <f t="shared" si="490"/>
        <v/>
      </c>
      <c r="O932" s="115"/>
      <c r="P932" s="114" t="str">
        <f t="shared" si="491"/>
        <v/>
      </c>
      <c r="Q932" s="115"/>
      <c r="R932" s="112" t="str">
        <f t="shared" si="492"/>
        <v/>
      </c>
      <c r="S932" s="50"/>
      <c r="T932" s="53" t="str">
        <f t="shared" si="493"/>
        <v/>
      </c>
      <c r="U932" s="50" t="str">
        <f t="shared" si="494"/>
        <v/>
      </c>
      <c r="V932" s="50" t="str">
        <f t="shared" si="495"/>
        <v/>
      </c>
      <c r="W932" s="53" t="str">
        <f t="shared" si="496"/>
        <v/>
      </c>
      <c r="X932" s="50" t="str">
        <f t="shared" si="497"/>
        <v/>
      </c>
      <c r="Y932" s="50" t="str">
        <f>IF(B932&lt;&gt;"",IF(MONTH(E932)=MONTH($F$14),SUMIF($C$22:C1400,"="&amp;(C932-1),$G$22:G1400),0)*T932,"")</f>
        <v/>
      </c>
      <c r="Z932" s="50" t="str">
        <f>IF(B932&lt;&gt;"",SUM($Y$22:Y932),"")</f>
        <v/>
      </c>
      <c r="AA932" s="51" t="str">
        <f t="shared" si="498"/>
        <v/>
      </c>
      <c r="AB932" s="50" t="str">
        <f t="shared" si="499"/>
        <v/>
      </c>
      <c r="AC932" s="50" t="str">
        <f t="shared" si="500"/>
        <v/>
      </c>
      <c r="AD932" s="50" t="str">
        <f t="shared" si="501"/>
        <v/>
      </c>
      <c r="AE932" s="50" t="str">
        <f t="shared" si="502"/>
        <v/>
      </c>
      <c r="AF932" s="50" t="str">
        <f>IFERROR($V932*(1-$W932)+SUM($X$22:$X932)+$AD932,"")</f>
        <v/>
      </c>
      <c r="AG932" s="50" t="str">
        <f t="shared" si="503"/>
        <v/>
      </c>
      <c r="AH932" s="50" t="str">
        <f>IF(B932&lt;&gt;"",
IF(AND(AG932=TRUE,D932&gt;=65),$V932*(1-10%)+SUM($X$22:$X932)+$AD932,AF932),
"")</f>
        <v/>
      </c>
      <c r="AI932" s="50" t="str">
        <f t="shared" si="504"/>
        <v/>
      </c>
      <c r="AJ932" s="50" t="str">
        <f t="shared" si="505"/>
        <v/>
      </c>
      <c r="AK932" s="50" t="str">
        <f t="shared" si="506"/>
        <v/>
      </c>
      <c r="AL932" s="50" t="str">
        <f t="shared" si="507"/>
        <v/>
      </c>
      <c r="AM932" s="50" t="str">
        <f t="shared" si="508"/>
        <v/>
      </c>
      <c r="AN932" s="50" t="str">
        <f t="shared" si="509"/>
        <v/>
      </c>
      <c r="AO932" s="50" t="str">
        <f t="shared" si="510"/>
        <v/>
      </c>
      <c r="AP932" s="50" t="str">
        <f t="shared" si="511"/>
        <v/>
      </c>
      <c r="AQ932" s="50" t="str">
        <f t="shared" si="512"/>
        <v/>
      </c>
    </row>
    <row r="933" spans="1:43" x14ac:dyDescent="0.2">
      <c r="A933" s="55" t="str">
        <f t="shared" si="513"/>
        <v/>
      </c>
      <c r="B933" s="55" t="str">
        <f>IF(E933&lt;=$F$10,VLOOKUP('KALKULATOR 2021'!A933,Robocze!$B$23:$C$102,2),"")</f>
        <v/>
      </c>
      <c r="C933" s="55" t="str">
        <f t="shared" si="480"/>
        <v/>
      </c>
      <c r="D933" s="56" t="str">
        <f t="shared" si="481"/>
        <v/>
      </c>
      <c r="E933" s="57" t="str">
        <f t="shared" si="482"/>
        <v/>
      </c>
      <c r="F933" s="58" t="str">
        <f t="shared" si="483"/>
        <v/>
      </c>
      <c r="G933" s="59" t="str">
        <f>IF(F933&lt;&gt;"",
IF($F$6=Robocze!$B$3,$F$5/12,
IF(AND($F$6=Robocze!$B$4,MOD(A933,3)=1),$F$5/4,
IF(AND($F$6=Robocze!$B$5,MOD(A933,12)=1),$F$5,0))),
"")</f>
        <v/>
      </c>
      <c r="H933" s="59" t="str">
        <f t="shared" si="484"/>
        <v/>
      </c>
      <c r="I933" s="60" t="str">
        <f t="shared" si="485"/>
        <v/>
      </c>
      <c r="J933" s="59" t="str">
        <f t="shared" si="486"/>
        <v/>
      </c>
      <c r="K933" s="59" t="str">
        <f t="shared" si="487"/>
        <v/>
      </c>
      <c r="L933" s="61" t="str">
        <f t="shared" si="488"/>
        <v/>
      </c>
      <c r="M933" s="113" t="str">
        <f t="shared" si="489"/>
        <v/>
      </c>
      <c r="N933" s="114" t="str">
        <f t="shared" si="490"/>
        <v/>
      </c>
      <c r="O933" s="115"/>
      <c r="P933" s="114" t="str">
        <f t="shared" si="491"/>
        <v/>
      </c>
      <c r="Q933" s="115"/>
      <c r="R933" s="112" t="str">
        <f t="shared" si="492"/>
        <v/>
      </c>
      <c r="S933" s="59"/>
      <c r="T933" s="62" t="str">
        <f t="shared" si="493"/>
        <v/>
      </c>
      <c r="U933" s="59" t="str">
        <f t="shared" si="494"/>
        <v/>
      </c>
      <c r="V933" s="59" t="str">
        <f t="shared" si="495"/>
        <v/>
      </c>
      <c r="W933" s="62" t="str">
        <f t="shared" si="496"/>
        <v/>
      </c>
      <c r="X933" s="59" t="str">
        <f t="shared" si="497"/>
        <v/>
      </c>
      <c r="Y933" s="59" t="str">
        <f>IF(B933&lt;&gt;"",IF(MONTH(E933)=MONTH($F$14),SUMIF($C$22:C1401,"="&amp;(C933-1),$G$22:G1401),0)*T933,"")</f>
        <v/>
      </c>
      <c r="Z933" s="59" t="str">
        <f>IF(B933&lt;&gt;"",SUM($Y$22:Y933),"")</f>
        <v/>
      </c>
      <c r="AA933" s="60" t="str">
        <f t="shared" si="498"/>
        <v/>
      </c>
      <c r="AB933" s="59" t="str">
        <f t="shared" si="499"/>
        <v/>
      </c>
      <c r="AC933" s="59" t="str">
        <f t="shared" si="500"/>
        <v/>
      </c>
      <c r="AD933" s="59" t="str">
        <f t="shared" si="501"/>
        <v/>
      </c>
      <c r="AE933" s="59" t="str">
        <f t="shared" si="502"/>
        <v/>
      </c>
      <c r="AF933" s="59" t="str">
        <f>IFERROR($V933*(1-$W933)+SUM($X$22:$X933)+$AD933,"")</f>
        <v/>
      </c>
      <c r="AG933" s="59" t="str">
        <f t="shared" si="503"/>
        <v/>
      </c>
      <c r="AH933" s="59" t="str">
        <f>IF(B933&lt;&gt;"",
IF(AND(AG933=TRUE,D933&gt;=65),$V933*(1-10%)+SUM($X$22:$X933)+$AD933,AF933),
"")</f>
        <v/>
      </c>
      <c r="AI933" s="59" t="str">
        <f t="shared" si="504"/>
        <v/>
      </c>
      <c r="AJ933" s="59" t="str">
        <f t="shared" si="505"/>
        <v/>
      </c>
      <c r="AK933" s="59" t="str">
        <f t="shared" si="506"/>
        <v/>
      </c>
      <c r="AL933" s="59" t="str">
        <f t="shared" si="507"/>
        <v/>
      </c>
      <c r="AM933" s="59" t="str">
        <f t="shared" si="508"/>
        <v/>
      </c>
      <c r="AN933" s="59" t="str">
        <f t="shared" si="509"/>
        <v/>
      </c>
      <c r="AO933" s="59" t="str">
        <f t="shared" si="510"/>
        <v/>
      </c>
      <c r="AP933" s="59" t="str">
        <f t="shared" si="511"/>
        <v/>
      </c>
      <c r="AQ933" s="59" t="str">
        <f t="shared" si="512"/>
        <v/>
      </c>
    </row>
    <row r="934" spans="1:43" x14ac:dyDescent="0.2">
      <c r="A934" s="47" t="str">
        <f t="shared" si="513"/>
        <v/>
      </c>
      <c r="B934" s="47" t="str">
        <f>IF(E934&lt;=$F$10,VLOOKUP('KALKULATOR 2021'!A934,Robocze!$B$23:$C$102,2),"")</f>
        <v/>
      </c>
      <c r="C934" s="47" t="str">
        <f t="shared" ref="C934:C981" si="514">IF(B934="","",YEAR(E934))</f>
        <v/>
      </c>
      <c r="D934" s="48" t="str">
        <f t="shared" ref="D934:D981" si="515">IF(B934="","",D933+1/12)</f>
        <v/>
      </c>
      <c r="E934" s="49" t="str">
        <f t="shared" ref="E934:E981" si="516">IF(OR(B933="",E933&gt;$F$10,A934=""),"",EDATE(E933,1))</f>
        <v/>
      </c>
      <c r="F934" s="49" t="str">
        <f t="shared" ref="F934:F981" si="517">IFERROR(EOMONTH(E934,0),"")</f>
        <v/>
      </c>
      <c r="G934" s="50" t="str">
        <f>IF(F934&lt;&gt;"",
IF($F$6=Robocze!$B$3,$F$5/12,
IF(AND($F$6=Robocze!$B$4,MOD(A934,3)=1),$F$5/4,
IF(AND($F$6=Robocze!$B$5,MOD(A934,12)=1),$F$5,0))),
"")</f>
        <v/>
      </c>
      <c r="H934" s="50" t="str">
        <f t="shared" ref="H934:H981" si="518">IFERROR(H933+G934,"")</f>
        <v/>
      </c>
      <c r="I934" s="51" t="str">
        <f t="shared" ref="I934:I981" si="519">IF(E934&lt;=$F$10,$F$2,"")</f>
        <v/>
      </c>
      <c r="J934" s="50" t="str">
        <f t="shared" ref="J934:J981" si="520">IF(I934&lt;&gt;"",
IFERROR(IF(MONTH($F$9)=MONTH(E934),$F$16,0),"")+ IF(A934=1,$F$17,0),
"")</f>
        <v/>
      </c>
      <c r="K934" s="50" t="str">
        <f t="shared" ref="K934:K981" si="521">IF(I934&lt;&gt;"",
G934-J934,
"")</f>
        <v/>
      </c>
      <c r="L934" s="52" t="str">
        <f t="shared" ref="L934:L981" si="522">IFERROR(IF(AND(MOD(A934,12)=0,A934&lt;&gt;""),A934/12,""),"")</f>
        <v/>
      </c>
      <c r="M934" s="111" t="str">
        <f t="shared" ref="M934:M981" si="523">H934</f>
        <v/>
      </c>
      <c r="N934" s="114" t="str">
        <f t="shared" ref="N934:N981" si="524">IF(AG934=FALSE,AF934,AH934)</f>
        <v/>
      </c>
      <c r="O934" s="115"/>
      <c r="P934" s="114" t="str">
        <f t="shared" ref="P934:P981" si="525">IF(AL934=FALSE,AK934,AM934)</f>
        <v/>
      </c>
      <c r="Q934" s="115"/>
      <c r="R934" s="112" t="str">
        <f t="shared" ref="R934:R981" si="526">AQ934</f>
        <v/>
      </c>
      <c r="S934" s="50"/>
      <c r="T934" s="53" t="str">
        <f t="shared" ref="T934:T981" si="527">IF(B934&lt;&gt;"",$F$12,"")</f>
        <v/>
      </c>
      <c r="U934" s="50" t="str">
        <f t="shared" ref="U934:U981" si="528">IF(B934&lt;&gt;"",(K934+V933)*(I934/12),"")</f>
        <v/>
      </c>
      <c r="V934" s="50" t="str">
        <f t="shared" ref="V934:V981" si="529">IF(B934&lt;&gt;"",V933+U934+K934,"")</f>
        <v/>
      </c>
      <c r="W934" s="53" t="str">
        <f t="shared" ref="W934:W981" si="530">IF(B934&lt;&gt;"",$F$13,"")</f>
        <v/>
      </c>
      <c r="X934" s="50" t="str">
        <f t="shared" ref="X934:X981" si="531">IF(B934&lt;&gt;"",G934*T934,"")</f>
        <v/>
      </c>
      <c r="Y934" s="50" t="str">
        <f>IF(B934&lt;&gt;"",IF(MONTH(E934)=MONTH($F$14),SUMIF($C$22:C1402,"="&amp;(C934-1),$G$22:G1402),0)*T934,"")</f>
        <v/>
      </c>
      <c r="Z934" s="50" t="str">
        <f>IF(B934&lt;&gt;"",SUM($Y$22:Y934),"")</f>
        <v/>
      </c>
      <c r="AA934" s="51" t="str">
        <f t="shared" ref="AA934:AA981" si="532">IF(W934&lt;=$F$10,$F$3,"")</f>
        <v/>
      </c>
      <c r="AB934" s="50" t="str">
        <f t="shared" ref="AB934:AB981" si="533">IF(AA934&lt;&gt;"",
(AE933+Y934)*AA934/12,
"")</f>
        <v/>
      </c>
      <c r="AC934" s="50" t="str">
        <f t="shared" ref="AC934:AC981" si="534">IF(B934&lt;&gt;"",MAX(0,AB934*$F$15),"")</f>
        <v/>
      </c>
      <c r="AD934" s="50" t="str">
        <f t="shared" ref="AD934:AD981" si="535">IF(B934&lt;&gt;"",AD933+AB934-AC934,"")</f>
        <v/>
      </c>
      <c r="AE934" s="50" t="str">
        <f t="shared" ref="AE934:AE981" si="536">IF(B934&lt;&gt;"",AE933+AB934-AC934+Y934,"")</f>
        <v/>
      </c>
      <c r="AF934" s="50" t="str">
        <f>IFERROR($V934*(1-$W934)+SUM($X$22:$X934)+$AD934,"")</f>
        <v/>
      </c>
      <c r="AG934" s="50" t="str">
        <f t="shared" ref="AG934:AG981" si="537">IF(B934&lt;&gt;"",
IFERROR(IF(AG933=TRUE,AG933,AND(YEAR(E934)-YEAR($F$9)&gt;=5,D934&gt;=65)),""),
"")</f>
        <v/>
      </c>
      <c r="AH934" s="50" t="str">
        <f>IF(B934&lt;&gt;"",
IF(AND(AG934=TRUE,D934&gt;=65),$V934*(1-10%)+SUM($X$22:$X934)+$AD934,AF934),
"")</f>
        <v/>
      </c>
      <c r="AI934" s="50" t="str">
        <f t="shared" ref="AI934:AI981" si="538">IF(B934&lt;&gt;"",(K934+AJ933)*(I934/12),"")</f>
        <v/>
      </c>
      <c r="AJ934" s="50" t="str">
        <f t="shared" ref="AJ934:AJ981" si="539">IF(B934&lt;&gt;"",AJ933+AI934+K934,"")</f>
        <v/>
      </c>
      <c r="AK934" s="50" t="str">
        <f t="shared" ref="AK934:AK981" si="540">IF(B934&lt;&gt;"",IF(AJ934&gt;H934,AJ934-(AJ934-H934)*$F$15,AJ934),"")</f>
        <v/>
      </c>
      <c r="AL934" s="50" t="str">
        <f t="shared" ref="AL934:AL981" si="541">IF(B934&lt;&gt;"",
IFERROR(IF(AL933=TRUE,AL933,AND(YEAR(E934)-YEAR($F$9)&gt;=5,D934&gt;=55,OR(D934&gt;=60,D934&gt;=$F$11))),""),
"")</f>
        <v/>
      </c>
      <c r="AM934" s="50" t="str">
        <f t="shared" ref="AM934:AM981" si="542">IF(AL934=TRUE,AJ934,AK934)</f>
        <v/>
      </c>
      <c r="AN934" s="50" t="str">
        <f t="shared" ref="AN934:AN981" si="543">IF(B934&lt;&gt;"",(AQ933+G934)*I934/12,"")</f>
        <v/>
      </c>
      <c r="AO934" s="50" t="str">
        <f t="shared" ref="AO934:AO981" si="544">IF(B934&lt;&gt;"",MAX(0,AN934*$F$15),"")</f>
        <v/>
      </c>
      <c r="AP934" s="50" t="str">
        <f t="shared" ref="AP934:AP981" si="545">IF(B934&lt;&gt;"",AQ934-H934,"")</f>
        <v/>
      </c>
      <c r="AQ934" s="50" t="str">
        <f t="shared" ref="AQ934:AQ981" si="546">IF(B934&lt;&gt;"",AQ933+G934+AN934-AO934,"")</f>
        <v/>
      </c>
    </row>
    <row r="935" spans="1:43" x14ac:dyDescent="0.2">
      <c r="A935" s="47" t="str">
        <f t="shared" si="513"/>
        <v/>
      </c>
      <c r="B935" s="47" t="str">
        <f>IF(E935&lt;=$F$10,VLOOKUP('KALKULATOR 2021'!A935,Robocze!$B$23:$C$102,2),"")</f>
        <v/>
      </c>
      <c r="C935" s="47" t="str">
        <f t="shared" si="514"/>
        <v/>
      </c>
      <c r="D935" s="48" t="str">
        <f t="shared" si="515"/>
        <v/>
      </c>
      <c r="E935" s="54" t="str">
        <f t="shared" si="516"/>
        <v/>
      </c>
      <c r="F935" s="49" t="str">
        <f t="shared" si="517"/>
        <v/>
      </c>
      <c r="G935" s="50" t="str">
        <f>IF(F935&lt;&gt;"",
IF($F$6=Robocze!$B$3,$F$5/12,
IF(AND($F$6=Robocze!$B$4,MOD(A935,3)=1),$F$5/4,
IF(AND($F$6=Robocze!$B$5,MOD(A935,12)=1),$F$5,0))),
"")</f>
        <v/>
      </c>
      <c r="H935" s="50" t="str">
        <f t="shared" si="518"/>
        <v/>
      </c>
      <c r="I935" s="51" t="str">
        <f t="shared" si="519"/>
        <v/>
      </c>
      <c r="J935" s="50" t="str">
        <f t="shared" si="520"/>
        <v/>
      </c>
      <c r="K935" s="50" t="str">
        <f t="shared" si="521"/>
        <v/>
      </c>
      <c r="L935" s="52" t="str">
        <f t="shared" si="522"/>
        <v/>
      </c>
      <c r="M935" s="111" t="str">
        <f t="shared" si="523"/>
        <v/>
      </c>
      <c r="N935" s="114" t="str">
        <f t="shared" si="524"/>
        <v/>
      </c>
      <c r="O935" s="115"/>
      <c r="P935" s="114" t="str">
        <f t="shared" si="525"/>
        <v/>
      </c>
      <c r="Q935" s="115"/>
      <c r="R935" s="112" t="str">
        <f t="shared" si="526"/>
        <v/>
      </c>
      <c r="S935" s="50"/>
      <c r="T935" s="53" t="str">
        <f t="shared" si="527"/>
        <v/>
      </c>
      <c r="U935" s="50" t="str">
        <f t="shared" si="528"/>
        <v/>
      </c>
      <c r="V935" s="50" t="str">
        <f t="shared" si="529"/>
        <v/>
      </c>
      <c r="W935" s="53" t="str">
        <f t="shared" si="530"/>
        <v/>
      </c>
      <c r="X935" s="50" t="str">
        <f t="shared" si="531"/>
        <v/>
      </c>
      <c r="Y935" s="50" t="str">
        <f>IF(B935&lt;&gt;"",IF(MONTH(E935)=MONTH($F$14),SUMIF($C$22:C1403,"="&amp;(C935-1),$G$22:G1403),0)*T935,"")</f>
        <v/>
      </c>
      <c r="Z935" s="50" t="str">
        <f>IF(B935&lt;&gt;"",SUM($Y$22:Y935),"")</f>
        <v/>
      </c>
      <c r="AA935" s="51" t="str">
        <f t="shared" si="532"/>
        <v/>
      </c>
      <c r="AB935" s="50" t="str">
        <f t="shared" si="533"/>
        <v/>
      </c>
      <c r="AC935" s="50" t="str">
        <f t="shared" si="534"/>
        <v/>
      </c>
      <c r="AD935" s="50" t="str">
        <f t="shared" si="535"/>
        <v/>
      </c>
      <c r="AE935" s="50" t="str">
        <f t="shared" si="536"/>
        <v/>
      </c>
      <c r="AF935" s="50" t="str">
        <f>IFERROR($V935*(1-$W935)+SUM($X$22:$X935)+$AD935,"")</f>
        <v/>
      </c>
      <c r="AG935" s="50" t="str">
        <f t="shared" si="537"/>
        <v/>
      </c>
      <c r="AH935" s="50" t="str">
        <f>IF(B935&lt;&gt;"",
IF(AND(AG935=TRUE,D935&gt;=65),$V935*(1-10%)+SUM($X$22:$X935)+$AD935,AF935),
"")</f>
        <v/>
      </c>
      <c r="AI935" s="50" t="str">
        <f t="shared" si="538"/>
        <v/>
      </c>
      <c r="AJ935" s="50" t="str">
        <f t="shared" si="539"/>
        <v/>
      </c>
      <c r="AK935" s="50" t="str">
        <f t="shared" si="540"/>
        <v/>
      </c>
      <c r="AL935" s="50" t="str">
        <f t="shared" si="541"/>
        <v/>
      </c>
      <c r="AM935" s="50" t="str">
        <f t="shared" si="542"/>
        <v/>
      </c>
      <c r="AN935" s="50" t="str">
        <f t="shared" si="543"/>
        <v/>
      </c>
      <c r="AO935" s="50" t="str">
        <f t="shared" si="544"/>
        <v/>
      </c>
      <c r="AP935" s="50" t="str">
        <f t="shared" si="545"/>
        <v/>
      </c>
      <c r="AQ935" s="50" t="str">
        <f t="shared" si="546"/>
        <v/>
      </c>
    </row>
    <row r="936" spans="1:43" x14ac:dyDescent="0.2">
      <c r="A936" s="47" t="str">
        <f t="shared" si="513"/>
        <v/>
      </c>
      <c r="B936" s="47" t="str">
        <f>IF(E936&lt;=$F$10,VLOOKUP('KALKULATOR 2021'!A936,Robocze!$B$23:$C$102,2),"")</f>
        <v/>
      </c>
      <c r="C936" s="47" t="str">
        <f t="shared" si="514"/>
        <v/>
      </c>
      <c r="D936" s="48" t="str">
        <f t="shared" si="515"/>
        <v/>
      </c>
      <c r="E936" s="54" t="str">
        <f t="shared" si="516"/>
        <v/>
      </c>
      <c r="F936" s="49" t="str">
        <f t="shared" si="517"/>
        <v/>
      </c>
      <c r="G936" s="50" t="str">
        <f>IF(F936&lt;&gt;"",
IF($F$6=Robocze!$B$3,$F$5/12,
IF(AND($F$6=Robocze!$B$4,MOD(A936,3)=1),$F$5/4,
IF(AND($F$6=Robocze!$B$5,MOD(A936,12)=1),$F$5,0))),
"")</f>
        <v/>
      </c>
      <c r="H936" s="50" t="str">
        <f t="shared" si="518"/>
        <v/>
      </c>
      <c r="I936" s="51" t="str">
        <f t="shared" si="519"/>
        <v/>
      </c>
      <c r="J936" s="50" t="str">
        <f t="shared" si="520"/>
        <v/>
      </c>
      <c r="K936" s="50" t="str">
        <f t="shared" si="521"/>
        <v/>
      </c>
      <c r="L936" s="52" t="str">
        <f t="shared" si="522"/>
        <v/>
      </c>
      <c r="M936" s="111" t="str">
        <f t="shared" si="523"/>
        <v/>
      </c>
      <c r="N936" s="114" t="str">
        <f t="shared" si="524"/>
        <v/>
      </c>
      <c r="O936" s="115"/>
      <c r="P936" s="114" t="str">
        <f t="shared" si="525"/>
        <v/>
      </c>
      <c r="Q936" s="115"/>
      <c r="R936" s="112" t="str">
        <f t="shared" si="526"/>
        <v/>
      </c>
      <c r="S936" s="50"/>
      <c r="T936" s="53" t="str">
        <f t="shared" si="527"/>
        <v/>
      </c>
      <c r="U936" s="50" t="str">
        <f t="shared" si="528"/>
        <v/>
      </c>
      <c r="V936" s="50" t="str">
        <f t="shared" si="529"/>
        <v/>
      </c>
      <c r="W936" s="53" t="str">
        <f t="shared" si="530"/>
        <v/>
      </c>
      <c r="X936" s="50" t="str">
        <f t="shared" si="531"/>
        <v/>
      </c>
      <c r="Y936" s="50" t="str">
        <f>IF(B936&lt;&gt;"",IF(MONTH(E936)=MONTH($F$14),SUMIF($C$22:C1404,"="&amp;(C936-1),$G$22:G1404),0)*T936,"")</f>
        <v/>
      </c>
      <c r="Z936" s="50" t="str">
        <f>IF(B936&lt;&gt;"",SUM($Y$22:Y936),"")</f>
        <v/>
      </c>
      <c r="AA936" s="51" t="str">
        <f t="shared" si="532"/>
        <v/>
      </c>
      <c r="AB936" s="50" t="str">
        <f t="shared" si="533"/>
        <v/>
      </c>
      <c r="AC936" s="50" t="str">
        <f t="shared" si="534"/>
        <v/>
      </c>
      <c r="AD936" s="50" t="str">
        <f t="shared" si="535"/>
        <v/>
      </c>
      <c r="AE936" s="50" t="str">
        <f t="shared" si="536"/>
        <v/>
      </c>
      <c r="AF936" s="50" t="str">
        <f>IFERROR($V936*(1-$W936)+SUM($X$22:$X936)+$AD936,"")</f>
        <v/>
      </c>
      <c r="AG936" s="50" t="str">
        <f t="shared" si="537"/>
        <v/>
      </c>
      <c r="AH936" s="50" t="str">
        <f>IF(B936&lt;&gt;"",
IF(AND(AG936=TRUE,D936&gt;=65),$V936*(1-10%)+SUM($X$22:$X936)+$AD936,AF936),
"")</f>
        <v/>
      </c>
      <c r="AI936" s="50" t="str">
        <f t="shared" si="538"/>
        <v/>
      </c>
      <c r="AJ936" s="50" t="str">
        <f t="shared" si="539"/>
        <v/>
      </c>
      <c r="AK936" s="50" t="str">
        <f t="shared" si="540"/>
        <v/>
      </c>
      <c r="AL936" s="50" t="str">
        <f t="shared" si="541"/>
        <v/>
      </c>
      <c r="AM936" s="50" t="str">
        <f t="shared" si="542"/>
        <v/>
      </c>
      <c r="AN936" s="50" t="str">
        <f t="shared" si="543"/>
        <v/>
      </c>
      <c r="AO936" s="50" t="str">
        <f t="shared" si="544"/>
        <v/>
      </c>
      <c r="AP936" s="50" t="str">
        <f t="shared" si="545"/>
        <v/>
      </c>
      <c r="AQ936" s="50" t="str">
        <f t="shared" si="546"/>
        <v/>
      </c>
    </row>
    <row r="937" spans="1:43" x14ac:dyDescent="0.2">
      <c r="A937" s="47" t="str">
        <f t="shared" si="513"/>
        <v/>
      </c>
      <c r="B937" s="47" t="str">
        <f>IF(E937&lt;=$F$10,VLOOKUP('KALKULATOR 2021'!A937,Robocze!$B$23:$C$102,2),"")</f>
        <v/>
      </c>
      <c r="C937" s="47" t="str">
        <f t="shared" si="514"/>
        <v/>
      </c>
      <c r="D937" s="48" t="str">
        <f t="shared" si="515"/>
        <v/>
      </c>
      <c r="E937" s="54" t="str">
        <f t="shared" si="516"/>
        <v/>
      </c>
      <c r="F937" s="49" t="str">
        <f t="shared" si="517"/>
        <v/>
      </c>
      <c r="G937" s="50" t="str">
        <f>IF(F937&lt;&gt;"",
IF($F$6=Robocze!$B$3,$F$5/12,
IF(AND($F$6=Robocze!$B$4,MOD(A937,3)=1),$F$5/4,
IF(AND($F$6=Robocze!$B$5,MOD(A937,12)=1),$F$5,0))),
"")</f>
        <v/>
      </c>
      <c r="H937" s="50" t="str">
        <f t="shared" si="518"/>
        <v/>
      </c>
      <c r="I937" s="51" t="str">
        <f t="shared" si="519"/>
        <v/>
      </c>
      <c r="J937" s="50" t="str">
        <f t="shared" si="520"/>
        <v/>
      </c>
      <c r="K937" s="50" t="str">
        <f t="shared" si="521"/>
        <v/>
      </c>
      <c r="L937" s="52" t="str">
        <f t="shared" si="522"/>
        <v/>
      </c>
      <c r="M937" s="111" t="str">
        <f t="shared" si="523"/>
        <v/>
      </c>
      <c r="N937" s="114" t="str">
        <f t="shared" si="524"/>
        <v/>
      </c>
      <c r="O937" s="115"/>
      <c r="P937" s="114" t="str">
        <f t="shared" si="525"/>
        <v/>
      </c>
      <c r="Q937" s="115"/>
      <c r="R937" s="112" t="str">
        <f t="shared" si="526"/>
        <v/>
      </c>
      <c r="S937" s="50"/>
      <c r="T937" s="53" t="str">
        <f t="shared" si="527"/>
        <v/>
      </c>
      <c r="U937" s="50" t="str">
        <f t="shared" si="528"/>
        <v/>
      </c>
      <c r="V937" s="50" t="str">
        <f t="shared" si="529"/>
        <v/>
      </c>
      <c r="W937" s="53" t="str">
        <f t="shared" si="530"/>
        <v/>
      </c>
      <c r="X937" s="50" t="str">
        <f t="shared" si="531"/>
        <v/>
      </c>
      <c r="Y937" s="50" t="str">
        <f>IF(B937&lt;&gt;"",IF(MONTH(E937)=MONTH($F$14),SUMIF($C$22:C1405,"="&amp;(C937-1),$G$22:G1405),0)*T937,"")</f>
        <v/>
      </c>
      <c r="Z937" s="50" t="str">
        <f>IF(B937&lt;&gt;"",SUM($Y$22:Y937),"")</f>
        <v/>
      </c>
      <c r="AA937" s="51" t="str">
        <f t="shared" si="532"/>
        <v/>
      </c>
      <c r="AB937" s="50" t="str">
        <f t="shared" si="533"/>
        <v/>
      </c>
      <c r="AC937" s="50" t="str">
        <f t="shared" si="534"/>
        <v/>
      </c>
      <c r="AD937" s="50" t="str">
        <f t="shared" si="535"/>
        <v/>
      </c>
      <c r="AE937" s="50" t="str">
        <f t="shared" si="536"/>
        <v/>
      </c>
      <c r="AF937" s="50" t="str">
        <f>IFERROR($V937*(1-$W937)+SUM($X$22:$X937)+$AD937,"")</f>
        <v/>
      </c>
      <c r="AG937" s="50" t="str">
        <f t="shared" si="537"/>
        <v/>
      </c>
      <c r="AH937" s="50" t="str">
        <f>IF(B937&lt;&gt;"",
IF(AND(AG937=TRUE,D937&gt;=65),$V937*(1-10%)+SUM($X$22:$X937)+$AD937,AF937),
"")</f>
        <v/>
      </c>
      <c r="AI937" s="50" t="str">
        <f t="shared" si="538"/>
        <v/>
      </c>
      <c r="AJ937" s="50" t="str">
        <f t="shared" si="539"/>
        <v/>
      </c>
      <c r="AK937" s="50" t="str">
        <f t="shared" si="540"/>
        <v/>
      </c>
      <c r="AL937" s="50" t="str">
        <f t="shared" si="541"/>
        <v/>
      </c>
      <c r="AM937" s="50" t="str">
        <f t="shared" si="542"/>
        <v/>
      </c>
      <c r="AN937" s="50" t="str">
        <f t="shared" si="543"/>
        <v/>
      </c>
      <c r="AO937" s="50" t="str">
        <f t="shared" si="544"/>
        <v/>
      </c>
      <c r="AP937" s="50" t="str">
        <f t="shared" si="545"/>
        <v/>
      </c>
      <c r="AQ937" s="50" t="str">
        <f t="shared" si="546"/>
        <v/>
      </c>
    </row>
    <row r="938" spans="1:43" x14ac:dyDescent="0.2">
      <c r="A938" s="47" t="str">
        <f t="shared" si="513"/>
        <v/>
      </c>
      <c r="B938" s="47" t="str">
        <f>IF(E938&lt;=$F$10,VLOOKUP('KALKULATOR 2021'!A938,Robocze!$B$23:$C$102,2),"")</f>
        <v/>
      </c>
      <c r="C938" s="47" t="str">
        <f t="shared" si="514"/>
        <v/>
      </c>
      <c r="D938" s="48" t="str">
        <f t="shared" si="515"/>
        <v/>
      </c>
      <c r="E938" s="54" t="str">
        <f t="shared" si="516"/>
        <v/>
      </c>
      <c r="F938" s="49" t="str">
        <f t="shared" si="517"/>
        <v/>
      </c>
      <c r="G938" s="50" t="str">
        <f>IF(F938&lt;&gt;"",
IF($F$6=Robocze!$B$3,$F$5/12,
IF(AND($F$6=Robocze!$B$4,MOD(A938,3)=1),$F$5/4,
IF(AND($F$6=Robocze!$B$5,MOD(A938,12)=1),$F$5,0))),
"")</f>
        <v/>
      </c>
      <c r="H938" s="50" t="str">
        <f t="shared" si="518"/>
        <v/>
      </c>
      <c r="I938" s="51" t="str">
        <f t="shared" si="519"/>
        <v/>
      </c>
      <c r="J938" s="50" t="str">
        <f t="shared" si="520"/>
        <v/>
      </c>
      <c r="K938" s="50" t="str">
        <f t="shared" si="521"/>
        <v/>
      </c>
      <c r="L938" s="52" t="str">
        <f t="shared" si="522"/>
        <v/>
      </c>
      <c r="M938" s="111" t="str">
        <f t="shared" si="523"/>
        <v/>
      </c>
      <c r="N938" s="114" t="str">
        <f t="shared" si="524"/>
        <v/>
      </c>
      <c r="O938" s="115"/>
      <c r="P938" s="114" t="str">
        <f t="shared" si="525"/>
        <v/>
      </c>
      <c r="Q938" s="115"/>
      <c r="R938" s="112" t="str">
        <f t="shared" si="526"/>
        <v/>
      </c>
      <c r="S938" s="50"/>
      <c r="T938" s="53" t="str">
        <f t="shared" si="527"/>
        <v/>
      </c>
      <c r="U938" s="50" t="str">
        <f t="shared" si="528"/>
        <v/>
      </c>
      <c r="V938" s="50" t="str">
        <f t="shared" si="529"/>
        <v/>
      </c>
      <c r="W938" s="53" t="str">
        <f t="shared" si="530"/>
        <v/>
      </c>
      <c r="X938" s="50" t="str">
        <f t="shared" si="531"/>
        <v/>
      </c>
      <c r="Y938" s="50" t="str">
        <f>IF(B938&lt;&gt;"",IF(MONTH(E938)=MONTH($F$14),SUMIF($C$22:C1406,"="&amp;(C938-1),$G$22:G1406),0)*T938,"")</f>
        <v/>
      </c>
      <c r="Z938" s="50" t="str">
        <f>IF(B938&lt;&gt;"",SUM($Y$22:Y938),"")</f>
        <v/>
      </c>
      <c r="AA938" s="51" t="str">
        <f t="shared" si="532"/>
        <v/>
      </c>
      <c r="AB938" s="50" t="str">
        <f t="shared" si="533"/>
        <v/>
      </c>
      <c r="AC938" s="50" t="str">
        <f t="shared" si="534"/>
        <v/>
      </c>
      <c r="AD938" s="50" t="str">
        <f t="shared" si="535"/>
        <v/>
      </c>
      <c r="AE938" s="50" t="str">
        <f t="shared" si="536"/>
        <v/>
      </c>
      <c r="AF938" s="50" t="str">
        <f>IFERROR($V938*(1-$W938)+SUM($X$22:$X938)+$AD938,"")</f>
        <v/>
      </c>
      <c r="AG938" s="50" t="str">
        <f t="shared" si="537"/>
        <v/>
      </c>
      <c r="AH938" s="50" t="str">
        <f>IF(B938&lt;&gt;"",
IF(AND(AG938=TRUE,D938&gt;=65),$V938*(1-10%)+SUM($X$22:$X938)+$AD938,AF938),
"")</f>
        <v/>
      </c>
      <c r="AI938" s="50" t="str">
        <f t="shared" si="538"/>
        <v/>
      </c>
      <c r="AJ938" s="50" t="str">
        <f t="shared" si="539"/>
        <v/>
      </c>
      <c r="AK938" s="50" t="str">
        <f t="shared" si="540"/>
        <v/>
      </c>
      <c r="AL938" s="50" t="str">
        <f t="shared" si="541"/>
        <v/>
      </c>
      <c r="AM938" s="50" t="str">
        <f t="shared" si="542"/>
        <v/>
      </c>
      <c r="AN938" s="50" t="str">
        <f t="shared" si="543"/>
        <v/>
      </c>
      <c r="AO938" s="50" t="str">
        <f t="shared" si="544"/>
        <v/>
      </c>
      <c r="AP938" s="50" t="str">
        <f t="shared" si="545"/>
        <v/>
      </c>
      <c r="AQ938" s="50" t="str">
        <f t="shared" si="546"/>
        <v/>
      </c>
    </row>
    <row r="939" spans="1:43" x14ac:dyDescent="0.2">
      <c r="A939" s="47" t="str">
        <f t="shared" si="513"/>
        <v/>
      </c>
      <c r="B939" s="47" t="str">
        <f>IF(E939&lt;=$F$10,VLOOKUP('KALKULATOR 2021'!A939,Robocze!$B$23:$C$102,2),"")</f>
        <v/>
      </c>
      <c r="C939" s="47" t="str">
        <f t="shared" si="514"/>
        <v/>
      </c>
      <c r="D939" s="48" t="str">
        <f t="shared" si="515"/>
        <v/>
      </c>
      <c r="E939" s="54" t="str">
        <f t="shared" si="516"/>
        <v/>
      </c>
      <c r="F939" s="49" t="str">
        <f t="shared" si="517"/>
        <v/>
      </c>
      <c r="G939" s="50" t="str">
        <f>IF(F939&lt;&gt;"",
IF($F$6=Robocze!$B$3,$F$5/12,
IF(AND($F$6=Robocze!$B$4,MOD(A939,3)=1),$F$5/4,
IF(AND($F$6=Robocze!$B$5,MOD(A939,12)=1),$F$5,0))),
"")</f>
        <v/>
      </c>
      <c r="H939" s="50" t="str">
        <f t="shared" si="518"/>
        <v/>
      </c>
      <c r="I939" s="51" t="str">
        <f t="shared" si="519"/>
        <v/>
      </c>
      <c r="J939" s="50" t="str">
        <f t="shared" si="520"/>
        <v/>
      </c>
      <c r="K939" s="50" t="str">
        <f t="shared" si="521"/>
        <v/>
      </c>
      <c r="L939" s="52" t="str">
        <f t="shared" si="522"/>
        <v/>
      </c>
      <c r="M939" s="111" t="str">
        <f t="shared" si="523"/>
        <v/>
      </c>
      <c r="N939" s="114" t="str">
        <f t="shared" si="524"/>
        <v/>
      </c>
      <c r="O939" s="115"/>
      <c r="P939" s="114" t="str">
        <f t="shared" si="525"/>
        <v/>
      </c>
      <c r="Q939" s="115"/>
      <c r="R939" s="112" t="str">
        <f t="shared" si="526"/>
        <v/>
      </c>
      <c r="S939" s="50"/>
      <c r="T939" s="53" t="str">
        <f t="shared" si="527"/>
        <v/>
      </c>
      <c r="U939" s="50" t="str">
        <f t="shared" si="528"/>
        <v/>
      </c>
      <c r="V939" s="50" t="str">
        <f t="shared" si="529"/>
        <v/>
      </c>
      <c r="W939" s="53" t="str">
        <f t="shared" si="530"/>
        <v/>
      </c>
      <c r="X939" s="50" t="str">
        <f t="shared" si="531"/>
        <v/>
      </c>
      <c r="Y939" s="50" t="str">
        <f>IF(B939&lt;&gt;"",IF(MONTH(E939)=MONTH($F$14),SUMIF($C$22:C1407,"="&amp;(C939-1),$G$22:G1407),0)*T939,"")</f>
        <v/>
      </c>
      <c r="Z939" s="50" t="str">
        <f>IF(B939&lt;&gt;"",SUM($Y$22:Y939),"")</f>
        <v/>
      </c>
      <c r="AA939" s="51" t="str">
        <f t="shared" si="532"/>
        <v/>
      </c>
      <c r="AB939" s="50" t="str">
        <f t="shared" si="533"/>
        <v/>
      </c>
      <c r="AC939" s="50" t="str">
        <f t="shared" si="534"/>
        <v/>
      </c>
      <c r="AD939" s="50" t="str">
        <f t="shared" si="535"/>
        <v/>
      </c>
      <c r="AE939" s="50" t="str">
        <f t="shared" si="536"/>
        <v/>
      </c>
      <c r="AF939" s="50" t="str">
        <f>IFERROR($V939*(1-$W939)+SUM($X$22:$X939)+$AD939,"")</f>
        <v/>
      </c>
      <c r="AG939" s="50" t="str">
        <f t="shared" si="537"/>
        <v/>
      </c>
      <c r="AH939" s="50" t="str">
        <f>IF(B939&lt;&gt;"",
IF(AND(AG939=TRUE,D939&gt;=65),$V939*(1-10%)+SUM($X$22:$X939)+$AD939,AF939),
"")</f>
        <v/>
      </c>
      <c r="AI939" s="50" t="str">
        <f t="shared" si="538"/>
        <v/>
      </c>
      <c r="AJ939" s="50" t="str">
        <f t="shared" si="539"/>
        <v/>
      </c>
      <c r="AK939" s="50" t="str">
        <f t="shared" si="540"/>
        <v/>
      </c>
      <c r="AL939" s="50" t="str">
        <f t="shared" si="541"/>
        <v/>
      </c>
      <c r="AM939" s="50" t="str">
        <f t="shared" si="542"/>
        <v/>
      </c>
      <c r="AN939" s="50" t="str">
        <f t="shared" si="543"/>
        <v/>
      </c>
      <c r="AO939" s="50" t="str">
        <f t="shared" si="544"/>
        <v/>
      </c>
      <c r="AP939" s="50" t="str">
        <f t="shared" si="545"/>
        <v/>
      </c>
      <c r="AQ939" s="50" t="str">
        <f t="shared" si="546"/>
        <v/>
      </c>
    </row>
    <row r="940" spans="1:43" x14ac:dyDescent="0.2">
      <c r="A940" s="47" t="str">
        <f t="shared" si="513"/>
        <v/>
      </c>
      <c r="B940" s="47" t="str">
        <f>IF(E940&lt;=$F$10,VLOOKUP('KALKULATOR 2021'!A940,Robocze!$B$23:$C$102,2),"")</f>
        <v/>
      </c>
      <c r="C940" s="47" t="str">
        <f t="shared" si="514"/>
        <v/>
      </c>
      <c r="D940" s="48" t="str">
        <f t="shared" si="515"/>
        <v/>
      </c>
      <c r="E940" s="54" t="str">
        <f t="shared" si="516"/>
        <v/>
      </c>
      <c r="F940" s="49" t="str">
        <f t="shared" si="517"/>
        <v/>
      </c>
      <c r="G940" s="50" t="str">
        <f>IF(F940&lt;&gt;"",
IF($F$6=Robocze!$B$3,$F$5/12,
IF(AND($F$6=Robocze!$B$4,MOD(A940,3)=1),$F$5/4,
IF(AND($F$6=Robocze!$B$5,MOD(A940,12)=1),$F$5,0))),
"")</f>
        <v/>
      </c>
      <c r="H940" s="50" t="str">
        <f t="shared" si="518"/>
        <v/>
      </c>
      <c r="I940" s="51" t="str">
        <f t="shared" si="519"/>
        <v/>
      </c>
      <c r="J940" s="50" t="str">
        <f t="shared" si="520"/>
        <v/>
      </c>
      <c r="K940" s="50" t="str">
        <f t="shared" si="521"/>
        <v/>
      </c>
      <c r="L940" s="52" t="str">
        <f t="shared" si="522"/>
        <v/>
      </c>
      <c r="M940" s="111" t="str">
        <f t="shared" si="523"/>
        <v/>
      </c>
      <c r="N940" s="114" t="str">
        <f t="shared" si="524"/>
        <v/>
      </c>
      <c r="O940" s="115"/>
      <c r="P940" s="114" t="str">
        <f t="shared" si="525"/>
        <v/>
      </c>
      <c r="Q940" s="115"/>
      <c r="R940" s="112" t="str">
        <f t="shared" si="526"/>
        <v/>
      </c>
      <c r="S940" s="50"/>
      <c r="T940" s="53" t="str">
        <f t="shared" si="527"/>
        <v/>
      </c>
      <c r="U940" s="50" t="str">
        <f t="shared" si="528"/>
        <v/>
      </c>
      <c r="V940" s="50" t="str">
        <f t="shared" si="529"/>
        <v/>
      </c>
      <c r="W940" s="53" t="str">
        <f t="shared" si="530"/>
        <v/>
      </c>
      <c r="X940" s="50" t="str">
        <f t="shared" si="531"/>
        <v/>
      </c>
      <c r="Y940" s="50" t="str">
        <f>IF(B940&lt;&gt;"",IF(MONTH(E940)=MONTH($F$14),SUMIF($C$22:C1408,"="&amp;(C940-1),$G$22:G1408),0)*T940,"")</f>
        <v/>
      </c>
      <c r="Z940" s="50" t="str">
        <f>IF(B940&lt;&gt;"",SUM($Y$22:Y940),"")</f>
        <v/>
      </c>
      <c r="AA940" s="51" t="str">
        <f t="shared" si="532"/>
        <v/>
      </c>
      <c r="AB940" s="50" t="str">
        <f t="shared" si="533"/>
        <v/>
      </c>
      <c r="AC940" s="50" t="str">
        <f t="shared" si="534"/>
        <v/>
      </c>
      <c r="AD940" s="50" t="str">
        <f t="shared" si="535"/>
        <v/>
      </c>
      <c r="AE940" s="50" t="str">
        <f t="shared" si="536"/>
        <v/>
      </c>
      <c r="AF940" s="50" t="str">
        <f>IFERROR($V940*(1-$W940)+SUM($X$22:$X940)+$AD940,"")</f>
        <v/>
      </c>
      <c r="AG940" s="50" t="str">
        <f t="shared" si="537"/>
        <v/>
      </c>
      <c r="AH940" s="50" t="str">
        <f>IF(B940&lt;&gt;"",
IF(AND(AG940=TRUE,D940&gt;=65),$V940*(1-10%)+SUM($X$22:$X940)+$AD940,AF940),
"")</f>
        <v/>
      </c>
      <c r="AI940" s="50" t="str">
        <f t="shared" si="538"/>
        <v/>
      </c>
      <c r="AJ940" s="50" t="str">
        <f t="shared" si="539"/>
        <v/>
      </c>
      <c r="AK940" s="50" t="str">
        <f t="shared" si="540"/>
        <v/>
      </c>
      <c r="AL940" s="50" t="str">
        <f t="shared" si="541"/>
        <v/>
      </c>
      <c r="AM940" s="50" t="str">
        <f t="shared" si="542"/>
        <v/>
      </c>
      <c r="AN940" s="50" t="str">
        <f t="shared" si="543"/>
        <v/>
      </c>
      <c r="AO940" s="50" t="str">
        <f t="shared" si="544"/>
        <v/>
      </c>
      <c r="AP940" s="50" t="str">
        <f t="shared" si="545"/>
        <v/>
      </c>
      <c r="AQ940" s="50" t="str">
        <f t="shared" si="546"/>
        <v/>
      </c>
    </row>
    <row r="941" spans="1:43" x14ac:dyDescent="0.2">
      <c r="A941" s="47" t="str">
        <f t="shared" si="513"/>
        <v/>
      </c>
      <c r="B941" s="47" t="str">
        <f>IF(E941&lt;=$F$10,VLOOKUP('KALKULATOR 2021'!A941,Robocze!$B$23:$C$102,2),"")</f>
        <v/>
      </c>
      <c r="C941" s="47" t="str">
        <f t="shared" si="514"/>
        <v/>
      </c>
      <c r="D941" s="48" t="str">
        <f t="shared" si="515"/>
        <v/>
      </c>
      <c r="E941" s="54" t="str">
        <f t="shared" si="516"/>
        <v/>
      </c>
      <c r="F941" s="49" t="str">
        <f t="shared" si="517"/>
        <v/>
      </c>
      <c r="G941" s="50" t="str">
        <f>IF(F941&lt;&gt;"",
IF($F$6=Robocze!$B$3,$F$5/12,
IF(AND($F$6=Robocze!$B$4,MOD(A941,3)=1),$F$5/4,
IF(AND($F$6=Robocze!$B$5,MOD(A941,12)=1),$F$5,0))),
"")</f>
        <v/>
      </c>
      <c r="H941" s="50" t="str">
        <f t="shared" si="518"/>
        <v/>
      </c>
      <c r="I941" s="51" t="str">
        <f t="shared" si="519"/>
        <v/>
      </c>
      <c r="J941" s="50" t="str">
        <f t="shared" si="520"/>
        <v/>
      </c>
      <c r="K941" s="50" t="str">
        <f t="shared" si="521"/>
        <v/>
      </c>
      <c r="L941" s="52" t="str">
        <f t="shared" si="522"/>
        <v/>
      </c>
      <c r="M941" s="111" t="str">
        <f t="shared" si="523"/>
        <v/>
      </c>
      <c r="N941" s="114" t="str">
        <f t="shared" si="524"/>
        <v/>
      </c>
      <c r="O941" s="115"/>
      <c r="P941" s="114" t="str">
        <f t="shared" si="525"/>
        <v/>
      </c>
      <c r="Q941" s="115"/>
      <c r="R941" s="112" t="str">
        <f t="shared" si="526"/>
        <v/>
      </c>
      <c r="S941" s="50"/>
      <c r="T941" s="53" t="str">
        <f t="shared" si="527"/>
        <v/>
      </c>
      <c r="U941" s="50" t="str">
        <f t="shared" si="528"/>
        <v/>
      </c>
      <c r="V941" s="50" t="str">
        <f t="shared" si="529"/>
        <v/>
      </c>
      <c r="W941" s="53" t="str">
        <f t="shared" si="530"/>
        <v/>
      </c>
      <c r="X941" s="50" t="str">
        <f t="shared" si="531"/>
        <v/>
      </c>
      <c r="Y941" s="50" t="str">
        <f>IF(B941&lt;&gt;"",IF(MONTH(E941)=MONTH($F$14),SUMIF($C$22:C1409,"="&amp;(C941-1),$G$22:G1409),0)*T941,"")</f>
        <v/>
      </c>
      <c r="Z941" s="50" t="str">
        <f>IF(B941&lt;&gt;"",SUM($Y$22:Y941),"")</f>
        <v/>
      </c>
      <c r="AA941" s="51" t="str">
        <f t="shared" si="532"/>
        <v/>
      </c>
      <c r="AB941" s="50" t="str">
        <f t="shared" si="533"/>
        <v/>
      </c>
      <c r="AC941" s="50" t="str">
        <f t="shared" si="534"/>
        <v/>
      </c>
      <c r="AD941" s="50" t="str">
        <f t="shared" si="535"/>
        <v/>
      </c>
      <c r="AE941" s="50" t="str">
        <f t="shared" si="536"/>
        <v/>
      </c>
      <c r="AF941" s="50" t="str">
        <f>IFERROR($V941*(1-$W941)+SUM($X$22:$X941)+$AD941,"")</f>
        <v/>
      </c>
      <c r="AG941" s="50" t="str">
        <f t="shared" si="537"/>
        <v/>
      </c>
      <c r="AH941" s="50" t="str">
        <f>IF(B941&lt;&gt;"",
IF(AND(AG941=TRUE,D941&gt;=65),$V941*(1-10%)+SUM($X$22:$X941)+$AD941,AF941),
"")</f>
        <v/>
      </c>
      <c r="AI941" s="50" t="str">
        <f t="shared" si="538"/>
        <v/>
      </c>
      <c r="AJ941" s="50" t="str">
        <f t="shared" si="539"/>
        <v/>
      </c>
      <c r="AK941" s="50" t="str">
        <f t="shared" si="540"/>
        <v/>
      </c>
      <c r="AL941" s="50" t="str">
        <f t="shared" si="541"/>
        <v/>
      </c>
      <c r="AM941" s="50" t="str">
        <f t="shared" si="542"/>
        <v/>
      </c>
      <c r="AN941" s="50" t="str">
        <f t="shared" si="543"/>
        <v/>
      </c>
      <c r="AO941" s="50" t="str">
        <f t="shared" si="544"/>
        <v/>
      </c>
      <c r="AP941" s="50" t="str">
        <f t="shared" si="545"/>
        <v/>
      </c>
      <c r="AQ941" s="50" t="str">
        <f t="shared" si="546"/>
        <v/>
      </c>
    </row>
    <row r="942" spans="1:43" x14ac:dyDescent="0.2">
      <c r="A942" s="47" t="str">
        <f t="shared" si="513"/>
        <v/>
      </c>
      <c r="B942" s="47" t="str">
        <f>IF(E942&lt;=$F$10,VLOOKUP('KALKULATOR 2021'!A942,Robocze!$B$23:$C$102,2),"")</f>
        <v/>
      </c>
      <c r="C942" s="47" t="str">
        <f t="shared" si="514"/>
        <v/>
      </c>
      <c r="D942" s="48" t="str">
        <f t="shared" si="515"/>
        <v/>
      </c>
      <c r="E942" s="54" t="str">
        <f t="shared" si="516"/>
        <v/>
      </c>
      <c r="F942" s="49" t="str">
        <f t="shared" si="517"/>
        <v/>
      </c>
      <c r="G942" s="50" t="str">
        <f>IF(F942&lt;&gt;"",
IF($F$6=Robocze!$B$3,$F$5/12,
IF(AND($F$6=Robocze!$B$4,MOD(A942,3)=1),$F$5/4,
IF(AND($F$6=Robocze!$B$5,MOD(A942,12)=1),$F$5,0))),
"")</f>
        <v/>
      </c>
      <c r="H942" s="50" t="str">
        <f t="shared" si="518"/>
        <v/>
      </c>
      <c r="I942" s="51" t="str">
        <f t="shared" si="519"/>
        <v/>
      </c>
      <c r="J942" s="50" t="str">
        <f t="shared" si="520"/>
        <v/>
      </c>
      <c r="K942" s="50" t="str">
        <f t="shared" si="521"/>
        <v/>
      </c>
      <c r="L942" s="52" t="str">
        <f t="shared" si="522"/>
        <v/>
      </c>
      <c r="M942" s="111" t="str">
        <f t="shared" si="523"/>
        <v/>
      </c>
      <c r="N942" s="114" t="str">
        <f t="shared" si="524"/>
        <v/>
      </c>
      <c r="O942" s="115"/>
      <c r="P942" s="114" t="str">
        <f t="shared" si="525"/>
        <v/>
      </c>
      <c r="Q942" s="115"/>
      <c r="R942" s="112" t="str">
        <f t="shared" si="526"/>
        <v/>
      </c>
      <c r="S942" s="50"/>
      <c r="T942" s="53" t="str">
        <f t="shared" si="527"/>
        <v/>
      </c>
      <c r="U942" s="50" t="str">
        <f t="shared" si="528"/>
        <v/>
      </c>
      <c r="V942" s="50" t="str">
        <f t="shared" si="529"/>
        <v/>
      </c>
      <c r="W942" s="53" t="str">
        <f t="shared" si="530"/>
        <v/>
      </c>
      <c r="X942" s="50" t="str">
        <f t="shared" si="531"/>
        <v/>
      </c>
      <c r="Y942" s="50" t="str">
        <f>IF(B942&lt;&gt;"",IF(MONTH(E942)=MONTH($F$14),SUMIF($C$22:C1410,"="&amp;(C942-1),$G$22:G1410),0)*T942,"")</f>
        <v/>
      </c>
      <c r="Z942" s="50" t="str">
        <f>IF(B942&lt;&gt;"",SUM($Y$22:Y942),"")</f>
        <v/>
      </c>
      <c r="AA942" s="51" t="str">
        <f t="shared" si="532"/>
        <v/>
      </c>
      <c r="AB942" s="50" t="str">
        <f t="shared" si="533"/>
        <v/>
      </c>
      <c r="AC942" s="50" t="str">
        <f t="shared" si="534"/>
        <v/>
      </c>
      <c r="AD942" s="50" t="str">
        <f t="shared" si="535"/>
        <v/>
      </c>
      <c r="AE942" s="50" t="str">
        <f t="shared" si="536"/>
        <v/>
      </c>
      <c r="AF942" s="50" t="str">
        <f>IFERROR($V942*(1-$W942)+SUM($X$22:$X942)+$AD942,"")</f>
        <v/>
      </c>
      <c r="AG942" s="50" t="str">
        <f t="shared" si="537"/>
        <v/>
      </c>
      <c r="AH942" s="50" t="str">
        <f>IF(B942&lt;&gt;"",
IF(AND(AG942=TRUE,D942&gt;=65),$V942*(1-10%)+SUM($X$22:$X942)+$AD942,AF942),
"")</f>
        <v/>
      </c>
      <c r="AI942" s="50" t="str">
        <f t="shared" si="538"/>
        <v/>
      </c>
      <c r="AJ942" s="50" t="str">
        <f t="shared" si="539"/>
        <v/>
      </c>
      <c r="AK942" s="50" t="str">
        <f t="shared" si="540"/>
        <v/>
      </c>
      <c r="AL942" s="50" t="str">
        <f t="shared" si="541"/>
        <v/>
      </c>
      <c r="AM942" s="50" t="str">
        <f t="shared" si="542"/>
        <v/>
      </c>
      <c r="AN942" s="50" t="str">
        <f t="shared" si="543"/>
        <v/>
      </c>
      <c r="AO942" s="50" t="str">
        <f t="shared" si="544"/>
        <v/>
      </c>
      <c r="AP942" s="50" t="str">
        <f t="shared" si="545"/>
        <v/>
      </c>
      <c r="AQ942" s="50" t="str">
        <f t="shared" si="546"/>
        <v/>
      </c>
    </row>
    <row r="943" spans="1:43" x14ac:dyDescent="0.2">
      <c r="A943" s="47" t="str">
        <f t="shared" si="513"/>
        <v/>
      </c>
      <c r="B943" s="47" t="str">
        <f>IF(E943&lt;=$F$10,VLOOKUP('KALKULATOR 2021'!A943,Robocze!$B$23:$C$102,2),"")</f>
        <v/>
      </c>
      <c r="C943" s="47" t="str">
        <f t="shared" si="514"/>
        <v/>
      </c>
      <c r="D943" s="48" t="str">
        <f t="shared" si="515"/>
        <v/>
      </c>
      <c r="E943" s="54" t="str">
        <f t="shared" si="516"/>
        <v/>
      </c>
      <c r="F943" s="49" t="str">
        <f t="shared" si="517"/>
        <v/>
      </c>
      <c r="G943" s="50" t="str">
        <f>IF(F943&lt;&gt;"",
IF($F$6=Robocze!$B$3,$F$5/12,
IF(AND($F$6=Robocze!$B$4,MOD(A943,3)=1),$F$5/4,
IF(AND($F$6=Robocze!$B$5,MOD(A943,12)=1),$F$5,0))),
"")</f>
        <v/>
      </c>
      <c r="H943" s="50" t="str">
        <f t="shared" si="518"/>
        <v/>
      </c>
      <c r="I943" s="51" t="str">
        <f t="shared" si="519"/>
        <v/>
      </c>
      <c r="J943" s="50" t="str">
        <f t="shared" si="520"/>
        <v/>
      </c>
      <c r="K943" s="50" t="str">
        <f t="shared" si="521"/>
        <v/>
      </c>
      <c r="L943" s="52" t="str">
        <f t="shared" si="522"/>
        <v/>
      </c>
      <c r="M943" s="111" t="str">
        <f t="shared" si="523"/>
        <v/>
      </c>
      <c r="N943" s="114" t="str">
        <f t="shared" si="524"/>
        <v/>
      </c>
      <c r="O943" s="115"/>
      <c r="P943" s="114" t="str">
        <f t="shared" si="525"/>
        <v/>
      </c>
      <c r="Q943" s="115"/>
      <c r="R943" s="112" t="str">
        <f t="shared" si="526"/>
        <v/>
      </c>
      <c r="S943" s="50"/>
      <c r="T943" s="53" t="str">
        <f t="shared" si="527"/>
        <v/>
      </c>
      <c r="U943" s="50" t="str">
        <f t="shared" si="528"/>
        <v/>
      </c>
      <c r="V943" s="50" t="str">
        <f t="shared" si="529"/>
        <v/>
      </c>
      <c r="W943" s="53" t="str">
        <f t="shared" si="530"/>
        <v/>
      </c>
      <c r="X943" s="50" t="str">
        <f t="shared" si="531"/>
        <v/>
      </c>
      <c r="Y943" s="50" t="str">
        <f>IF(B943&lt;&gt;"",IF(MONTH(E943)=MONTH($F$14),SUMIF($C$22:C1411,"="&amp;(C943-1),$G$22:G1411),0)*T943,"")</f>
        <v/>
      </c>
      <c r="Z943" s="50" t="str">
        <f>IF(B943&lt;&gt;"",SUM($Y$22:Y943),"")</f>
        <v/>
      </c>
      <c r="AA943" s="51" t="str">
        <f t="shared" si="532"/>
        <v/>
      </c>
      <c r="AB943" s="50" t="str">
        <f t="shared" si="533"/>
        <v/>
      </c>
      <c r="AC943" s="50" t="str">
        <f t="shared" si="534"/>
        <v/>
      </c>
      <c r="AD943" s="50" t="str">
        <f t="shared" si="535"/>
        <v/>
      </c>
      <c r="AE943" s="50" t="str">
        <f t="shared" si="536"/>
        <v/>
      </c>
      <c r="AF943" s="50" t="str">
        <f>IFERROR($V943*(1-$W943)+SUM($X$22:$X943)+$AD943,"")</f>
        <v/>
      </c>
      <c r="AG943" s="50" t="str">
        <f t="shared" si="537"/>
        <v/>
      </c>
      <c r="AH943" s="50" t="str">
        <f>IF(B943&lt;&gt;"",
IF(AND(AG943=TRUE,D943&gt;=65),$V943*(1-10%)+SUM($X$22:$X943)+$AD943,AF943),
"")</f>
        <v/>
      </c>
      <c r="AI943" s="50" t="str">
        <f t="shared" si="538"/>
        <v/>
      </c>
      <c r="AJ943" s="50" t="str">
        <f t="shared" si="539"/>
        <v/>
      </c>
      <c r="AK943" s="50" t="str">
        <f t="shared" si="540"/>
        <v/>
      </c>
      <c r="AL943" s="50" t="str">
        <f t="shared" si="541"/>
        <v/>
      </c>
      <c r="AM943" s="50" t="str">
        <f t="shared" si="542"/>
        <v/>
      </c>
      <c r="AN943" s="50" t="str">
        <f t="shared" si="543"/>
        <v/>
      </c>
      <c r="AO943" s="50" t="str">
        <f t="shared" si="544"/>
        <v/>
      </c>
      <c r="AP943" s="50" t="str">
        <f t="shared" si="545"/>
        <v/>
      </c>
      <c r="AQ943" s="50" t="str">
        <f t="shared" si="546"/>
        <v/>
      </c>
    </row>
    <row r="944" spans="1:43" x14ac:dyDescent="0.2">
      <c r="A944" s="47" t="str">
        <f t="shared" si="513"/>
        <v/>
      </c>
      <c r="B944" s="47" t="str">
        <f>IF(E944&lt;=$F$10,VLOOKUP('KALKULATOR 2021'!A944,Robocze!$B$23:$C$102,2),"")</f>
        <v/>
      </c>
      <c r="C944" s="47" t="str">
        <f t="shared" si="514"/>
        <v/>
      </c>
      <c r="D944" s="48" t="str">
        <f t="shared" si="515"/>
        <v/>
      </c>
      <c r="E944" s="54" t="str">
        <f t="shared" si="516"/>
        <v/>
      </c>
      <c r="F944" s="49" t="str">
        <f t="shared" si="517"/>
        <v/>
      </c>
      <c r="G944" s="50" t="str">
        <f>IF(F944&lt;&gt;"",
IF($F$6=Robocze!$B$3,$F$5/12,
IF(AND($F$6=Robocze!$B$4,MOD(A944,3)=1),$F$5/4,
IF(AND($F$6=Robocze!$B$5,MOD(A944,12)=1),$F$5,0))),
"")</f>
        <v/>
      </c>
      <c r="H944" s="50" t="str">
        <f t="shared" si="518"/>
        <v/>
      </c>
      <c r="I944" s="51" t="str">
        <f t="shared" si="519"/>
        <v/>
      </c>
      <c r="J944" s="50" t="str">
        <f t="shared" si="520"/>
        <v/>
      </c>
      <c r="K944" s="50" t="str">
        <f t="shared" si="521"/>
        <v/>
      </c>
      <c r="L944" s="52" t="str">
        <f t="shared" si="522"/>
        <v/>
      </c>
      <c r="M944" s="111" t="str">
        <f t="shared" si="523"/>
        <v/>
      </c>
      <c r="N944" s="114" t="str">
        <f t="shared" si="524"/>
        <v/>
      </c>
      <c r="O944" s="115"/>
      <c r="P944" s="114" t="str">
        <f t="shared" si="525"/>
        <v/>
      </c>
      <c r="Q944" s="115"/>
      <c r="R944" s="112" t="str">
        <f t="shared" si="526"/>
        <v/>
      </c>
      <c r="S944" s="50"/>
      <c r="T944" s="53" t="str">
        <f t="shared" si="527"/>
        <v/>
      </c>
      <c r="U944" s="50" t="str">
        <f t="shared" si="528"/>
        <v/>
      </c>
      <c r="V944" s="50" t="str">
        <f t="shared" si="529"/>
        <v/>
      </c>
      <c r="W944" s="53" t="str">
        <f t="shared" si="530"/>
        <v/>
      </c>
      <c r="X944" s="50" t="str">
        <f t="shared" si="531"/>
        <v/>
      </c>
      <c r="Y944" s="50" t="str">
        <f>IF(B944&lt;&gt;"",IF(MONTH(E944)=MONTH($F$14),SUMIF($C$22:C1412,"="&amp;(C944-1),$G$22:G1412),0)*T944,"")</f>
        <v/>
      </c>
      <c r="Z944" s="50" t="str">
        <f>IF(B944&lt;&gt;"",SUM($Y$22:Y944),"")</f>
        <v/>
      </c>
      <c r="AA944" s="51" t="str">
        <f t="shared" si="532"/>
        <v/>
      </c>
      <c r="AB944" s="50" t="str">
        <f t="shared" si="533"/>
        <v/>
      </c>
      <c r="AC944" s="50" t="str">
        <f t="shared" si="534"/>
        <v/>
      </c>
      <c r="AD944" s="50" t="str">
        <f t="shared" si="535"/>
        <v/>
      </c>
      <c r="AE944" s="50" t="str">
        <f t="shared" si="536"/>
        <v/>
      </c>
      <c r="AF944" s="50" t="str">
        <f>IFERROR($V944*(1-$W944)+SUM($X$22:$X944)+$AD944,"")</f>
        <v/>
      </c>
      <c r="AG944" s="50" t="str">
        <f t="shared" si="537"/>
        <v/>
      </c>
      <c r="AH944" s="50" t="str">
        <f>IF(B944&lt;&gt;"",
IF(AND(AG944=TRUE,D944&gt;=65),$V944*(1-10%)+SUM($X$22:$X944)+$AD944,AF944),
"")</f>
        <v/>
      </c>
      <c r="AI944" s="50" t="str">
        <f t="shared" si="538"/>
        <v/>
      </c>
      <c r="AJ944" s="50" t="str">
        <f t="shared" si="539"/>
        <v/>
      </c>
      <c r="AK944" s="50" t="str">
        <f t="shared" si="540"/>
        <v/>
      </c>
      <c r="AL944" s="50" t="str">
        <f t="shared" si="541"/>
        <v/>
      </c>
      <c r="AM944" s="50" t="str">
        <f t="shared" si="542"/>
        <v/>
      </c>
      <c r="AN944" s="50" t="str">
        <f t="shared" si="543"/>
        <v/>
      </c>
      <c r="AO944" s="50" t="str">
        <f t="shared" si="544"/>
        <v/>
      </c>
      <c r="AP944" s="50" t="str">
        <f t="shared" si="545"/>
        <v/>
      </c>
      <c r="AQ944" s="50" t="str">
        <f t="shared" si="546"/>
        <v/>
      </c>
    </row>
    <row r="945" spans="1:43" x14ac:dyDescent="0.2">
      <c r="A945" s="55" t="str">
        <f t="shared" si="513"/>
        <v/>
      </c>
      <c r="B945" s="55" t="str">
        <f>IF(E945&lt;=$F$10,VLOOKUP('KALKULATOR 2021'!A945,Robocze!$B$23:$C$102,2),"")</f>
        <v/>
      </c>
      <c r="C945" s="55" t="str">
        <f t="shared" si="514"/>
        <v/>
      </c>
      <c r="D945" s="56" t="str">
        <f t="shared" si="515"/>
        <v/>
      </c>
      <c r="E945" s="57" t="str">
        <f t="shared" si="516"/>
        <v/>
      </c>
      <c r="F945" s="58" t="str">
        <f t="shared" si="517"/>
        <v/>
      </c>
      <c r="G945" s="59" t="str">
        <f>IF(F945&lt;&gt;"",
IF($F$6=Robocze!$B$3,$F$5/12,
IF(AND($F$6=Robocze!$B$4,MOD(A945,3)=1),$F$5/4,
IF(AND($F$6=Robocze!$B$5,MOD(A945,12)=1),$F$5,0))),
"")</f>
        <v/>
      </c>
      <c r="H945" s="59" t="str">
        <f t="shared" si="518"/>
        <v/>
      </c>
      <c r="I945" s="60" t="str">
        <f t="shared" si="519"/>
        <v/>
      </c>
      <c r="J945" s="59" t="str">
        <f t="shared" si="520"/>
        <v/>
      </c>
      <c r="K945" s="59" t="str">
        <f t="shared" si="521"/>
        <v/>
      </c>
      <c r="L945" s="61" t="str">
        <f t="shared" si="522"/>
        <v/>
      </c>
      <c r="M945" s="113" t="str">
        <f t="shared" si="523"/>
        <v/>
      </c>
      <c r="N945" s="114" t="str">
        <f t="shared" si="524"/>
        <v/>
      </c>
      <c r="O945" s="115"/>
      <c r="P945" s="114" t="str">
        <f t="shared" si="525"/>
        <v/>
      </c>
      <c r="Q945" s="115"/>
      <c r="R945" s="112" t="str">
        <f t="shared" si="526"/>
        <v/>
      </c>
      <c r="S945" s="59"/>
      <c r="T945" s="62" t="str">
        <f t="shared" si="527"/>
        <v/>
      </c>
      <c r="U945" s="59" t="str">
        <f t="shared" si="528"/>
        <v/>
      </c>
      <c r="V945" s="59" t="str">
        <f t="shared" si="529"/>
        <v/>
      </c>
      <c r="W945" s="62" t="str">
        <f t="shared" si="530"/>
        <v/>
      </c>
      <c r="X945" s="59" t="str">
        <f t="shared" si="531"/>
        <v/>
      </c>
      <c r="Y945" s="59" t="str">
        <f>IF(B945&lt;&gt;"",IF(MONTH(E945)=MONTH($F$14),SUMIF($C$22:C1413,"="&amp;(C945-1),$G$22:G1413),0)*T945,"")</f>
        <v/>
      </c>
      <c r="Z945" s="59" t="str">
        <f>IF(B945&lt;&gt;"",SUM($Y$22:Y945),"")</f>
        <v/>
      </c>
      <c r="AA945" s="60" t="str">
        <f t="shared" si="532"/>
        <v/>
      </c>
      <c r="AB945" s="59" t="str">
        <f t="shared" si="533"/>
        <v/>
      </c>
      <c r="AC945" s="59" t="str">
        <f t="shared" si="534"/>
        <v/>
      </c>
      <c r="AD945" s="59" t="str">
        <f t="shared" si="535"/>
        <v/>
      </c>
      <c r="AE945" s="59" t="str">
        <f t="shared" si="536"/>
        <v/>
      </c>
      <c r="AF945" s="59" t="str">
        <f>IFERROR($V945*(1-$W945)+SUM($X$22:$X945)+$AD945,"")</f>
        <v/>
      </c>
      <c r="AG945" s="59" t="str">
        <f t="shared" si="537"/>
        <v/>
      </c>
      <c r="AH945" s="59" t="str">
        <f>IF(B945&lt;&gt;"",
IF(AND(AG945=TRUE,D945&gt;=65),$V945*(1-10%)+SUM($X$22:$X945)+$AD945,AF945),
"")</f>
        <v/>
      </c>
      <c r="AI945" s="59" t="str">
        <f t="shared" si="538"/>
        <v/>
      </c>
      <c r="AJ945" s="59" t="str">
        <f t="shared" si="539"/>
        <v/>
      </c>
      <c r="AK945" s="59" t="str">
        <f t="shared" si="540"/>
        <v/>
      </c>
      <c r="AL945" s="59" t="str">
        <f t="shared" si="541"/>
        <v/>
      </c>
      <c r="AM945" s="59" t="str">
        <f t="shared" si="542"/>
        <v/>
      </c>
      <c r="AN945" s="59" t="str">
        <f t="shared" si="543"/>
        <v/>
      </c>
      <c r="AO945" s="59" t="str">
        <f t="shared" si="544"/>
        <v/>
      </c>
      <c r="AP945" s="59" t="str">
        <f t="shared" si="545"/>
        <v/>
      </c>
      <c r="AQ945" s="59" t="str">
        <f t="shared" si="546"/>
        <v/>
      </c>
    </row>
    <row r="946" spans="1:43" x14ac:dyDescent="0.2">
      <c r="A946" s="47" t="str">
        <f t="shared" si="513"/>
        <v/>
      </c>
      <c r="B946" s="47" t="str">
        <f>IF(E946&lt;=$F$10,VLOOKUP('KALKULATOR 2021'!A946,Robocze!$B$23:$C$102,2),"")</f>
        <v/>
      </c>
      <c r="C946" s="47" t="str">
        <f t="shared" si="514"/>
        <v/>
      </c>
      <c r="D946" s="48" t="str">
        <f t="shared" si="515"/>
        <v/>
      </c>
      <c r="E946" s="49" t="str">
        <f t="shared" si="516"/>
        <v/>
      </c>
      <c r="F946" s="49" t="str">
        <f t="shared" si="517"/>
        <v/>
      </c>
      <c r="G946" s="50" t="str">
        <f>IF(F946&lt;&gt;"",
IF($F$6=Robocze!$B$3,$F$5/12,
IF(AND($F$6=Robocze!$B$4,MOD(A946,3)=1),$F$5/4,
IF(AND($F$6=Robocze!$B$5,MOD(A946,12)=1),$F$5,0))),
"")</f>
        <v/>
      </c>
      <c r="H946" s="50" t="str">
        <f t="shared" si="518"/>
        <v/>
      </c>
      <c r="I946" s="51" t="str">
        <f t="shared" si="519"/>
        <v/>
      </c>
      <c r="J946" s="50" t="str">
        <f t="shared" si="520"/>
        <v/>
      </c>
      <c r="K946" s="50" t="str">
        <f t="shared" si="521"/>
        <v/>
      </c>
      <c r="L946" s="52" t="str">
        <f t="shared" si="522"/>
        <v/>
      </c>
      <c r="M946" s="111" t="str">
        <f t="shared" si="523"/>
        <v/>
      </c>
      <c r="N946" s="114" t="str">
        <f t="shared" si="524"/>
        <v/>
      </c>
      <c r="O946" s="115"/>
      <c r="P946" s="114" t="str">
        <f t="shared" si="525"/>
        <v/>
      </c>
      <c r="Q946" s="115"/>
      <c r="R946" s="112" t="str">
        <f t="shared" si="526"/>
        <v/>
      </c>
      <c r="S946" s="50"/>
      <c r="T946" s="53" t="str">
        <f t="shared" si="527"/>
        <v/>
      </c>
      <c r="U946" s="50" t="str">
        <f t="shared" si="528"/>
        <v/>
      </c>
      <c r="V946" s="50" t="str">
        <f t="shared" si="529"/>
        <v/>
      </c>
      <c r="W946" s="53" t="str">
        <f t="shared" si="530"/>
        <v/>
      </c>
      <c r="X946" s="50" t="str">
        <f t="shared" si="531"/>
        <v/>
      </c>
      <c r="Y946" s="50" t="str">
        <f>IF(B946&lt;&gt;"",IF(MONTH(E946)=MONTH($F$14),SUMIF($C$22:C1414,"="&amp;(C946-1),$G$22:G1414),0)*T946,"")</f>
        <v/>
      </c>
      <c r="Z946" s="50" t="str">
        <f>IF(B946&lt;&gt;"",SUM($Y$22:Y946),"")</f>
        <v/>
      </c>
      <c r="AA946" s="51" t="str">
        <f t="shared" si="532"/>
        <v/>
      </c>
      <c r="AB946" s="50" t="str">
        <f t="shared" si="533"/>
        <v/>
      </c>
      <c r="AC946" s="50" t="str">
        <f t="shared" si="534"/>
        <v/>
      </c>
      <c r="AD946" s="50" t="str">
        <f t="shared" si="535"/>
        <v/>
      </c>
      <c r="AE946" s="50" t="str">
        <f t="shared" si="536"/>
        <v/>
      </c>
      <c r="AF946" s="50" t="str">
        <f>IFERROR($V946*(1-$W946)+SUM($X$22:$X946)+$AD946,"")</f>
        <v/>
      </c>
      <c r="AG946" s="50" t="str">
        <f t="shared" si="537"/>
        <v/>
      </c>
      <c r="AH946" s="50" t="str">
        <f>IF(B946&lt;&gt;"",
IF(AND(AG946=TRUE,D946&gt;=65),$V946*(1-10%)+SUM($X$22:$X946)+$AD946,AF946),
"")</f>
        <v/>
      </c>
      <c r="AI946" s="50" t="str">
        <f t="shared" si="538"/>
        <v/>
      </c>
      <c r="AJ946" s="50" t="str">
        <f t="shared" si="539"/>
        <v/>
      </c>
      <c r="AK946" s="50" t="str">
        <f t="shared" si="540"/>
        <v/>
      </c>
      <c r="AL946" s="50" t="str">
        <f t="shared" si="541"/>
        <v/>
      </c>
      <c r="AM946" s="50" t="str">
        <f t="shared" si="542"/>
        <v/>
      </c>
      <c r="AN946" s="50" t="str">
        <f t="shared" si="543"/>
        <v/>
      </c>
      <c r="AO946" s="50" t="str">
        <f t="shared" si="544"/>
        <v/>
      </c>
      <c r="AP946" s="50" t="str">
        <f t="shared" si="545"/>
        <v/>
      </c>
      <c r="AQ946" s="50" t="str">
        <f t="shared" si="546"/>
        <v/>
      </c>
    </row>
    <row r="947" spans="1:43" x14ac:dyDescent="0.2">
      <c r="A947" s="47" t="str">
        <f t="shared" si="513"/>
        <v/>
      </c>
      <c r="B947" s="47" t="str">
        <f>IF(E947&lt;=$F$10,VLOOKUP('KALKULATOR 2021'!A947,Robocze!$B$23:$C$102,2),"")</f>
        <v/>
      </c>
      <c r="C947" s="47" t="str">
        <f t="shared" si="514"/>
        <v/>
      </c>
      <c r="D947" s="48" t="str">
        <f t="shared" si="515"/>
        <v/>
      </c>
      <c r="E947" s="54" t="str">
        <f t="shared" si="516"/>
        <v/>
      </c>
      <c r="F947" s="49" t="str">
        <f t="shared" si="517"/>
        <v/>
      </c>
      <c r="G947" s="50" t="str">
        <f>IF(F947&lt;&gt;"",
IF($F$6=Robocze!$B$3,$F$5/12,
IF(AND($F$6=Robocze!$B$4,MOD(A947,3)=1),$F$5/4,
IF(AND($F$6=Robocze!$B$5,MOD(A947,12)=1),$F$5,0))),
"")</f>
        <v/>
      </c>
      <c r="H947" s="50" t="str">
        <f t="shared" si="518"/>
        <v/>
      </c>
      <c r="I947" s="51" t="str">
        <f t="shared" si="519"/>
        <v/>
      </c>
      <c r="J947" s="50" t="str">
        <f t="shared" si="520"/>
        <v/>
      </c>
      <c r="K947" s="50" t="str">
        <f t="shared" si="521"/>
        <v/>
      </c>
      <c r="L947" s="52" t="str">
        <f t="shared" si="522"/>
        <v/>
      </c>
      <c r="M947" s="111" t="str">
        <f t="shared" si="523"/>
        <v/>
      </c>
      <c r="N947" s="114" t="str">
        <f t="shared" si="524"/>
        <v/>
      </c>
      <c r="O947" s="115"/>
      <c r="P947" s="114" t="str">
        <f t="shared" si="525"/>
        <v/>
      </c>
      <c r="Q947" s="115"/>
      <c r="R947" s="112" t="str">
        <f t="shared" si="526"/>
        <v/>
      </c>
      <c r="S947" s="50"/>
      <c r="T947" s="53" t="str">
        <f t="shared" si="527"/>
        <v/>
      </c>
      <c r="U947" s="50" t="str">
        <f t="shared" si="528"/>
        <v/>
      </c>
      <c r="V947" s="50" t="str">
        <f t="shared" si="529"/>
        <v/>
      </c>
      <c r="W947" s="53" t="str">
        <f t="shared" si="530"/>
        <v/>
      </c>
      <c r="X947" s="50" t="str">
        <f t="shared" si="531"/>
        <v/>
      </c>
      <c r="Y947" s="50" t="str">
        <f>IF(B947&lt;&gt;"",IF(MONTH(E947)=MONTH($F$14),SUMIF($C$22:C1415,"="&amp;(C947-1),$G$22:G1415),0)*T947,"")</f>
        <v/>
      </c>
      <c r="Z947" s="50" t="str">
        <f>IF(B947&lt;&gt;"",SUM($Y$22:Y947),"")</f>
        <v/>
      </c>
      <c r="AA947" s="51" t="str">
        <f t="shared" si="532"/>
        <v/>
      </c>
      <c r="AB947" s="50" t="str">
        <f t="shared" si="533"/>
        <v/>
      </c>
      <c r="AC947" s="50" t="str">
        <f t="shared" si="534"/>
        <v/>
      </c>
      <c r="AD947" s="50" t="str">
        <f t="shared" si="535"/>
        <v/>
      </c>
      <c r="AE947" s="50" t="str">
        <f t="shared" si="536"/>
        <v/>
      </c>
      <c r="AF947" s="50" t="str">
        <f>IFERROR($V947*(1-$W947)+SUM($X$22:$X947)+$AD947,"")</f>
        <v/>
      </c>
      <c r="AG947" s="50" t="str">
        <f t="shared" si="537"/>
        <v/>
      </c>
      <c r="AH947" s="50" t="str">
        <f>IF(B947&lt;&gt;"",
IF(AND(AG947=TRUE,D947&gt;=65),$V947*(1-10%)+SUM($X$22:$X947)+$AD947,AF947),
"")</f>
        <v/>
      </c>
      <c r="AI947" s="50" t="str">
        <f t="shared" si="538"/>
        <v/>
      </c>
      <c r="AJ947" s="50" t="str">
        <f t="shared" si="539"/>
        <v/>
      </c>
      <c r="AK947" s="50" t="str">
        <f t="shared" si="540"/>
        <v/>
      </c>
      <c r="AL947" s="50" t="str">
        <f t="shared" si="541"/>
        <v/>
      </c>
      <c r="AM947" s="50" t="str">
        <f t="shared" si="542"/>
        <v/>
      </c>
      <c r="AN947" s="50" t="str">
        <f t="shared" si="543"/>
        <v/>
      </c>
      <c r="AO947" s="50" t="str">
        <f t="shared" si="544"/>
        <v/>
      </c>
      <c r="AP947" s="50" t="str">
        <f t="shared" si="545"/>
        <v/>
      </c>
      <c r="AQ947" s="50" t="str">
        <f t="shared" si="546"/>
        <v/>
      </c>
    </row>
    <row r="948" spans="1:43" x14ac:dyDescent="0.2">
      <c r="A948" s="47" t="str">
        <f t="shared" si="513"/>
        <v/>
      </c>
      <c r="B948" s="47" t="str">
        <f>IF(E948&lt;=$F$10,VLOOKUP('KALKULATOR 2021'!A948,Robocze!$B$23:$C$102,2),"")</f>
        <v/>
      </c>
      <c r="C948" s="47" t="str">
        <f t="shared" si="514"/>
        <v/>
      </c>
      <c r="D948" s="48" t="str">
        <f t="shared" si="515"/>
        <v/>
      </c>
      <c r="E948" s="54" t="str">
        <f t="shared" si="516"/>
        <v/>
      </c>
      <c r="F948" s="49" t="str">
        <f t="shared" si="517"/>
        <v/>
      </c>
      <c r="G948" s="50" t="str">
        <f>IF(F948&lt;&gt;"",
IF($F$6=Robocze!$B$3,$F$5/12,
IF(AND($F$6=Robocze!$B$4,MOD(A948,3)=1),$F$5/4,
IF(AND($F$6=Robocze!$B$5,MOD(A948,12)=1),$F$5,0))),
"")</f>
        <v/>
      </c>
      <c r="H948" s="50" t="str">
        <f t="shared" si="518"/>
        <v/>
      </c>
      <c r="I948" s="51" t="str">
        <f t="shared" si="519"/>
        <v/>
      </c>
      <c r="J948" s="50" t="str">
        <f t="shared" si="520"/>
        <v/>
      </c>
      <c r="K948" s="50" t="str">
        <f t="shared" si="521"/>
        <v/>
      </c>
      <c r="L948" s="52" t="str">
        <f t="shared" si="522"/>
        <v/>
      </c>
      <c r="M948" s="111" t="str">
        <f t="shared" si="523"/>
        <v/>
      </c>
      <c r="N948" s="114" t="str">
        <f t="shared" si="524"/>
        <v/>
      </c>
      <c r="O948" s="115"/>
      <c r="P948" s="114" t="str">
        <f t="shared" si="525"/>
        <v/>
      </c>
      <c r="Q948" s="115"/>
      <c r="R948" s="112" t="str">
        <f t="shared" si="526"/>
        <v/>
      </c>
      <c r="S948" s="50"/>
      <c r="T948" s="53" t="str">
        <f t="shared" si="527"/>
        <v/>
      </c>
      <c r="U948" s="50" t="str">
        <f t="shared" si="528"/>
        <v/>
      </c>
      <c r="V948" s="50" t="str">
        <f t="shared" si="529"/>
        <v/>
      </c>
      <c r="W948" s="53" t="str">
        <f t="shared" si="530"/>
        <v/>
      </c>
      <c r="X948" s="50" t="str">
        <f t="shared" si="531"/>
        <v/>
      </c>
      <c r="Y948" s="50" t="str">
        <f>IF(B948&lt;&gt;"",IF(MONTH(E948)=MONTH($F$14),SUMIF($C$22:C1416,"="&amp;(C948-1),$G$22:G1416),0)*T948,"")</f>
        <v/>
      </c>
      <c r="Z948" s="50" t="str">
        <f>IF(B948&lt;&gt;"",SUM($Y$22:Y948),"")</f>
        <v/>
      </c>
      <c r="AA948" s="51" t="str">
        <f t="shared" si="532"/>
        <v/>
      </c>
      <c r="AB948" s="50" t="str">
        <f t="shared" si="533"/>
        <v/>
      </c>
      <c r="AC948" s="50" t="str">
        <f t="shared" si="534"/>
        <v/>
      </c>
      <c r="AD948" s="50" t="str">
        <f t="shared" si="535"/>
        <v/>
      </c>
      <c r="AE948" s="50" t="str">
        <f t="shared" si="536"/>
        <v/>
      </c>
      <c r="AF948" s="50" t="str">
        <f>IFERROR($V948*(1-$W948)+SUM($X$22:$X948)+$AD948,"")</f>
        <v/>
      </c>
      <c r="AG948" s="50" t="str">
        <f t="shared" si="537"/>
        <v/>
      </c>
      <c r="AH948" s="50" t="str">
        <f>IF(B948&lt;&gt;"",
IF(AND(AG948=TRUE,D948&gt;=65),$V948*(1-10%)+SUM($X$22:$X948)+$AD948,AF948),
"")</f>
        <v/>
      </c>
      <c r="AI948" s="50" t="str">
        <f t="shared" si="538"/>
        <v/>
      </c>
      <c r="AJ948" s="50" t="str">
        <f t="shared" si="539"/>
        <v/>
      </c>
      <c r="AK948" s="50" t="str">
        <f t="shared" si="540"/>
        <v/>
      </c>
      <c r="AL948" s="50" t="str">
        <f t="shared" si="541"/>
        <v/>
      </c>
      <c r="AM948" s="50" t="str">
        <f t="shared" si="542"/>
        <v/>
      </c>
      <c r="AN948" s="50" t="str">
        <f t="shared" si="543"/>
        <v/>
      </c>
      <c r="AO948" s="50" t="str">
        <f t="shared" si="544"/>
        <v/>
      </c>
      <c r="AP948" s="50" t="str">
        <f t="shared" si="545"/>
        <v/>
      </c>
      <c r="AQ948" s="50" t="str">
        <f t="shared" si="546"/>
        <v/>
      </c>
    </row>
    <row r="949" spans="1:43" x14ac:dyDescent="0.2">
      <c r="A949" s="47" t="str">
        <f t="shared" si="513"/>
        <v/>
      </c>
      <c r="B949" s="47" t="str">
        <f>IF(E949&lt;=$F$10,VLOOKUP('KALKULATOR 2021'!A949,Robocze!$B$23:$C$102,2),"")</f>
        <v/>
      </c>
      <c r="C949" s="47" t="str">
        <f t="shared" si="514"/>
        <v/>
      </c>
      <c r="D949" s="48" t="str">
        <f t="shared" si="515"/>
        <v/>
      </c>
      <c r="E949" s="54" t="str">
        <f t="shared" si="516"/>
        <v/>
      </c>
      <c r="F949" s="49" t="str">
        <f t="shared" si="517"/>
        <v/>
      </c>
      <c r="G949" s="50" t="str">
        <f>IF(F949&lt;&gt;"",
IF($F$6=Robocze!$B$3,$F$5/12,
IF(AND($F$6=Robocze!$B$4,MOD(A949,3)=1),$F$5/4,
IF(AND($F$6=Robocze!$B$5,MOD(A949,12)=1),$F$5,0))),
"")</f>
        <v/>
      </c>
      <c r="H949" s="50" t="str">
        <f t="shared" si="518"/>
        <v/>
      </c>
      <c r="I949" s="51" t="str">
        <f t="shared" si="519"/>
        <v/>
      </c>
      <c r="J949" s="50" t="str">
        <f t="shared" si="520"/>
        <v/>
      </c>
      <c r="K949" s="50" t="str">
        <f t="shared" si="521"/>
        <v/>
      </c>
      <c r="L949" s="52" t="str">
        <f t="shared" si="522"/>
        <v/>
      </c>
      <c r="M949" s="111" t="str">
        <f t="shared" si="523"/>
        <v/>
      </c>
      <c r="N949" s="114" t="str">
        <f t="shared" si="524"/>
        <v/>
      </c>
      <c r="O949" s="115"/>
      <c r="P949" s="114" t="str">
        <f t="shared" si="525"/>
        <v/>
      </c>
      <c r="Q949" s="115"/>
      <c r="R949" s="112" t="str">
        <f t="shared" si="526"/>
        <v/>
      </c>
      <c r="S949" s="50"/>
      <c r="T949" s="53" t="str">
        <f t="shared" si="527"/>
        <v/>
      </c>
      <c r="U949" s="50" t="str">
        <f t="shared" si="528"/>
        <v/>
      </c>
      <c r="V949" s="50" t="str">
        <f t="shared" si="529"/>
        <v/>
      </c>
      <c r="W949" s="53" t="str">
        <f t="shared" si="530"/>
        <v/>
      </c>
      <c r="X949" s="50" t="str">
        <f t="shared" si="531"/>
        <v/>
      </c>
      <c r="Y949" s="50" t="str">
        <f>IF(B949&lt;&gt;"",IF(MONTH(E949)=MONTH($F$14),SUMIF($C$22:C1417,"="&amp;(C949-1),$G$22:G1417),0)*T949,"")</f>
        <v/>
      </c>
      <c r="Z949" s="50" t="str">
        <f>IF(B949&lt;&gt;"",SUM($Y$22:Y949),"")</f>
        <v/>
      </c>
      <c r="AA949" s="51" t="str">
        <f t="shared" si="532"/>
        <v/>
      </c>
      <c r="AB949" s="50" t="str">
        <f t="shared" si="533"/>
        <v/>
      </c>
      <c r="AC949" s="50" t="str">
        <f t="shared" si="534"/>
        <v/>
      </c>
      <c r="AD949" s="50" t="str">
        <f t="shared" si="535"/>
        <v/>
      </c>
      <c r="AE949" s="50" t="str">
        <f t="shared" si="536"/>
        <v/>
      </c>
      <c r="AF949" s="50" t="str">
        <f>IFERROR($V949*(1-$W949)+SUM($X$22:$X949)+$AD949,"")</f>
        <v/>
      </c>
      <c r="AG949" s="50" t="str">
        <f t="shared" si="537"/>
        <v/>
      </c>
      <c r="AH949" s="50" t="str">
        <f>IF(B949&lt;&gt;"",
IF(AND(AG949=TRUE,D949&gt;=65),$V949*(1-10%)+SUM($X$22:$X949)+$AD949,AF949),
"")</f>
        <v/>
      </c>
      <c r="AI949" s="50" t="str">
        <f t="shared" si="538"/>
        <v/>
      </c>
      <c r="AJ949" s="50" t="str">
        <f t="shared" si="539"/>
        <v/>
      </c>
      <c r="AK949" s="50" t="str">
        <f t="shared" si="540"/>
        <v/>
      </c>
      <c r="AL949" s="50" t="str">
        <f t="shared" si="541"/>
        <v/>
      </c>
      <c r="AM949" s="50" t="str">
        <f t="shared" si="542"/>
        <v/>
      </c>
      <c r="AN949" s="50" t="str">
        <f t="shared" si="543"/>
        <v/>
      </c>
      <c r="AO949" s="50" t="str">
        <f t="shared" si="544"/>
        <v/>
      </c>
      <c r="AP949" s="50" t="str">
        <f t="shared" si="545"/>
        <v/>
      </c>
      <c r="AQ949" s="50" t="str">
        <f t="shared" si="546"/>
        <v/>
      </c>
    </row>
    <row r="950" spans="1:43" x14ac:dyDescent="0.2">
      <c r="A950" s="47" t="str">
        <f t="shared" si="513"/>
        <v/>
      </c>
      <c r="B950" s="47" t="str">
        <f>IF(E950&lt;=$F$10,VLOOKUP('KALKULATOR 2021'!A950,Robocze!$B$23:$C$102,2),"")</f>
        <v/>
      </c>
      <c r="C950" s="47" t="str">
        <f t="shared" si="514"/>
        <v/>
      </c>
      <c r="D950" s="48" t="str">
        <f t="shared" si="515"/>
        <v/>
      </c>
      <c r="E950" s="54" t="str">
        <f t="shared" si="516"/>
        <v/>
      </c>
      <c r="F950" s="49" t="str">
        <f t="shared" si="517"/>
        <v/>
      </c>
      <c r="G950" s="50" t="str">
        <f>IF(F950&lt;&gt;"",
IF($F$6=Robocze!$B$3,$F$5/12,
IF(AND($F$6=Robocze!$B$4,MOD(A950,3)=1),$F$5/4,
IF(AND($F$6=Robocze!$B$5,MOD(A950,12)=1),$F$5,0))),
"")</f>
        <v/>
      </c>
      <c r="H950" s="50" t="str">
        <f t="shared" si="518"/>
        <v/>
      </c>
      <c r="I950" s="51" t="str">
        <f t="shared" si="519"/>
        <v/>
      </c>
      <c r="J950" s="50" t="str">
        <f t="shared" si="520"/>
        <v/>
      </c>
      <c r="K950" s="50" t="str">
        <f t="shared" si="521"/>
        <v/>
      </c>
      <c r="L950" s="52" t="str">
        <f t="shared" si="522"/>
        <v/>
      </c>
      <c r="M950" s="111" t="str">
        <f t="shared" si="523"/>
        <v/>
      </c>
      <c r="N950" s="114" t="str">
        <f t="shared" si="524"/>
        <v/>
      </c>
      <c r="O950" s="115"/>
      <c r="P950" s="114" t="str">
        <f t="shared" si="525"/>
        <v/>
      </c>
      <c r="Q950" s="115"/>
      <c r="R950" s="112" t="str">
        <f t="shared" si="526"/>
        <v/>
      </c>
      <c r="S950" s="50"/>
      <c r="T950" s="53" t="str">
        <f t="shared" si="527"/>
        <v/>
      </c>
      <c r="U950" s="50" t="str">
        <f t="shared" si="528"/>
        <v/>
      </c>
      <c r="V950" s="50" t="str">
        <f t="shared" si="529"/>
        <v/>
      </c>
      <c r="W950" s="53" t="str">
        <f t="shared" si="530"/>
        <v/>
      </c>
      <c r="X950" s="50" t="str">
        <f t="shared" si="531"/>
        <v/>
      </c>
      <c r="Y950" s="50" t="str">
        <f>IF(B950&lt;&gt;"",IF(MONTH(E950)=MONTH($F$14),SUMIF($C$22:C1418,"="&amp;(C950-1),$G$22:G1418),0)*T950,"")</f>
        <v/>
      </c>
      <c r="Z950" s="50" t="str">
        <f>IF(B950&lt;&gt;"",SUM($Y$22:Y950),"")</f>
        <v/>
      </c>
      <c r="AA950" s="51" t="str">
        <f t="shared" si="532"/>
        <v/>
      </c>
      <c r="AB950" s="50" t="str">
        <f t="shared" si="533"/>
        <v/>
      </c>
      <c r="AC950" s="50" t="str">
        <f t="shared" si="534"/>
        <v/>
      </c>
      <c r="AD950" s="50" t="str">
        <f t="shared" si="535"/>
        <v/>
      </c>
      <c r="AE950" s="50" t="str">
        <f t="shared" si="536"/>
        <v/>
      </c>
      <c r="AF950" s="50" t="str">
        <f>IFERROR($V950*(1-$W950)+SUM($X$22:$X950)+$AD950,"")</f>
        <v/>
      </c>
      <c r="AG950" s="50" t="str">
        <f t="shared" si="537"/>
        <v/>
      </c>
      <c r="AH950" s="50" t="str">
        <f>IF(B950&lt;&gt;"",
IF(AND(AG950=TRUE,D950&gt;=65),$V950*(1-10%)+SUM($X$22:$X950)+$AD950,AF950),
"")</f>
        <v/>
      </c>
      <c r="AI950" s="50" t="str">
        <f t="shared" si="538"/>
        <v/>
      </c>
      <c r="AJ950" s="50" t="str">
        <f t="shared" si="539"/>
        <v/>
      </c>
      <c r="AK950" s="50" t="str">
        <f t="shared" si="540"/>
        <v/>
      </c>
      <c r="AL950" s="50" t="str">
        <f t="shared" si="541"/>
        <v/>
      </c>
      <c r="AM950" s="50" t="str">
        <f t="shared" si="542"/>
        <v/>
      </c>
      <c r="AN950" s="50" t="str">
        <f t="shared" si="543"/>
        <v/>
      </c>
      <c r="AO950" s="50" t="str">
        <f t="shared" si="544"/>
        <v/>
      </c>
      <c r="AP950" s="50" t="str">
        <f t="shared" si="545"/>
        <v/>
      </c>
      <c r="AQ950" s="50" t="str">
        <f t="shared" si="546"/>
        <v/>
      </c>
    </row>
    <row r="951" spans="1:43" x14ac:dyDescent="0.2">
      <c r="A951" s="47" t="str">
        <f t="shared" si="513"/>
        <v/>
      </c>
      <c r="B951" s="47" t="str">
        <f>IF(E951&lt;=$F$10,VLOOKUP('KALKULATOR 2021'!A951,Robocze!$B$23:$C$102,2),"")</f>
        <v/>
      </c>
      <c r="C951" s="47" t="str">
        <f t="shared" si="514"/>
        <v/>
      </c>
      <c r="D951" s="48" t="str">
        <f t="shared" si="515"/>
        <v/>
      </c>
      <c r="E951" s="54" t="str">
        <f t="shared" si="516"/>
        <v/>
      </c>
      <c r="F951" s="49" t="str">
        <f t="shared" si="517"/>
        <v/>
      </c>
      <c r="G951" s="50" t="str">
        <f>IF(F951&lt;&gt;"",
IF($F$6=Robocze!$B$3,$F$5/12,
IF(AND($F$6=Robocze!$B$4,MOD(A951,3)=1),$F$5/4,
IF(AND($F$6=Robocze!$B$5,MOD(A951,12)=1),$F$5,0))),
"")</f>
        <v/>
      </c>
      <c r="H951" s="50" t="str">
        <f t="shared" si="518"/>
        <v/>
      </c>
      <c r="I951" s="51" t="str">
        <f t="shared" si="519"/>
        <v/>
      </c>
      <c r="J951" s="50" t="str">
        <f t="shared" si="520"/>
        <v/>
      </c>
      <c r="K951" s="50" t="str">
        <f t="shared" si="521"/>
        <v/>
      </c>
      <c r="L951" s="52" t="str">
        <f t="shared" si="522"/>
        <v/>
      </c>
      <c r="M951" s="111" t="str">
        <f t="shared" si="523"/>
        <v/>
      </c>
      <c r="N951" s="114" t="str">
        <f t="shared" si="524"/>
        <v/>
      </c>
      <c r="O951" s="115"/>
      <c r="P951" s="114" t="str">
        <f t="shared" si="525"/>
        <v/>
      </c>
      <c r="Q951" s="115"/>
      <c r="R951" s="112" t="str">
        <f t="shared" si="526"/>
        <v/>
      </c>
      <c r="S951" s="50"/>
      <c r="T951" s="53" t="str">
        <f t="shared" si="527"/>
        <v/>
      </c>
      <c r="U951" s="50" t="str">
        <f t="shared" si="528"/>
        <v/>
      </c>
      <c r="V951" s="50" t="str">
        <f t="shared" si="529"/>
        <v/>
      </c>
      <c r="W951" s="53" t="str">
        <f t="shared" si="530"/>
        <v/>
      </c>
      <c r="X951" s="50" t="str">
        <f t="shared" si="531"/>
        <v/>
      </c>
      <c r="Y951" s="50" t="str">
        <f>IF(B951&lt;&gt;"",IF(MONTH(E951)=MONTH($F$14),SUMIF($C$22:C1419,"="&amp;(C951-1),$G$22:G1419),0)*T951,"")</f>
        <v/>
      </c>
      <c r="Z951" s="50" t="str">
        <f>IF(B951&lt;&gt;"",SUM($Y$22:Y951),"")</f>
        <v/>
      </c>
      <c r="AA951" s="51" t="str">
        <f t="shared" si="532"/>
        <v/>
      </c>
      <c r="AB951" s="50" t="str">
        <f t="shared" si="533"/>
        <v/>
      </c>
      <c r="AC951" s="50" t="str">
        <f t="shared" si="534"/>
        <v/>
      </c>
      <c r="AD951" s="50" t="str">
        <f t="shared" si="535"/>
        <v/>
      </c>
      <c r="AE951" s="50" t="str">
        <f t="shared" si="536"/>
        <v/>
      </c>
      <c r="AF951" s="50" t="str">
        <f>IFERROR($V951*(1-$W951)+SUM($X$22:$X951)+$AD951,"")</f>
        <v/>
      </c>
      <c r="AG951" s="50" t="str">
        <f t="shared" si="537"/>
        <v/>
      </c>
      <c r="AH951" s="50" t="str">
        <f>IF(B951&lt;&gt;"",
IF(AND(AG951=TRUE,D951&gt;=65),$V951*(1-10%)+SUM($X$22:$X951)+$AD951,AF951),
"")</f>
        <v/>
      </c>
      <c r="AI951" s="50" t="str">
        <f t="shared" si="538"/>
        <v/>
      </c>
      <c r="AJ951" s="50" t="str">
        <f t="shared" si="539"/>
        <v/>
      </c>
      <c r="AK951" s="50" t="str">
        <f t="shared" si="540"/>
        <v/>
      </c>
      <c r="AL951" s="50" t="str">
        <f t="shared" si="541"/>
        <v/>
      </c>
      <c r="AM951" s="50" t="str">
        <f t="shared" si="542"/>
        <v/>
      </c>
      <c r="AN951" s="50" t="str">
        <f t="shared" si="543"/>
        <v/>
      </c>
      <c r="AO951" s="50" t="str">
        <f t="shared" si="544"/>
        <v/>
      </c>
      <c r="AP951" s="50" t="str">
        <f t="shared" si="545"/>
        <v/>
      </c>
      <c r="AQ951" s="50" t="str">
        <f t="shared" si="546"/>
        <v/>
      </c>
    </row>
    <row r="952" spans="1:43" x14ac:dyDescent="0.2">
      <c r="A952" s="47" t="str">
        <f t="shared" si="513"/>
        <v/>
      </c>
      <c r="B952" s="47" t="str">
        <f>IF(E952&lt;=$F$10,VLOOKUP('KALKULATOR 2021'!A952,Robocze!$B$23:$C$102,2),"")</f>
        <v/>
      </c>
      <c r="C952" s="47" t="str">
        <f t="shared" si="514"/>
        <v/>
      </c>
      <c r="D952" s="48" t="str">
        <f t="shared" si="515"/>
        <v/>
      </c>
      <c r="E952" s="54" t="str">
        <f t="shared" si="516"/>
        <v/>
      </c>
      <c r="F952" s="49" t="str">
        <f t="shared" si="517"/>
        <v/>
      </c>
      <c r="G952" s="50" t="str">
        <f>IF(F952&lt;&gt;"",
IF($F$6=Robocze!$B$3,$F$5/12,
IF(AND($F$6=Robocze!$B$4,MOD(A952,3)=1),$F$5/4,
IF(AND($F$6=Robocze!$B$5,MOD(A952,12)=1),$F$5,0))),
"")</f>
        <v/>
      </c>
      <c r="H952" s="50" t="str">
        <f t="shared" si="518"/>
        <v/>
      </c>
      <c r="I952" s="51" t="str">
        <f t="shared" si="519"/>
        <v/>
      </c>
      <c r="J952" s="50" t="str">
        <f t="shared" si="520"/>
        <v/>
      </c>
      <c r="K952" s="50" t="str">
        <f t="shared" si="521"/>
        <v/>
      </c>
      <c r="L952" s="52" t="str">
        <f t="shared" si="522"/>
        <v/>
      </c>
      <c r="M952" s="111" t="str">
        <f t="shared" si="523"/>
        <v/>
      </c>
      <c r="N952" s="114" t="str">
        <f t="shared" si="524"/>
        <v/>
      </c>
      <c r="O952" s="115"/>
      <c r="P952" s="114" t="str">
        <f t="shared" si="525"/>
        <v/>
      </c>
      <c r="Q952" s="115"/>
      <c r="R952" s="112" t="str">
        <f t="shared" si="526"/>
        <v/>
      </c>
      <c r="S952" s="50"/>
      <c r="T952" s="53" t="str">
        <f t="shared" si="527"/>
        <v/>
      </c>
      <c r="U952" s="50" t="str">
        <f t="shared" si="528"/>
        <v/>
      </c>
      <c r="V952" s="50" t="str">
        <f t="shared" si="529"/>
        <v/>
      </c>
      <c r="W952" s="53" t="str">
        <f t="shared" si="530"/>
        <v/>
      </c>
      <c r="X952" s="50" t="str">
        <f t="shared" si="531"/>
        <v/>
      </c>
      <c r="Y952" s="50" t="str">
        <f>IF(B952&lt;&gt;"",IF(MONTH(E952)=MONTH($F$14),SUMIF($C$22:C1420,"="&amp;(C952-1),$G$22:G1420),0)*T952,"")</f>
        <v/>
      </c>
      <c r="Z952" s="50" t="str">
        <f>IF(B952&lt;&gt;"",SUM($Y$22:Y952),"")</f>
        <v/>
      </c>
      <c r="AA952" s="51" t="str">
        <f t="shared" si="532"/>
        <v/>
      </c>
      <c r="AB952" s="50" t="str">
        <f t="shared" si="533"/>
        <v/>
      </c>
      <c r="AC952" s="50" t="str">
        <f t="shared" si="534"/>
        <v/>
      </c>
      <c r="AD952" s="50" t="str">
        <f t="shared" si="535"/>
        <v/>
      </c>
      <c r="AE952" s="50" t="str">
        <f t="shared" si="536"/>
        <v/>
      </c>
      <c r="AF952" s="50" t="str">
        <f>IFERROR($V952*(1-$W952)+SUM($X$22:$X952)+$AD952,"")</f>
        <v/>
      </c>
      <c r="AG952" s="50" t="str">
        <f t="shared" si="537"/>
        <v/>
      </c>
      <c r="AH952" s="50" t="str">
        <f>IF(B952&lt;&gt;"",
IF(AND(AG952=TRUE,D952&gt;=65),$V952*(1-10%)+SUM($X$22:$X952)+$AD952,AF952),
"")</f>
        <v/>
      </c>
      <c r="AI952" s="50" t="str">
        <f t="shared" si="538"/>
        <v/>
      </c>
      <c r="AJ952" s="50" t="str">
        <f t="shared" si="539"/>
        <v/>
      </c>
      <c r="AK952" s="50" t="str">
        <f t="shared" si="540"/>
        <v/>
      </c>
      <c r="AL952" s="50" t="str">
        <f t="shared" si="541"/>
        <v/>
      </c>
      <c r="AM952" s="50" t="str">
        <f t="shared" si="542"/>
        <v/>
      </c>
      <c r="AN952" s="50" t="str">
        <f t="shared" si="543"/>
        <v/>
      </c>
      <c r="AO952" s="50" t="str">
        <f t="shared" si="544"/>
        <v/>
      </c>
      <c r="AP952" s="50" t="str">
        <f t="shared" si="545"/>
        <v/>
      </c>
      <c r="AQ952" s="50" t="str">
        <f t="shared" si="546"/>
        <v/>
      </c>
    </row>
    <row r="953" spans="1:43" x14ac:dyDescent="0.2">
      <c r="A953" s="47" t="str">
        <f t="shared" si="513"/>
        <v/>
      </c>
      <c r="B953" s="47" t="str">
        <f>IF(E953&lt;=$F$10,VLOOKUP('KALKULATOR 2021'!A953,Robocze!$B$23:$C$102,2),"")</f>
        <v/>
      </c>
      <c r="C953" s="47" t="str">
        <f t="shared" si="514"/>
        <v/>
      </c>
      <c r="D953" s="48" t="str">
        <f t="shared" si="515"/>
        <v/>
      </c>
      <c r="E953" s="54" t="str">
        <f t="shared" si="516"/>
        <v/>
      </c>
      <c r="F953" s="49" t="str">
        <f t="shared" si="517"/>
        <v/>
      </c>
      <c r="G953" s="50" t="str">
        <f>IF(F953&lt;&gt;"",
IF($F$6=Robocze!$B$3,$F$5/12,
IF(AND($F$6=Robocze!$B$4,MOD(A953,3)=1),$F$5/4,
IF(AND($F$6=Robocze!$B$5,MOD(A953,12)=1),$F$5,0))),
"")</f>
        <v/>
      </c>
      <c r="H953" s="50" t="str">
        <f t="shared" si="518"/>
        <v/>
      </c>
      <c r="I953" s="51" t="str">
        <f t="shared" si="519"/>
        <v/>
      </c>
      <c r="J953" s="50" t="str">
        <f t="shared" si="520"/>
        <v/>
      </c>
      <c r="K953" s="50" t="str">
        <f t="shared" si="521"/>
        <v/>
      </c>
      <c r="L953" s="52" t="str">
        <f t="shared" si="522"/>
        <v/>
      </c>
      <c r="M953" s="111" t="str">
        <f t="shared" si="523"/>
        <v/>
      </c>
      <c r="N953" s="114" t="str">
        <f t="shared" si="524"/>
        <v/>
      </c>
      <c r="O953" s="115"/>
      <c r="P953" s="114" t="str">
        <f t="shared" si="525"/>
        <v/>
      </c>
      <c r="Q953" s="115"/>
      <c r="R953" s="112" t="str">
        <f t="shared" si="526"/>
        <v/>
      </c>
      <c r="S953" s="50"/>
      <c r="T953" s="53" t="str">
        <f t="shared" si="527"/>
        <v/>
      </c>
      <c r="U953" s="50" t="str">
        <f t="shared" si="528"/>
        <v/>
      </c>
      <c r="V953" s="50" t="str">
        <f t="shared" si="529"/>
        <v/>
      </c>
      <c r="W953" s="53" t="str">
        <f t="shared" si="530"/>
        <v/>
      </c>
      <c r="X953" s="50" t="str">
        <f t="shared" si="531"/>
        <v/>
      </c>
      <c r="Y953" s="50" t="str">
        <f>IF(B953&lt;&gt;"",IF(MONTH(E953)=MONTH($F$14),SUMIF($C$22:C1421,"="&amp;(C953-1),$G$22:G1421),0)*T953,"")</f>
        <v/>
      </c>
      <c r="Z953" s="50" t="str">
        <f>IF(B953&lt;&gt;"",SUM($Y$22:Y953),"")</f>
        <v/>
      </c>
      <c r="AA953" s="51" t="str">
        <f t="shared" si="532"/>
        <v/>
      </c>
      <c r="AB953" s="50" t="str">
        <f t="shared" si="533"/>
        <v/>
      </c>
      <c r="AC953" s="50" t="str">
        <f t="shared" si="534"/>
        <v/>
      </c>
      <c r="AD953" s="50" t="str">
        <f t="shared" si="535"/>
        <v/>
      </c>
      <c r="AE953" s="50" t="str">
        <f t="shared" si="536"/>
        <v/>
      </c>
      <c r="AF953" s="50" t="str">
        <f>IFERROR($V953*(1-$W953)+SUM($X$22:$X953)+$AD953,"")</f>
        <v/>
      </c>
      <c r="AG953" s="50" t="str">
        <f t="shared" si="537"/>
        <v/>
      </c>
      <c r="AH953" s="50" t="str">
        <f>IF(B953&lt;&gt;"",
IF(AND(AG953=TRUE,D953&gt;=65),$V953*(1-10%)+SUM($X$22:$X953)+$AD953,AF953),
"")</f>
        <v/>
      </c>
      <c r="AI953" s="50" t="str">
        <f t="shared" si="538"/>
        <v/>
      </c>
      <c r="AJ953" s="50" t="str">
        <f t="shared" si="539"/>
        <v/>
      </c>
      <c r="AK953" s="50" t="str">
        <f t="shared" si="540"/>
        <v/>
      </c>
      <c r="AL953" s="50" t="str">
        <f t="shared" si="541"/>
        <v/>
      </c>
      <c r="AM953" s="50" t="str">
        <f t="shared" si="542"/>
        <v/>
      </c>
      <c r="AN953" s="50" t="str">
        <f t="shared" si="543"/>
        <v/>
      </c>
      <c r="AO953" s="50" t="str">
        <f t="shared" si="544"/>
        <v/>
      </c>
      <c r="AP953" s="50" t="str">
        <f t="shared" si="545"/>
        <v/>
      </c>
      <c r="AQ953" s="50" t="str">
        <f t="shared" si="546"/>
        <v/>
      </c>
    </row>
    <row r="954" spans="1:43" x14ac:dyDescent="0.2">
      <c r="A954" s="47" t="str">
        <f t="shared" si="513"/>
        <v/>
      </c>
      <c r="B954" s="47" t="str">
        <f>IF(E954&lt;=$F$10,VLOOKUP('KALKULATOR 2021'!A954,Robocze!$B$23:$C$102,2),"")</f>
        <v/>
      </c>
      <c r="C954" s="47" t="str">
        <f t="shared" si="514"/>
        <v/>
      </c>
      <c r="D954" s="48" t="str">
        <f t="shared" si="515"/>
        <v/>
      </c>
      <c r="E954" s="54" t="str">
        <f t="shared" si="516"/>
        <v/>
      </c>
      <c r="F954" s="49" t="str">
        <f t="shared" si="517"/>
        <v/>
      </c>
      <c r="G954" s="50" t="str">
        <f>IF(F954&lt;&gt;"",
IF($F$6=Robocze!$B$3,$F$5/12,
IF(AND($F$6=Robocze!$B$4,MOD(A954,3)=1),$F$5/4,
IF(AND($F$6=Robocze!$B$5,MOD(A954,12)=1),$F$5,0))),
"")</f>
        <v/>
      </c>
      <c r="H954" s="50" t="str">
        <f t="shared" si="518"/>
        <v/>
      </c>
      <c r="I954" s="51" t="str">
        <f t="shared" si="519"/>
        <v/>
      </c>
      <c r="J954" s="50" t="str">
        <f t="shared" si="520"/>
        <v/>
      </c>
      <c r="K954" s="50" t="str">
        <f t="shared" si="521"/>
        <v/>
      </c>
      <c r="L954" s="52" t="str">
        <f t="shared" si="522"/>
        <v/>
      </c>
      <c r="M954" s="111" t="str">
        <f t="shared" si="523"/>
        <v/>
      </c>
      <c r="N954" s="114" t="str">
        <f t="shared" si="524"/>
        <v/>
      </c>
      <c r="O954" s="115"/>
      <c r="P954" s="114" t="str">
        <f t="shared" si="525"/>
        <v/>
      </c>
      <c r="Q954" s="115"/>
      <c r="R954" s="112" t="str">
        <f t="shared" si="526"/>
        <v/>
      </c>
      <c r="S954" s="50"/>
      <c r="T954" s="53" t="str">
        <f t="shared" si="527"/>
        <v/>
      </c>
      <c r="U954" s="50" t="str">
        <f t="shared" si="528"/>
        <v/>
      </c>
      <c r="V954" s="50" t="str">
        <f t="shared" si="529"/>
        <v/>
      </c>
      <c r="W954" s="53" t="str">
        <f t="shared" si="530"/>
        <v/>
      </c>
      <c r="X954" s="50" t="str">
        <f t="shared" si="531"/>
        <v/>
      </c>
      <c r="Y954" s="50" t="str">
        <f>IF(B954&lt;&gt;"",IF(MONTH(E954)=MONTH($F$14),SUMIF($C$22:C1422,"="&amp;(C954-1),$G$22:G1422),0)*T954,"")</f>
        <v/>
      </c>
      <c r="Z954" s="50" t="str">
        <f>IF(B954&lt;&gt;"",SUM($Y$22:Y954),"")</f>
        <v/>
      </c>
      <c r="AA954" s="51" t="str">
        <f t="shared" si="532"/>
        <v/>
      </c>
      <c r="AB954" s="50" t="str">
        <f t="shared" si="533"/>
        <v/>
      </c>
      <c r="AC954" s="50" t="str">
        <f t="shared" si="534"/>
        <v/>
      </c>
      <c r="AD954" s="50" t="str">
        <f t="shared" si="535"/>
        <v/>
      </c>
      <c r="AE954" s="50" t="str">
        <f t="shared" si="536"/>
        <v/>
      </c>
      <c r="AF954" s="50" t="str">
        <f>IFERROR($V954*(1-$W954)+SUM($X$22:$X954)+$AD954,"")</f>
        <v/>
      </c>
      <c r="AG954" s="50" t="str">
        <f t="shared" si="537"/>
        <v/>
      </c>
      <c r="AH954" s="50" t="str">
        <f>IF(B954&lt;&gt;"",
IF(AND(AG954=TRUE,D954&gt;=65),$V954*(1-10%)+SUM($X$22:$X954)+$AD954,AF954),
"")</f>
        <v/>
      </c>
      <c r="AI954" s="50" t="str">
        <f t="shared" si="538"/>
        <v/>
      </c>
      <c r="AJ954" s="50" t="str">
        <f t="shared" si="539"/>
        <v/>
      </c>
      <c r="AK954" s="50" t="str">
        <f t="shared" si="540"/>
        <v/>
      </c>
      <c r="AL954" s="50" t="str">
        <f t="shared" si="541"/>
        <v/>
      </c>
      <c r="AM954" s="50" t="str">
        <f t="shared" si="542"/>
        <v/>
      </c>
      <c r="AN954" s="50" t="str">
        <f t="shared" si="543"/>
        <v/>
      </c>
      <c r="AO954" s="50" t="str">
        <f t="shared" si="544"/>
        <v/>
      </c>
      <c r="AP954" s="50" t="str">
        <f t="shared" si="545"/>
        <v/>
      </c>
      <c r="AQ954" s="50" t="str">
        <f t="shared" si="546"/>
        <v/>
      </c>
    </row>
    <row r="955" spans="1:43" x14ac:dyDescent="0.2">
      <c r="A955" s="47" t="str">
        <f t="shared" si="513"/>
        <v/>
      </c>
      <c r="B955" s="47" t="str">
        <f>IF(E955&lt;=$F$10,VLOOKUP('KALKULATOR 2021'!A955,Robocze!$B$23:$C$102,2),"")</f>
        <v/>
      </c>
      <c r="C955" s="47" t="str">
        <f t="shared" si="514"/>
        <v/>
      </c>
      <c r="D955" s="48" t="str">
        <f t="shared" si="515"/>
        <v/>
      </c>
      <c r="E955" s="54" t="str">
        <f t="shared" si="516"/>
        <v/>
      </c>
      <c r="F955" s="49" t="str">
        <f t="shared" si="517"/>
        <v/>
      </c>
      <c r="G955" s="50" t="str">
        <f>IF(F955&lt;&gt;"",
IF($F$6=Robocze!$B$3,$F$5/12,
IF(AND($F$6=Robocze!$B$4,MOD(A955,3)=1),$F$5/4,
IF(AND($F$6=Robocze!$B$5,MOD(A955,12)=1),$F$5,0))),
"")</f>
        <v/>
      </c>
      <c r="H955" s="50" t="str">
        <f t="shared" si="518"/>
        <v/>
      </c>
      <c r="I955" s="51" t="str">
        <f t="shared" si="519"/>
        <v/>
      </c>
      <c r="J955" s="50" t="str">
        <f t="shared" si="520"/>
        <v/>
      </c>
      <c r="K955" s="50" t="str">
        <f t="shared" si="521"/>
        <v/>
      </c>
      <c r="L955" s="52" t="str">
        <f t="shared" si="522"/>
        <v/>
      </c>
      <c r="M955" s="111" t="str">
        <f t="shared" si="523"/>
        <v/>
      </c>
      <c r="N955" s="114" t="str">
        <f t="shared" si="524"/>
        <v/>
      </c>
      <c r="O955" s="115"/>
      <c r="P955" s="114" t="str">
        <f t="shared" si="525"/>
        <v/>
      </c>
      <c r="Q955" s="115"/>
      <c r="R955" s="112" t="str">
        <f t="shared" si="526"/>
        <v/>
      </c>
      <c r="S955" s="50"/>
      <c r="T955" s="53" t="str">
        <f t="shared" si="527"/>
        <v/>
      </c>
      <c r="U955" s="50" t="str">
        <f t="shared" si="528"/>
        <v/>
      </c>
      <c r="V955" s="50" t="str">
        <f t="shared" si="529"/>
        <v/>
      </c>
      <c r="W955" s="53" t="str">
        <f t="shared" si="530"/>
        <v/>
      </c>
      <c r="X955" s="50" t="str">
        <f t="shared" si="531"/>
        <v/>
      </c>
      <c r="Y955" s="50" t="str">
        <f>IF(B955&lt;&gt;"",IF(MONTH(E955)=MONTH($F$14),SUMIF($C$22:C1423,"="&amp;(C955-1),$G$22:G1423),0)*T955,"")</f>
        <v/>
      </c>
      <c r="Z955" s="50" t="str">
        <f>IF(B955&lt;&gt;"",SUM($Y$22:Y955),"")</f>
        <v/>
      </c>
      <c r="AA955" s="51" t="str">
        <f t="shared" si="532"/>
        <v/>
      </c>
      <c r="AB955" s="50" t="str">
        <f t="shared" si="533"/>
        <v/>
      </c>
      <c r="AC955" s="50" t="str">
        <f t="shared" si="534"/>
        <v/>
      </c>
      <c r="AD955" s="50" t="str">
        <f t="shared" si="535"/>
        <v/>
      </c>
      <c r="AE955" s="50" t="str">
        <f t="shared" si="536"/>
        <v/>
      </c>
      <c r="AF955" s="50" t="str">
        <f>IFERROR($V955*(1-$W955)+SUM($X$22:$X955)+$AD955,"")</f>
        <v/>
      </c>
      <c r="AG955" s="50" t="str">
        <f t="shared" si="537"/>
        <v/>
      </c>
      <c r="AH955" s="50" t="str">
        <f>IF(B955&lt;&gt;"",
IF(AND(AG955=TRUE,D955&gt;=65),$V955*(1-10%)+SUM($X$22:$X955)+$AD955,AF955),
"")</f>
        <v/>
      </c>
      <c r="AI955" s="50" t="str">
        <f t="shared" si="538"/>
        <v/>
      </c>
      <c r="AJ955" s="50" t="str">
        <f t="shared" si="539"/>
        <v/>
      </c>
      <c r="AK955" s="50" t="str">
        <f t="shared" si="540"/>
        <v/>
      </c>
      <c r="AL955" s="50" t="str">
        <f t="shared" si="541"/>
        <v/>
      </c>
      <c r="AM955" s="50" t="str">
        <f t="shared" si="542"/>
        <v/>
      </c>
      <c r="AN955" s="50" t="str">
        <f t="shared" si="543"/>
        <v/>
      </c>
      <c r="AO955" s="50" t="str">
        <f t="shared" si="544"/>
        <v/>
      </c>
      <c r="AP955" s="50" t="str">
        <f t="shared" si="545"/>
        <v/>
      </c>
      <c r="AQ955" s="50" t="str">
        <f t="shared" si="546"/>
        <v/>
      </c>
    </row>
    <row r="956" spans="1:43" x14ac:dyDescent="0.2">
      <c r="A956" s="47" t="str">
        <f t="shared" si="513"/>
        <v/>
      </c>
      <c r="B956" s="47" t="str">
        <f>IF(E956&lt;=$F$10,VLOOKUP('KALKULATOR 2021'!A956,Robocze!$B$23:$C$102,2),"")</f>
        <v/>
      </c>
      <c r="C956" s="47" t="str">
        <f t="shared" si="514"/>
        <v/>
      </c>
      <c r="D956" s="48" t="str">
        <f t="shared" si="515"/>
        <v/>
      </c>
      <c r="E956" s="54" t="str">
        <f t="shared" si="516"/>
        <v/>
      </c>
      <c r="F956" s="49" t="str">
        <f t="shared" si="517"/>
        <v/>
      </c>
      <c r="G956" s="50" t="str">
        <f>IF(F956&lt;&gt;"",
IF($F$6=Robocze!$B$3,$F$5/12,
IF(AND($F$6=Robocze!$B$4,MOD(A956,3)=1),$F$5/4,
IF(AND($F$6=Robocze!$B$5,MOD(A956,12)=1),$F$5,0))),
"")</f>
        <v/>
      </c>
      <c r="H956" s="50" t="str">
        <f t="shared" si="518"/>
        <v/>
      </c>
      <c r="I956" s="51" t="str">
        <f t="shared" si="519"/>
        <v/>
      </c>
      <c r="J956" s="50" t="str">
        <f t="shared" si="520"/>
        <v/>
      </c>
      <c r="K956" s="50" t="str">
        <f t="shared" si="521"/>
        <v/>
      </c>
      <c r="L956" s="52" t="str">
        <f t="shared" si="522"/>
        <v/>
      </c>
      <c r="M956" s="111" t="str">
        <f t="shared" si="523"/>
        <v/>
      </c>
      <c r="N956" s="114" t="str">
        <f t="shared" si="524"/>
        <v/>
      </c>
      <c r="O956" s="115"/>
      <c r="P956" s="114" t="str">
        <f t="shared" si="525"/>
        <v/>
      </c>
      <c r="Q956" s="115"/>
      <c r="R956" s="112" t="str">
        <f t="shared" si="526"/>
        <v/>
      </c>
      <c r="S956" s="50"/>
      <c r="T956" s="53" t="str">
        <f t="shared" si="527"/>
        <v/>
      </c>
      <c r="U956" s="50" t="str">
        <f t="shared" si="528"/>
        <v/>
      </c>
      <c r="V956" s="50" t="str">
        <f t="shared" si="529"/>
        <v/>
      </c>
      <c r="W956" s="53" t="str">
        <f t="shared" si="530"/>
        <v/>
      </c>
      <c r="X956" s="50" t="str">
        <f t="shared" si="531"/>
        <v/>
      </c>
      <c r="Y956" s="50" t="str">
        <f>IF(B956&lt;&gt;"",IF(MONTH(E956)=MONTH($F$14),SUMIF($C$22:C1424,"="&amp;(C956-1),$G$22:G1424),0)*T956,"")</f>
        <v/>
      </c>
      <c r="Z956" s="50" t="str">
        <f>IF(B956&lt;&gt;"",SUM($Y$22:Y956),"")</f>
        <v/>
      </c>
      <c r="AA956" s="51" t="str">
        <f t="shared" si="532"/>
        <v/>
      </c>
      <c r="AB956" s="50" t="str">
        <f t="shared" si="533"/>
        <v/>
      </c>
      <c r="AC956" s="50" t="str">
        <f t="shared" si="534"/>
        <v/>
      </c>
      <c r="AD956" s="50" t="str">
        <f t="shared" si="535"/>
        <v/>
      </c>
      <c r="AE956" s="50" t="str">
        <f t="shared" si="536"/>
        <v/>
      </c>
      <c r="AF956" s="50" t="str">
        <f>IFERROR($V956*(1-$W956)+SUM($X$22:$X956)+$AD956,"")</f>
        <v/>
      </c>
      <c r="AG956" s="50" t="str">
        <f t="shared" si="537"/>
        <v/>
      </c>
      <c r="AH956" s="50" t="str">
        <f>IF(B956&lt;&gt;"",
IF(AND(AG956=TRUE,D956&gt;=65),$V956*(1-10%)+SUM($X$22:$X956)+$AD956,AF956),
"")</f>
        <v/>
      </c>
      <c r="AI956" s="50" t="str">
        <f t="shared" si="538"/>
        <v/>
      </c>
      <c r="AJ956" s="50" t="str">
        <f t="shared" si="539"/>
        <v/>
      </c>
      <c r="AK956" s="50" t="str">
        <f t="shared" si="540"/>
        <v/>
      </c>
      <c r="AL956" s="50" t="str">
        <f t="shared" si="541"/>
        <v/>
      </c>
      <c r="AM956" s="50" t="str">
        <f t="shared" si="542"/>
        <v/>
      </c>
      <c r="AN956" s="50" t="str">
        <f t="shared" si="543"/>
        <v/>
      </c>
      <c r="AO956" s="50" t="str">
        <f t="shared" si="544"/>
        <v/>
      </c>
      <c r="AP956" s="50" t="str">
        <f t="shared" si="545"/>
        <v/>
      </c>
      <c r="AQ956" s="50" t="str">
        <f t="shared" si="546"/>
        <v/>
      </c>
    </row>
    <row r="957" spans="1:43" x14ac:dyDescent="0.2">
      <c r="A957" s="55" t="str">
        <f t="shared" si="513"/>
        <v/>
      </c>
      <c r="B957" s="55" t="str">
        <f>IF(E957&lt;=$F$10,VLOOKUP('KALKULATOR 2021'!A957,Robocze!$B$23:$C$102,2),"")</f>
        <v/>
      </c>
      <c r="C957" s="55" t="str">
        <f t="shared" si="514"/>
        <v/>
      </c>
      <c r="D957" s="56" t="str">
        <f t="shared" si="515"/>
        <v/>
      </c>
      <c r="E957" s="57" t="str">
        <f t="shared" si="516"/>
        <v/>
      </c>
      <c r="F957" s="58" t="str">
        <f t="shared" si="517"/>
        <v/>
      </c>
      <c r="G957" s="59" t="str">
        <f>IF(F957&lt;&gt;"",
IF($F$6=Robocze!$B$3,$F$5/12,
IF(AND($F$6=Robocze!$B$4,MOD(A957,3)=1),$F$5/4,
IF(AND($F$6=Robocze!$B$5,MOD(A957,12)=1),$F$5,0))),
"")</f>
        <v/>
      </c>
      <c r="H957" s="59" t="str">
        <f t="shared" si="518"/>
        <v/>
      </c>
      <c r="I957" s="60" t="str">
        <f t="shared" si="519"/>
        <v/>
      </c>
      <c r="J957" s="59" t="str">
        <f t="shared" si="520"/>
        <v/>
      </c>
      <c r="K957" s="59" t="str">
        <f t="shared" si="521"/>
        <v/>
      </c>
      <c r="L957" s="61" t="str">
        <f t="shared" si="522"/>
        <v/>
      </c>
      <c r="M957" s="113" t="str">
        <f t="shared" si="523"/>
        <v/>
      </c>
      <c r="N957" s="114" t="str">
        <f t="shared" si="524"/>
        <v/>
      </c>
      <c r="O957" s="115"/>
      <c r="P957" s="114" t="str">
        <f t="shared" si="525"/>
        <v/>
      </c>
      <c r="Q957" s="115"/>
      <c r="R957" s="112" t="str">
        <f t="shared" si="526"/>
        <v/>
      </c>
      <c r="S957" s="59"/>
      <c r="T957" s="62" t="str">
        <f t="shared" si="527"/>
        <v/>
      </c>
      <c r="U957" s="59" t="str">
        <f t="shared" si="528"/>
        <v/>
      </c>
      <c r="V957" s="59" t="str">
        <f t="shared" si="529"/>
        <v/>
      </c>
      <c r="W957" s="62" t="str">
        <f t="shared" si="530"/>
        <v/>
      </c>
      <c r="X957" s="59" t="str">
        <f t="shared" si="531"/>
        <v/>
      </c>
      <c r="Y957" s="59" t="str">
        <f>IF(B957&lt;&gt;"",IF(MONTH(E957)=MONTH($F$14),SUMIF($C$22:C1425,"="&amp;(C957-1),$G$22:G1425),0)*T957,"")</f>
        <v/>
      </c>
      <c r="Z957" s="59" t="str">
        <f>IF(B957&lt;&gt;"",SUM($Y$22:Y957),"")</f>
        <v/>
      </c>
      <c r="AA957" s="60" t="str">
        <f t="shared" si="532"/>
        <v/>
      </c>
      <c r="AB957" s="59" t="str">
        <f t="shared" si="533"/>
        <v/>
      </c>
      <c r="AC957" s="59" t="str">
        <f t="shared" si="534"/>
        <v/>
      </c>
      <c r="AD957" s="59" t="str">
        <f t="shared" si="535"/>
        <v/>
      </c>
      <c r="AE957" s="59" t="str">
        <f t="shared" si="536"/>
        <v/>
      </c>
      <c r="AF957" s="59" t="str">
        <f>IFERROR($V957*(1-$W957)+SUM($X$22:$X957)+$AD957,"")</f>
        <v/>
      </c>
      <c r="AG957" s="59" t="str">
        <f t="shared" si="537"/>
        <v/>
      </c>
      <c r="AH957" s="59" t="str">
        <f>IF(B957&lt;&gt;"",
IF(AND(AG957=TRUE,D957&gt;=65),$V957*(1-10%)+SUM($X$22:$X957)+$AD957,AF957),
"")</f>
        <v/>
      </c>
      <c r="AI957" s="59" t="str">
        <f t="shared" si="538"/>
        <v/>
      </c>
      <c r="AJ957" s="59" t="str">
        <f t="shared" si="539"/>
        <v/>
      </c>
      <c r="AK957" s="59" t="str">
        <f t="shared" si="540"/>
        <v/>
      </c>
      <c r="AL957" s="59" t="str">
        <f t="shared" si="541"/>
        <v/>
      </c>
      <c r="AM957" s="59" t="str">
        <f t="shared" si="542"/>
        <v/>
      </c>
      <c r="AN957" s="59" t="str">
        <f t="shared" si="543"/>
        <v/>
      </c>
      <c r="AO957" s="59" t="str">
        <f t="shared" si="544"/>
        <v/>
      </c>
      <c r="AP957" s="59" t="str">
        <f t="shared" si="545"/>
        <v/>
      </c>
      <c r="AQ957" s="59" t="str">
        <f t="shared" si="546"/>
        <v/>
      </c>
    </row>
    <row r="958" spans="1:43" x14ac:dyDescent="0.2">
      <c r="A958" s="47" t="str">
        <f t="shared" si="513"/>
        <v/>
      </c>
      <c r="B958" s="47" t="str">
        <f>IF(E958&lt;=$F$10,VLOOKUP('KALKULATOR 2021'!A958,Robocze!$B$23:$C$102,2),"")</f>
        <v/>
      </c>
      <c r="C958" s="47" t="str">
        <f t="shared" si="514"/>
        <v/>
      </c>
      <c r="D958" s="48" t="str">
        <f t="shared" si="515"/>
        <v/>
      </c>
      <c r="E958" s="49" t="str">
        <f t="shared" si="516"/>
        <v/>
      </c>
      <c r="F958" s="49" t="str">
        <f t="shared" si="517"/>
        <v/>
      </c>
      <c r="G958" s="50" t="str">
        <f>IF(F958&lt;&gt;"",
IF($F$6=Robocze!$B$3,$F$5/12,
IF(AND($F$6=Robocze!$B$4,MOD(A958,3)=1),$F$5/4,
IF(AND($F$6=Robocze!$B$5,MOD(A958,12)=1),$F$5,0))),
"")</f>
        <v/>
      </c>
      <c r="H958" s="50" t="str">
        <f t="shared" si="518"/>
        <v/>
      </c>
      <c r="I958" s="51" t="str">
        <f t="shared" si="519"/>
        <v/>
      </c>
      <c r="J958" s="50" t="str">
        <f t="shared" si="520"/>
        <v/>
      </c>
      <c r="K958" s="50" t="str">
        <f t="shared" si="521"/>
        <v/>
      </c>
      <c r="L958" s="52" t="str">
        <f t="shared" si="522"/>
        <v/>
      </c>
      <c r="M958" s="111" t="str">
        <f t="shared" si="523"/>
        <v/>
      </c>
      <c r="N958" s="114" t="str">
        <f t="shared" si="524"/>
        <v/>
      </c>
      <c r="O958" s="115"/>
      <c r="P958" s="114" t="str">
        <f t="shared" si="525"/>
        <v/>
      </c>
      <c r="Q958" s="115"/>
      <c r="R958" s="112" t="str">
        <f t="shared" si="526"/>
        <v/>
      </c>
      <c r="S958" s="50"/>
      <c r="T958" s="53" t="str">
        <f t="shared" si="527"/>
        <v/>
      </c>
      <c r="U958" s="50" t="str">
        <f t="shared" si="528"/>
        <v/>
      </c>
      <c r="V958" s="50" t="str">
        <f t="shared" si="529"/>
        <v/>
      </c>
      <c r="W958" s="53" t="str">
        <f t="shared" si="530"/>
        <v/>
      </c>
      <c r="X958" s="50" t="str">
        <f t="shared" si="531"/>
        <v/>
      </c>
      <c r="Y958" s="50" t="str">
        <f>IF(B958&lt;&gt;"",IF(MONTH(E958)=MONTH($F$14),SUMIF($C$22:C1426,"="&amp;(C958-1),$G$22:G1426),0)*T958,"")</f>
        <v/>
      </c>
      <c r="Z958" s="50" t="str">
        <f>IF(B958&lt;&gt;"",SUM($Y$22:Y958),"")</f>
        <v/>
      </c>
      <c r="AA958" s="51" t="str">
        <f t="shared" si="532"/>
        <v/>
      </c>
      <c r="AB958" s="50" t="str">
        <f t="shared" si="533"/>
        <v/>
      </c>
      <c r="AC958" s="50" t="str">
        <f t="shared" si="534"/>
        <v/>
      </c>
      <c r="AD958" s="50" t="str">
        <f t="shared" si="535"/>
        <v/>
      </c>
      <c r="AE958" s="50" t="str">
        <f t="shared" si="536"/>
        <v/>
      </c>
      <c r="AF958" s="50" t="str">
        <f>IFERROR($V958*(1-$W958)+SUM($X$22:$X958)+$AD958,"")</f>
        <v/>
      </c>
      <c r="AG958" s="50" t="str">
        <f t="shared" si="537"/>
        <v/>
      </c>
      <c r="AH958" s="50" t="str">
        <f>IF(B958&lt;&gt;"",
IF(AND(AG958=TRUE,D958&gt;=65),$V958*(1-10%)+SUM($X$22:$X958)+$AD958,AF958),
"")</f>
        <v/>
      </c>
      <c r="AI958" s="50" t="str">
        <f t="shared" si="538"/>
        <v/>
      </c>
      <c r="AJ958" s="50" t="str">
        <f t="shared" si="539"/>
        <v/>
      </c>
      <c r="AK958" s="50" t="str">
        <f t="shared" si="540"/>
        <v/>
      </c>
      <c r="AL958" s="50" t="str">
        <f t="shared" si="541"/>
        <v/>
      </c>
      <c r="AM958" s="50" t="str">
        <f t="shared" si="542"/>
        <v/>
      </c>
      <c r="AN958" s="50" t="str">
        <f t="shared" si="543"/>
        <v/>
      </c>
      <c r="AO958" s="50" t="str">
        <f t="shared" si="544"/>
        <v/>
      </c>
      <c r="AP958" s="50" t="str">
        <f t="shared" si="545"/>
        <v/>
      </c>
      <c r="AQ958" s="50" t="str">
        <f t="shared" si="546"/>
        <v/>
      </c>
    </row>
    <row r="959" spans="1:43" x14ac:dyDescent="0.2">
      <c r="A959" s="47" t="str">
        <f t="shared" si="513"/>
        <v/>
      </c>
      <c r="B959" s="47" t="str">
        <f>IF(E959&lt;=$F$10,VLOOKUP('KALKULATOR 2021'!A959,Robocze!$B$23:$C$102,2),"")</f>
        <v/>
      </c>
      <c r="C959" s="47" t="str">
        <f t="shared" si="514"/>
        <v/>
      </c>
      <c r="D959" s="48" t="str">
        <f t="shared" si="515"/>
        <v/>
      </c>
      <c r="E959" s="54" t="str">
        <f t="shared" si="516"/>
        <v/>
      </c>
      <c r="F959" s="49" t="str">
        <f t="shared" si="517"/>
        <v/>
      </c>
      <c r="G959" s="50" t="str">
        <f>IF(F959&lt;&gt;"",
IF($F$6=Robocze!$B$3,$F$5/12,
IF(AND($F$6=Robocze!$B$4,MOD(A959,3)=1),$F$5/4,
IF(AND($F$6=Robocze!$B$5,MOD(A959,12)=1),$F$5,0))),
"")</f>
        <v/>
      </c>
      <c r="H959" s="50" t="str">
        <f t="shared" si="518"/>
        <v/>
      </c>
      <c r="I959" s="51" t="str">
        <f t="shared" si="519"/>
        <v/>
      </c>
      <c r="J959" s="50" t="str">
        <f t="shared" si="520"/>
        <v/>
      </c>
      <c r="K959" s="50" t="str">
        <f t="shared" si="521"/>
        <v/>
      </c>
      <c r="L959" s="52" t="str">
        <f t="shared" si="522"/>
        <v/>
      </c>
      <c r="M959" s="111" t="str">
        <f t="shared" si="523"/>
        <v/>
      </c>
      <c r="N959" s="114" t="str">
        <f t="shared" si="524"/>
        <v/>
      </c>
      <c r="O959" s="115"/>
      <c r="P959" s="114" t="str">
        <f t="shared" si="525"/>
        <v/>
      </c>
      <c r="Q959" s="115"/>
      <c r="R959" s="112" t="str">
        <f t="shared" si="526"/>
        <v/>
      </c>
      <c r="S959" s="50"/>
      <c r="T959" s="53" t="str">
        <f t="shared" si="527"/>
        <v/>
      </c>
      <c r="U959" s="50" t="str">
        <f t="shared" si="528"/>
        <v/>
      </c>
      <c r="V959" s="50" t="str">
        <f t="shared" si="529"/>
        <v/>
      </c>
      <c r="W959" s="53" t="str">
        <f t="shared" si="530"/>
        <v/>
      </c>
      <c r="X959" s="50" t="str">
        <f t="shared" si="531"/>
        <v/>
      </c>
      <c r="Y959" s="50" t="str">
        <f>IF(B959&lt;&gt;"",IF(MONTH(E959)=MONTH($F$14),SUMIF($C$22:C1427,"="&amp;(C959-1),$G$22:G1427),0)*T959,"")</f>
        <v/>
      </c>
      <c r="Z959" s="50" t="str">
        <f>IF(B959&lt;&gt;"",SUM($Y$22:Y959),"")</f>
        <v/>
      </c>
      <c r="AA959" s="51" t="str">
        <f t="shared" si="532"/>
        <v/>
      </c>
      <c r="AB959" s="50" t="str">
        <f t="shared" si="533"/>
        <v/>
      </c>
      <c r="AC959" s="50" t="str">
        <f t="shared" si="534"/>
        <v/>
      </c>
      <c r="AD959" s="50" t="str">
        <f t="shared" si="535"/>
        <v/>
      </c>
      <c r="AE959" s="50" t="str">
        <f t="shared" si="536"/>
        <v/>
      </c>
      <c r="AF959" s="50" t="str">
        <f>IFERROR($V959*(1-$W959)+SUM($X$22:$X959)+$AD959,"")</f>
        <v/>
      </c>
      <c r="AG959" s="50" t="str">
        <f t="shared" si="537"/>
        <v/>
      </c>
      <c r="AH959" s="50" t="str">
        <f>IF(B959&lt;&gt;"",
IF(AND(AG959=TRUE,D959&gt;=65),$V959*(1-10%)+SUM($X$22:$X959)+$AD959,AF959),
"")</f>
        <v/>
      </c>
      <c r="AI959" s="50" t="str">
        <f t="shared" si="538"/>
        <v/>
      </c>
      <c r="AJ959" s="50" t="str">
        <f t="shared" si="539"/>
        <v/>
      </c>
      <c r="AK959" s="50" t="str">
        <f t="shared" si="540"/>
        <v/>
      </c>
      <c r="AL959" s="50" t="str">
        <f t="shared" si="541"/>
        <v/>
      </c>
      <c r="AM959" s="50" t="str">
        <f t="shared" si="542"/>
        <v/>
      </c>
      <c r="AN959" s="50" t="str">
        <f t="shared" si="543"/>
        <v/>
      </c>
      <c r="AO959" s="50" t="str">
        <f t="shared" si="544"/>
        <v/>
      </c>
      <c r="AP959" s="50" t="str">
        <f t="shared" si="545"/>
        <v/>
      </c>
      <c r="AQ959" s="50" t="str">
        <f t="shared" si="546"/>
        <v/>
      </c>
    </row>
    <row r="960" spans="1:43" x14ac:dyDescent="0.2">
      <c r="A960" s="47" t="str">
        <f t="shared" si="513"/>
        <v/>
      </c>
      <c r="B960" s="47" t="str">
        <f>IF(E960&lt;=$F$10,VLOOKUP('KALKULATOR 2021'!A960,Robocze!$B$23:$C$102,2),"")</f>
        <v/>
      </c>
      <c r="C960" s="47" t="str">
        <f t="shared" si="514"/>
        <v/>
      </c>
      <c r="D960" s="48" t="str">
        <f t="shared" si="515"/>
        <v/>
      </c>
      <c r="E960" s="54" t="str">
        <f t="shared" si="516"/>
        <v/>
      </c>
      <c r="F960" s="49" t="str">
        <f t="shared" si="517"/>
        <v/>
      </c>
      <c r="G960" s="50" t="str">
        <f>IF(F960&lt;&gt;"",
IF($F$6=Robocze!$B$3,$F$5/12,
IF(AND($F$6=Robocze!$B$4,MOD(A960,3)=1),$F$5/4,
IF(AND($F$6=Robocze!$B$5,MOD(A960,12)=1),$F$5,0))),
"")</f>
        <v/>
      </c>
      <c r="H960" s="50" t="str">
        <f t="shared" si="518"/>
        <v/>
      </c>
      <c r="I960" s="51" t="str">
        <f t="shared" si="519"/>
        <v/>
      </c>
      <c r="J960" s="50" t="str">
        <f t="shared" si="520"/>
        <v/>
      </c>
      <c r="K960" s="50" t="str">
        <f t="shared" si="521"/>
        <v/>
      </c>
      <c r="L960" s="52" t="str">
        <f t="shared" si="522"/>
        <v/>
      </c>
      <c r="M960" s="111" t="str">
        <f t="shared" si="523"/>
        <v/>
      </c>
      <c r="N960" s="114" t="str">
        <f t="shared" si="524"/>
        <v/>
      </c>
      <c r="O960" s="115"/>
      <c r="P960" s="114" t="str">
        <f t="shared" si="525"/>
        <v/>
      </c>
      <c r="Q960" s="115"/>
      <c r="R960" s="112" t="str">
        <f t="shared" si="526"/>
        <v/>
      </c>
      <c r="S960" s="50"/>
      <c r="T960" s="53" t="str">
        <f t="shared" si="527"/>
        <v/>
      </c>
      <c r="U960" s="50" t="str">
        <f t="shared" si="528"/>
        <v/>
      </c>
      <c r="V960" s="50" t="str">
        <f t="shared" si="529"/>
        <v/>
      </c>
      <c r="W960" s="53" t="str">
        <f t="shared" si="530"/>
        <v/>
      </c>
      <c r="X960" s="50" t="str">
        <f t="shared" si="531"/>
        <v/>
      </c>
      <c r="Y960" s="50" t="str">
        <f>IF(B960&lt;&gt;"",IF(MONTH(E960)=MONTH($F$14),SUMIF($C$22:C1428,"="&amp;(C960-1),$G$22:G1428),0)*T960,"")</f>
        <v/>
      </c>
      <c r="Z960" s="50" t="str">
        <f>IF(B960&lt;&gt;"",SUM($Y$22:Y960),"")</f>
        <v/>
      </c>
      <c r="AA960" s="51" t="str">
        <f t="shared" si="532"/>
        <v/>
      </c>
      <c r="AB960" s="50" t="str">
        <f t="shared" si="533"/>
        <v/>
      </c>
      <c r="AC960" s="50" t="str">
        <f t="shared" si="534"/>
        <v/>
      </c>
      <c r="AD960" s="50" t="str">
        <f t="shared" si="535"/>
        <v/>
      </c>
      <c r="AE960" s="50" t="str">
        <f t="shared" si="536"/>
        <v/>
      </c>
      <c r="AF960" s="50" t="str">
        <f>IFERROR($V960*(1-$W960)+SUM($X$22:$X960)+$AD960,"")</f>
        <v/>
      </c>
      <c r="AG960" s="50" t="str">
        <f t="shared" si="537"/>
        <v/>
      </c>
      <c r="AH960" s="50" t="str">
        <f>IF(B960&lt;&gt;"",
IF(AND(AG960=TRUE,D960&gt;=65),$V960*(1-10%)+SUM($X$22:$X960)+$AD960,AF960),
"")</f>
        <v/>
      </c>
      <c r="AI960" s="50" t="str">
        <f t="shared" si="538"/>
        <v/>
      </c>
      <c r="AJ960" s="50" t="str">
        <f t="shared" si="539"/>
        <v/>
      </c>
      <c r="AK960" s="50" t="str">
        <f t="shared" si="540"/>
        <v/>
      </c>
      <c r="AL960" s="50" t="str">
        <f t="shared" si="541"/>
        <v/>
      </c>
      <c r="AM960" s="50" t="str">
        <f t="shared" si="542"/>
        <v/>
      </c>
      <c r="AN960" s="50" t="str">
        <f t="shared" si="543"/>
        <v/>
      </c>
      <c r="AO960" s="50" t="str">
        <f t="shared" si="544"/>
        <v/>
      </c>
      <c r="AP960" s="50" t="str">
        <f t="shared" si="545"/>
        <v/>
      </c>
      <c r="AQ960" s="50" t="str">
        <f t="shared" si="546"/>
        <v/>
      </c>
    </row>
    <row r="961" spans="1:43" x14ac:dyDescent="0.2">
      <c r="A961" s="47" t="str">
        <f t="shared" si="513"/>
        <v/>
      </c>
      <c r="B961" s="47" t="str">
        <f>IF(E961&lt;=$F$10,VLOOKUP('KALKULATOR 2021'!A961,Robocze!$B$23:$C$102,2),"")</f>
        <v/>
      </c>
      <c r="C961" s="47" t="str">
        <f t="shared" si="514"/>
        <v/>
      </c>
      <c r="D961" s="48" t="str">
        <f t="shared" si="515"/>
        <v/>
      </c>
      <c r="E961" s="54" t="str">
        <f t="shared" si="516"/>
        <v/>
      </c>
      <c r="F961" s="49" t="str">
        <f t="shared" si="517"/>
        <v/>
      </c>
      <c r="G961" s="50" t="str">
        <f>IF(F961&lt;&gt;"",
IF($F$6=Robocze!$B$3,$F$5/12,
IF(AND($F$6=Robocze!$B$4,MOD(A961,3)=1),$F$5/4,
IF(AND($F$6=Robocze!$B$5,MOD(A961,12)=1),$F$5,0))),
"")</f>
        <v/>
      </c>
      <c r="H961" s="50" t="str">
        <f t="shared" si="518"/>
        <v/>
      </c>
      <c r="I961" s="51" t="str">
        <f t="shared" si="519"/>
        <v/>
      </c>
      <c r="J961" s="50" t="str">
        <f t="shared" si="520"/>
        <v/>
      </c>
      <c r="K961" s="50" t="str">
        <f t="shared" si="521"/>
        <v/>
      </c>
      <c r="L961" s="52" t="str">
        <f t="shared" si="522"/>
        <v/>
      </c>
      <c r="M961" s="111" t="str">
        <f t="shared" si="523"/>
        <v/>
      </c>
      <c r="N961" s="114" t="str">
        <f t="shared" si="524"/>
        <v/>
      </c>
      <c r="O961" s="115"/>
      <c r="P961" s="114" t="str">
        <f t="shared" si="525"/>
        <v/>
      </c>
      <c r="Q961" s="115"/>
      <c r="R961" s="112" t="str">
        <f t="shared" si="526"/>
        <v/>
      </c>
      <c r="S961" s="50"/>
      <c r="T961" s="53" t="str">
        <f t="shared" si="527"/>
        <v/>
      </c>
      <c r="U961" s="50" t="str">
        <f t="shared" si="528"/>
        <v/>
      </c>
      <c r="V961" s="50" t="str">
        <f t="shared" si="529"/>
        <v/>
      </c>
      <c r="W961" s="53" t="str">
        <f t="shared" si="530"/>
        <v/>
      </c>
      <c r="X961" s="50" t="str">
        <f t="shared" si="531"/>
        <v/>
      </c>
      <c r="Y961" s="50" t="str">
        <f>IF(B961&lt;&gt;"",IF(MONTH(E961)=MONTH($F$14),SUMIF($C$22:C1429,"="&amp;(C961-1),$G$22:G1429),0)*T961,"")</f>
        <v/>
      </c>
      <c r="Z961" s="50" t="str">
        <f>IF(B961&lt;&gt;"",SUM($Y$22:Y961),"")</f>
        <v/>
      </c>
      <c r="AA961" s="51" t="str">
        <f t="shared" si="532"/>
        <v/>
      </c>
      <c r="AB961" s="50" t="str">
        <f t="shared" si="533"/>
        <v/>
      </c>
      <c r="AC961" s="50" t="str">
        <f t="shared" si="534"/>
        <v/>
      </c>
      <c r="AD961" s="50" t="str">
        <f t="shared" si="535"/>
        <v/>
      </c>
      <c r="AE961" s="50" t="str">
        <f t="shared" si="536"/>
        <v/>
      </c>
      <c r="AF961" s="50" t="str">
        <f>IFERROR($V961*(1-$W961)+SUM($X$22:$X961)+$AD961,"")</f>
        <v/>
      </c>
      <c r="AG961" s="50" t="str">
        <f t="shared" si="537"/>
        <v/>
      </c>
      <c r="AH961" s="50" t="str">
        <f>IF(B961&lt;&gt;"",
IF(AND(AG961=TRUE,D961&gt;=65),$V961*(1-10%)+SUM($X$22:$X961)+$AD961,AF961),
"")</f>
        <v/>
      </c>
      <c r="AI961" s="50" t="str">
        <f t="shared" si="538"/>
        <v/>
      </c>
      <c r="AJ961" s="50" t="str">
        <f t="shared" si="539"/>
        <v/>
      </c>
      <c r="AK961" s="50" t="str">
        <f t="shared" si="540"/>
        <v/>
      </c>
      <c r="AL961" s="50" t="str">
        <f t="shared" si="541"/>
        <v/>
      </c>
      <c r="AM961" s="50" t="str">
        <f t="shared" si="542"/>
        <v/>
      </c>
      <c r="AN961" s="50" t="str">
        <f t="shared" si="543"/>
        <v/>
      </c>
      <c r="AO961" s="50" t="str">
        <f t="shared" si="544"/>
        <v/>
      </c>
      <c r="AP961" s="50" t="str">
        <f t="shared" si="545"/>
        <v/>
      </c>
      <c r="AQ961" s="50" t="str">
        <f t="shared" si="546"/>
        <v/>
      </c>
    </row>
    <row r="962" spans="1:43" x14ac:dyDescent="0.2">
      <c r="A962" s="47" t="str">
        <f t="shared" si="513"/>
        <v/>
      </c>
      <c r="B962" s="47" t="str">
        <f>IF(E962&lt;=$F$10,VLOOKUP('KALKULATOR 2021'!A962,Robocze!$B$23:$C$102,2),"")</f>
        <v/>
      </c>
      <c r="C962" s="47" t="str">
        <f t="shared" si="514"/>
        <v/>
      </c>
      <c r="D962" s="48" t="str">
        <f t="shared" si="515"/>
        <v/>
      </c>
      <c r="E962" s="54" t="str">
        <f t="shared" si="516"/>
        <v/>
      </c>
      <c r="F962" s="49" t="str">
        <f t="shared" si="517"/>
        <v/>
      </c>
      <c r="G962" s="50" t="str">
        <f>IF(F962&lt;&gt;"",
IF($F$6=Robocze!$B$3,$F$5/12,
IF(AND($F$6=Robocze!$B$4,MOD(A962,3)=1),$F$5/4,
IF(AND($F$6=Robocze!$B$5,MOD(A962,12)=1),$F$5,0))),
"")</f>
        <v/>
      </c>
      <c r="H962" s="50" t="str">
        <f t="shared" si="518"/>
        <v/>
      </c>
      <c r="I962" s="51" t="str">
        <f t="shared" si="519"/>
        <v/>
      </c>
      <c r="J962" s="50" t="str">
        <f t="shared" si="520"/>
        <v/>
      </c>
      <c r="K962" s="50" t="str">
        <f t="shared" si="521"/>
        <v/>
      </c>
      <c r="L962" s="52" t="str">
        <f t="shared" si="522"/>
        <v/>
      </c>
      <c r="M962" s="111" t="str">
        <f t="shared" si="523"/>
        <v/>
      </c>
      <c r="N962" s="114" t="str">
        <f t="shared" si="524"/>
        <v/>
      </c>
      <c r="O962" s="115"/>
      <c r="P962" s="114" t="str">
        <f t="shared" si="525"/>
        <v/>
      </c>
      <c r="Q962" s="115"/>
      <c r="R962" s="112" t="str">
        <f t="shared" si="526"/>
        <v/>
      </c>
      <c r="S962" s="50"/>
      <c r="T962" s="53" t="str">
        <f t="shared" si="527"/>
        <v/>
      </c>
      <c r="U962" s="50" t="str">
        <f t="shared" si="528"/>
        <v/>
      </c>
      <c r="V962" s="50" t="str">
        <f t="shared" si="529"/>
        <v/>
      </c>
      <c r="W962" s="53" t="str">
        <f t="shared" si="530"/>
        <v/>
      </c>
      <c r="X962" s="50" t="str">
        <f t="shared" si="531"/>
        <v/>
      </c>
      <c r="Y962" s="50" t="str">
        <f>IF(B962&lt;&gt;"",IF(MONTH(E962)=MONTH($F$14),SUMIF($C$22:C1430,"="&amp;(C962-1),$G$22:G1430),0)*T962,"")</f>
        <v/>
      </c>
      <c r="Z962" s="50" t="str">
        <f>IF(B962&lt;&gt;"",SUM($Y$22:Y962),"")</f>
        <v/>
      </c>
      <c r="AA962" s="51" t="str">
        <f t="shared" si="532"/>
        <v/>
      </c>
      <c r="AB962" s="50" t="str">
        <f t="shared" si="533"/>
        <v/>
      </c>
      <c r="AC962" s="50" t="str">
        <f t="shared" si="534"/>
        <v/>
      </c>
      <c r="AD962" s="50" t="str">
        <f t="shared" si="535"/>
        <v/>
      </c>
      <c r="AE962" s="50" t="str">
        <f t="shared" si="536"/>
        <v/>
      </c>
      <c r="AF962" s="50" t="str">
        <f>IFERROR($V962*(1-$W962)+SUM($X$22:$X962)+$AD962,"")</f>
        <v/>
      </c>
      <c r="AG962" s="50" t="str">
        <f t="shared" si="537"/>
        <v/>
      </c>
      <c r="AH962" s="50" t="str">
        <f>IF(B962&lt;&gt;"",
IF(AND(AG962=TRUE,D962&gt;=65),$V962*(1-10%)+SUM($X$22:$X962)+$AD962,AF962),
"")</f>
        <v/>
      </c>
      <c r="AI962" s="50" t="str">
        <f t="shared" si="538"/>
        <v/>
      </c>
      <c r="AJ962" s="50" t="str">
        <f t="shared" si="539"/>
        <v/>
      </c>
      <c r="AK962" s="50" t="str">
        <f t="shared" si="540"/>
        <v/>
      </c>
      <c r="AL962" s="50" t="str">
        <f t="shared" si="541"/>
        <v/>
      </c>
      <c r="AM962" s="50" t="str">
        <f t="shared" si="542"/>
        <v/>
      </c>
      <c r="AN962" s="50" t="str">
        <f t="shared" si="543"/>
        <v/>
      </c>
      <c r="AO962" s="50" t="str">
        <f t="shared" si="544"/>
        <v/>
      </c>
      <c r="AP962" s="50" t="str">
        <f t="shared" si="545"/>
        <v/>
      </c>
      <c r="AQ962" s="50" t="str">
        <f t="shared" si="546"/>
        <v/>
      </c>
    </row>
    <row r="963" spans="1:43" x14ac:dyDescent="0.2">
      <c r="A963" s="47" t="str">
        <f t="shared" si="513"/>
        <v/>
      </c>
      <c r="B963" s="47" t="str">
        <f>IF(E963&lt;=$F$10,VLOOKUP('KALKULATOR 2021'!A963,Robocze!$B$23:$C$102,2),"")</f>
        <v/>
      </c>
      <c r="C963" s="47" t="str">
        <f t="shared" si="514"/>
        <v/>
      </c>
      <c r="D963" s="48" t="str">
        <f t="shared" si="515"/>
        <v/>
      </c>
      <c r="E963" s="54" t="str">
        <f t="shared" si="516"/>
        <v/>
      </c>
      <c r="F963" s="49" t="str">
        <f t="shared" si="517"/>
        <v/>
      </c>
      <c r="G963" s="50" t="str">
        <f>IF(F963&lt;&gt;"",
IF($F$6=Robocze!$B$3,$F$5/12,
IF(AND($F$6=Robocze!$B$4,MOD(A963,3)=1),$F$5/4,
IF(AND($F$6=Robocze!$B$5,MOD(A963,12)=1),$F$5,0))),
"")</f>
        <v/>
      </c>
      <c r="H963" s="50" t="str">
        <f t="shared" si="518"/>
        <v/>
      </c>
      <c r="I963" s="51" t="str">
        <f t="shared" si="519"/>
        <v/>
      </c>
      <c r="J963" s="50" t="str">
        <f t="shared" si="520"/>
        <v/>
      </c>
      <c r="K963" s="50" t="str">
        <f t="shared" si="521"/>
        <v/>
      </c>
      <c r="L963" s="52" t="str">
        <f t="shared" si="522"/>
        <v/>
      </c>
      <c r="M963" s="111" t="str">
        <f t="shared" si="523"/>
        <v/>
      </c>
      <c r="N963" s="114" t="str">
        <f t="shared" si="524"/>
        <v/>
      </c>
      <c r="O963" s="115"/>
      <c r="P963" s="114" t="str">
        <f t="shared" si="525"/>
        <v/>
      </c>
      <c r="Q963" s="115"/>
      <c r="R963" s="112" t="str">
        <f t="shared" si="526"/>
        <v/>
      </c>
      <c r="S963" s="50"/>
      <c r="T963" s="53" t="str">
        <f t="shared" si="527"/>
        <v/>
      </c>
      <c r="U963" s="50" t="str">
        <f t="shared" si="528"/>
        <v/>
      </c>
      <c r="V963" s="50" t="str">
        <f t="shared" si="529"/>
        <v/>
      </c>
      <c r="W963" s="53" t="str">
        <f t="shared" si="530"/>
        <v/>
      </c>
      <c r="X963" s="50" t="str">
        <f t="shared" si="531"/>
        <v/>
      </c>
      <c r="Y963" s="50" t="str">
        <f>IF(B963&lt;&gt;"",IF(MONTH(E963)=MONTH($F$14),SUMIF($C$22:C1431,"="&amp;(C963-1),$G$22:G1431),0)*T963,"")</f>
        <v/>
      </c>
      <c r="Z963" s="50" t="str">
        <f>IF(B963&lt;&gt;"",SUM($Y$22:Y963),"")</f>
        <v/>
      </c>
      <c r="AA963" s="51" t="str">
        <f t="shared" si="532"/>
        <v/>
      </c>
      <c r="AB963" s="50" t="str">
        <f t="shared" si="533"/>
        <v/>
      </c>
      <c r="AC963" s="50" t="str">
        <f t="shared" si="534"/>
        <v/>
      </c>
      <c r="AD963" s="50" t="str">
        <f t="shared" si="535"/>
        <v/>
      </c>
      <c r="AE963" s="50" t="str">
        <f t="shared" si="536"/>
        <v/>
      </c>
      <c r="AF963" s="50" t="str">
        <f>IFERROR($V963*(1-$W963)+SUM($X$22:$X963)+$AD963,"")</f>
        <v/>
      </c>
      <c r="AG963" s="50" t="str">
        <f t="shared" si="537"/>
        <v/>
      </c>
      <c r="AH963" s="50" t="str">
        <f>IF(B963&lt;&gt;"",
IF(AND(AG963=TRUE,D963&gt;=65),$V963*(1-10%)+SUM($X$22:$X963)+$AD963,AF963),
"")</f>
        <v/>
      </c>
      <c r="AI963" s="50" t="str">
        <f t="shared" si="538"/>
        <v/>
      </c>
      <c r="AJ963" s="50" t="str">
        <f t="shared" si="539"/>
        <v/>
      </c>
      <c r="AK963" s="50" t="str">
        <f t="shared" si="540"/>
        <v/>
      </c>
      <c r="AL963" s="50" t="str">
        <f t="shared" si="541"/>
        <v/>
      </c>
      <c r="AM963" s="50" t="str">
        <f t="shared" si="542"/>
        <v/>
      </c>
      <c r="AN963" s="50" t="str">
        <f t="shared" si="543"/>
        <v/>
      </c>
      <c r="AO963" s="50" t="str">
        <f t="shared" si="544"/>
        <v/>
      </c>
      <c r="AP963" s="50" t="str">
        <f t="shared" si="545"/>
        <v/>
      </c>
      <c r="AQ963" s="50" t="str">
        <f t="shared" si="546"/>
        <v/>
      </c>
    </row>
    <row r="964" spans="1:43" x14ac:dyDescent="0.2">
      <c r="A964" s="47" t="str">
        <f t="shared" si="513"/>
        <v/>
      </c>
      <c r="B964" s="47" t="str">
        <f>IF(E964&lt;=$F$10,VLOOKUP('KALKULATOR 2021'!A964,Robocze!$B$23:$C$102,2),"")</f>
        <v/>
      </c>
      <c r="C964" s="47" t="str">
        <f t="shared" si="514"/>
        <v/>
      </c>
      <c r="D964" s="48" t="str">
        <f t="shared" si="515"/>
        <v/>
      </c>
      <c r="E964" s="54" t="str">
        <f t="shared" si="516"/>
        <v/>
      </c>
      <c r="F964" s="49" t="str">
        <f t="shared" si="517"/>
        <v/>
      </c>
      <c r="G964" s="50" t="str">
        <f>IF(F964&lt;&gt;"",
IF($F$6=Robocze!$B$3,$F$5/12,
IF(AND($F$6=Robocze!$B$4,MOD(A964,3)=1),$F$5/4,
IF(AND($F$6=Robocze!$B$5,MOD(A964,12)=1),$F$5,0))),
"")</f>
        <v/>
      </c>
      <c r="H964" s="50" t="str">
        <f t="shared" si="518"/>
        <v/>
      </c>
      <c r="I964" s="51" t="str">
        <f t="shared" si="519"/>
        <v/>
      </c>
      <c r="J964" s="50" t="str">
        <f t="shared" si="520"/>
        <v/>
      </c>
      <c r="K964" s="50" t="str">
        <f t="shared" si="521"/>
        <v/>
      </c>
      <c r="L964" s="52" t="str">
        <f t="shared" si="522"/>
        <v/>
      </c>
      <c r="M964" s="111" t="str">
        <f t="shared" si="523"/>
        <v/>
      </c>
      <c r="N964" s="114" t="str">
        <f t="shared" si="524"/>
        <v/>
      </c>
      <c r="O964" s="115"/>
      <c r="P964" s="114" t="str">
        <f t="shared" si="525"/>
        <v/>
      </c>
      <c r="Q964" s="115"/>
      <c r="R964" s="112" t="str">
        <f t="shared" si="526"/>
        <v/>
      </c>
      <c r="S964" s="50"/>
      <c r="T964" s="53" t="str">
        <f t="shared" si="527"/>
        <v/>
      </c>
      <c r="U964" s="50" t="str">
        <f t="shared" si="528"/>
        <v/>
      </c>
      <c r="V964" s="50" t="str">
        <f t="shared" si="529"/>
        <v/>
      </c>
      <c r="W964" s="53" t="str">
        <f t="shared" si="530"/>
        <v/>
      </c>
      <c r="X964" s="50" t="str">
        <f t="shared" si="531"/>
        <v/>
      </c>
      <c r="Y964" s="50" t="str">
        <f>IF(B964&lt;&gt;"",IF(MONTH(E964)=MONTH($F$14),SUMIF($C$22:C1432,"="&amp;(C964-1),$G$22:G1432),0)*T964,"")</f>
        <v/>
      </c>
      <c r="Z964" s="50" t="str">
        <f>IF(B964&lt;&gt;"",SUM($Y$22:Y964),"")</f>
        <v/>
      </c>
      <c r="AA964" s="51" t="str">
        <f t="shared" si="532"/>
        <v/>
      </c>
      <c r="AB964" s="50" t="str">
        <f t="shared" si="533"/>
        <v/>
      </c>
      <c r="AC964" s="50" t="str">
        <f t="shared" si="534"/>
        <v/>
      </c>
      <c r="AD964" s="50" t="str">
        <f t="shared" si="535"/>
        <v/>
      </c>
      <c r="AE964" s="50" t="str">
        <f t="shared" si="536"/>
        <v/>
      </c>
      <c r="AF964" s="50" t="str">
        <f>IFERROR($V964*(1-$W964)+SUM($X$22:$X964)+$AD964,"")</f>
        <v/>
      </c>
      <c r="AG964" s="50" t="str">
        <f t="shared" si="537"/>
        <v/>
      </c>
      <c r="AH964" s="50" t="str">
        <f>IF(B964&lt;&gt;"",
IF(AND(AG964=TRUE,D964&gt;=65),$V964*(1-10%)+SUM($X$22:$X964)+$AD964,AF964),
"")</f>
        <v/>
      </c>
      <c r="AI964" s="50" t="str">
        <f t="shared" si="538"/>
        <v/>
      </c>
      <c r="AJ964" s="50" t="str">
        <f t="shared" si="539"/>
        <v/>
      </c>
      <c r="AK964" s="50" t="str">
        <f t="shared" si="540"/>
        <v/>
      </c>
      <c r="AL964" s="50" t="str">
        <f t="shared" si="541"/>
        <v/>
      </c>
      <c r="AM964" s="50" t="str">
        <f t="shared" si="542"/>
        <v/>
      </c>
      <c r="AN964" s="50" t="str">
        <f t="shared" si="543"/>
        <v/>
      </c>
      <c r="AO964" s="50" t="str">
        <f t="shared" si="544"/>
        <v/>
      </c>
      <c r="AP964" s="50" t="str">
        <f t="shared" si="545"/>
        <v/>
      </c>
      <c r="AQ964" s="50" t="str">
        <f t="shared" si="546"/>
        <v/>
      </c>
    </row>
    <row r="965" spans="1:43" x14ac:dyDescent="0.2">
      <c r="A965" s="47" t="str">
        <f t="shared" si="513"/>
        <v/>
      </c>
      <c r="B965" s="47" t="str">
        <f>IF(E965&lt;=$F$10,VLOOKUP('KALKULATOR 2021'!A965,Robocze!$B$23:$C$102,2),"")</f>
        <v/>
      </c>
      <c r="C965" s="47" t="str">
        <f t="shared" si="514"/>
        <v/>
      </c>
      <c r="D965" s="48" t="str">
        <f t="shared" si="515"/>
        <v/>
      </c>
      <c r="E965" s="54" t="str">
        <f t="shared" si="516"/>
        <v/>
      </c>
      <c r="F965" s="49" t="str">
        <f t="shared" si="517"/>
        <v/>
      </c>
      <c r="G965" s="50" t="str">
        <f>IF(F965&lt;&gt;"",
IF($F$6=Robocze!$B$3,$F$5/12,
IF(AND($F$6=Robocze!$B$4,MOD(A965,3)=1),$F$5/4,
IF(AND($F$6=Robocze!$B$5,MOD(A965,12)=1),$F$5,0))),
"")</f>
        <v/>
      </c>
      <c r="H965" s="50" t="str">
        <f t="shared" si="518"/>
        <v/>
      </c>
      <c r="I965" s="51" t="str">
        <f t="shared" si="519"/>
        <v/>
      </c>
      <c r="J965" s="50" t="str">
        <f t="shared" si="520"/>
        <v/>
      </c>
      <c r="K965" s="50" t="str">
        <f t="shared" si="521"/>
        <v/>
      </c>
      <c r="L965" s="52" t="str">
        <f t="shared" si="522"/>
        <v/>
      </c>
      <c r="M965" s="111" t="str">
        <f t="shared" si="523"/>
        <v/>
      </c>
      <c r="N965" s="114" t="str">
        <f t="shared" si="524"/>
        <v/>
      </c>
      <c r="O965" s="115"/>
      <c r="P965" s="114" t="str">
        <f t="shared" si="525"/>
        <v/>
      </c>
      <c r="Q965" s="115"/>
      <c r="R965" s="112" t="str">
        <f t="shared" si="526"/>
        <v/>
      </c>
      <c r="S965" s="50"/>
      <c r="T965" s="53" t="str">
        <f t="shared" si="527"/>
        <v/>
      </c>
      <c r="U965" s="50" t="str">
        <f t="shared" si="528"/>
        <v/>
      </c>
      <c r="V965" s="50" t="str">
        <f t="shared" si="529"/>
        <v/>
      </c>
      <c r="W965" s="53" t="str">
        <f t="shared" si="530"/>
        <v/>
      </c>
      <c r="X965" s="50" t="str">
        <f t="shared" si="531"/>
        <v/>
      </c>
      <c r="Y965" s="50" t="str">
        <f>IF(B965&lt;&gt;"",IF(MONTH(E965)=MONTH($F$14),SUMIF($C$22:C1433,"="&amp;(C965-1),$G$22:G1433),0)*T965,"")</f>
        <v/>
      </c>
      <c r="Z965" s="50" t="str">
        <f>IF(B965&lt;&gt;"",SUM($Y$22:Y965),"")</f>
        <v/>
      </c>
      <c r="AA965" s="51" t="str">
        <f t="shared" si="532"/>
        <v/>
      </c>
      <c r="AB965" s="50" t="str">
        <f t="shared" si="533"/>
        <v/>
      </c>
      <c r="AC965" s="50" t="str">
        <f t="shared" si="534"/>
        <v/>
      </c>
      <c r="AD965" s="50" t="str">
        <f t="shared" si="535"/>
        <v/>
      </c>
      <c r="AE965" s="50" t="str">
        <f t="shared" si="536"/>
        <v/>
      </c>
      <c r="AF965" s="50" t="str">
        <f>IFERROR($V965*(1-$W965)+SUM($X$22:$X965)+$AD965,"")</f>
        <v/>
      </c>
      <c r="AG965" s="50" t="str">
        <f t="shared" si="537"/>
        <v/>
      </c>
      <c r="AH965" s="50" t="str">
        <f>IF(B965&lt;&gt;"",
IF(AND(AG965=TRUE,D965&gt;=65),$V965*(1-10%)+SUM($X$22:$X965)+$AD965,AF965),
"")</f>
        <v/>
      </c>
      <c r="AI965" s="50" t="str">
        <f t="shared" si="538"/>
        <v/>
      </c>
      <c r="AJ965" s="50" t="str">
        <f t="shared" si="539"/>
        <v/>
      </c>
      <c r="AK965" s="50" t="str">
        <f t="shared" si="540"/>
        <v/>
      </c>
      <c r="AL965" s="50" t="str">
        <f t="shared" si="541"/>
        <v/>
      </c>
      <c r="AM965" s="50" t="str">
        <f t="shared" si="542"/>
        <v/>
      </c>
      <c r="AN965" s="50" t="str">
        <f t="shared" si="543"/>
        <v/>
      </c>
      <c r="AO965" s="50" t="str">
        <f t="shared" si="544"/>
        <v/>
      </c>
      <c r="AP965" s="50" t="str">
        <f t="shared" si="545"/>
        <v/>
      </c>
      <c r="AQ965" s="50" t="str">
        <f t="shared" si="546"/>
        <v/>
      </c>
    </row>
    <row r="966" spans="1:43" x14ac:dyDescent="0.2">
      <c r="A966" s="47" t="str">
        <f t="shared" si="513"/>
        <v/>
      </c>
      <c r="B966" s="47" t="str">
        <f>IF(E966&lt;=$F$10,VLOOKUP('KALKULATOR 2021'!A966,Robocze!$B$23:$C$102,2),"")</f>
        <v/>
      </c>
      <c r="C966" s="47" t="str">
        <f t="shared" si="514"/>
        <v/>
      </c>
      <c r="D966" s="48" t="str">
        <f t="shared" si="515"/>
        <v/>
      </c>
      <c r="E966" s="54" t="str">
        <f t="shared" si="516"/>
        <v/>
      </c>
      <c r="F966" s="49" t="str">
        <f t="shared" si="517"/>
        <v/>
      </c>
      <c r="G966" s="50" t="str">
        <f>IF(F966&lt;&gt;"",
IF($F$6=Robocze!$B$3,$F$5/12,
IF(AND($F$6=Robocze!$B$4,MOD(A966,3)=1),$F$5/4,
IF(AND($F$6=Robocze!$B$5,MOD(A966,12)=1),$F$5,0))),
"")</f>
        <v/>
      </c>
      <c r="H966" s="50" t="str">
        <f t="shared" si="518"/>
        <v/>
      </c>
      <c r="I966" s="51" t="str">
        <f t="shared" si="519"/>
        <v/>
      </c>
      <c r="J966" s="50" t="str">
        <f t="shared" si="520"/>
        <v/>
      </c>
      <c r="K966" s="50" t="str">
        <f t="shared" si="521"/>
        <v/>
      </c>
      <c r="L966" s="52" t="str">
        <f t="shared" si="522"/>
        <v/>
      </c>
      <c r="M966" s="111" t="str">
        <f t="shared" si="523"/>
        <v/>
      </c>
      <c r="N966" s="114" t="str">
        <f t="shared" si="524"/>
        <v/>
      </c>
      <c r="O966" s="115"/>
      <c r="P966" s="114" t="str">
        <f t="shared" si="525"/>
        <v/>
      </c>
      <c r="Q966" s="115"/>
      <c r="R966" s="112" t="str">
        <f t="shared" si="526"/>
        <v/>
      </c>
      <c r="S966" s="50"/>
      <c r="T966" s="53" t="str">
        <f t="shared" si="527"/>
        <v/>
      </c>
      <c r="U966" s="50" t="str">
        <f t="shared" si="528"/>
        <v/>
      </c>
      <c r="V966" s="50" t="str">
        <f t="shared" si="529"/>
        <v/>
      </c>
      <c r="W966" s="53" t="str">
        <f t="shared" si="530"/>
        <v/>
      </c>
      <c r="X966" s="50" t="str">
        <f t="shared" si="531"/>
        <v/>
      </c>
      <c r="Y966" s="50" t="str">
        <f>IF(B966&lt;&gt;"",IF(MONTH(E966)=MONTH($F$14),SUMIF($C$22:C1434,"="&amp;(C966-1),$G$22:G1434),0)*T966,"")</f>
        <v/>
      </c>
      <c r="Z966" s="50" t="str">
        <f>IF(B966&lt;&gt;"",SUM($Y$22:Y966),"")</f>
        <v/>
      </c>
      <c r="AA966" s="51" t="str">
        <f t="shared" si="532"/>
        <v/>
      </c>
      <c r="AB966" s="50" t="str">
        <f t="shared" si="533"/>
        <v/>
      </c>
      <c r="AC966" s="50" t="str">
        <f t="shared" si="534"/>
        <v/>
      </c>
      <c r="AD966" s="50" t="str">
        <f t="shared" si="535"/>
        <v/>
      </c>
      <c r="AE966" s="50" t="str">
        <f t="shared" si="536"/>
        <v/>
      </c>
      <c r="AF966" s="50" t="str">
        <f>IFERROR($V966*(1-$W966)+SUM($X$22:$X966)+$AD966,"")</f>
        <v/>
      </c>
      <c r="AG966" s="50" t="str">
        <f t="shared" si="537"/>
        <v/>
      </c>
      <c r="AH966" s="50" t="str">
        <f>IF(B966&lt;&gt;"",
IF(AND(AG966=TRUE,D966&gt;=65),$V966*(1-10%)+SUM($X$22:$X966)+$AD966,AF966),
"")</f>
        <v/>
      </c>
      <c r="AI966" s="50" t="str">
        <f t="shared" si="538"/>
        <v/>
      </c>
      <c r="AJ966" s="50" t="str">
        <f t="shared" si="539"/>
        <v/>
      </c>
      <c r="AK966" s="50" t="str">
        <f t="shared" si="540"/>
        <v/>
      </c>
      <c r="AL966" s="50" t="str">
        <f t="shared" si="541"/>
        <v/>
      </c>
      <c r="AM966" s="50" t="str">
        <f t="shared" si="542"/>
        <v/>
      </c>
      <c r="AN966" s="50" t="str">
        <f t="shared" si="543"/>
        <v/>
      </c>
      <c r="AO966" s="50" t="str">
        <f t="shared" si="544"/>
        <v/>
      </c>
      <c r="AP966" s="50" t="str">
        <f t="shared" si="545"/>
        <v/>
      </c>
      <c r="AQ966" s="50" t="str">
        <f t="shared" si="546"/>
        <v/>
      </c>
    </row>
    <row r="967" spans="1:43" x14ac:dyDescent="0.2">
      <c r="A967" s="47" t="str">
        <f t="shared" si="513"/>
        <v/>
      </c>
      <c r="B967" s="47" t="str">
        <f>IF(E967&lt;=$F$10,VLOOKUP('KALKULATOR 2021'!A967,Robocze!$B$23:$C$102,2),"")</f>
        <v/>
      </c>
      <c r="C967" s="47" t="str">
        <f t="shared" si="514"/>
        <v/>
      </c>
      <c r="D967" s="48" t="str">
        <f t="shared" si="515"/>
        <v/>
      </c>
      <c r="E967" s="54" t="str">
        <f t="shared" si="516"/>
        <v/>
      </c>
      <c r="F967" s="49" t="str">
        <f t="shared" si="517"/>
        <v/>
      </c>
      <c r="G967" s="50" t="str">
        <f>IF(F967&lt;&gt;"",
IF($F$6=Robocze!$B$3,$F$5/12,
IF(AND($F$6=Robocze!$B$4,MOD(A967,3)=1),$F$5/4,
IF(AND($F$6=Robocze!$B$5,MOD(A967,12)=1),$F$5,0))),
"")</f>
        <v/>
      </c>
      <c r="H967" s="50" t="str">
        <f t="shared" si="518"/>
        <v/>
      </c>
      <c r="I967" s="51" t="str">
        <f t="shared" si="519"/>
        <v/>
      </c>
      <c r="J967" s="50" t="str">
        <f t="shared" si="520"/>
        <v/>
      </c>
      <c r="K967" s="50" t="str">
        <f t="shared" si="521"/>
        <v/>
      </c>
      <c r="L967" s="52" t="str">
        <f t="shared" si="522"/>
        <v/>
      </c>
      <c r="M967" s="111" t="str">
        <f t="shared" si="523"/>
        <v/>
      </c>
      <c r="N967" s="114" t="str">
        <f t="shared" si="524"/>
        <v/>
      </c>
      <c r="O967" s="115"/>
      <c r="P967" s="114" t="str">
        <f t="shared" si="525"/>
        <v/>
      </c>
      <c r="Q967" s="115"/>
      <c r="R967" s="112" t="str">
        <f t="shared" si="526"/>
        <v/>
      </c>
      <c r="S967" s="50"/>
      <c r="T967" s="53" t="str">
        <f t="shared" si="527"/>
        <v/>
      </c>
      <c r="U967" s="50" t="str">
        <f t="shared" si="528"/>
        <v/>
      </c>
      <c r="V967" s="50" t="str">
        <f t="shared" si="529"/>
        <v/>
      </c>
      <c r="W967" s="53" t="str">
        <f t="shared" si="530"/>
        <v/>
      </c>
      <c r="X967" s="50" t="str">
        <f t="shared" si="531"/>
        <v/>
      </c>
      <c r="Y967" s="50" t="str">
        <f>IF(B967&lt;&gt;"",IF(MONTH(E967)=MONTH($F$14),SUMIF($C$22:C1435,"="&amp;(C967-1),$G$22:G1435),0)*T967,"")</f>
        <v/>
      </c>
      <c r="Z967" s="50" t="str">
        <f>IF(B967&lt;&gt;"",SUM($Y$22:Y967),"")</f>
        <v/>
      </c>
      <c r="AA967" s="51" t="str">
        <f t="shared" si="532"/>
        <v/>
      </c>
      <c r="AB967" s="50" t="str">
        <f t="shared" si="533"/>
        <v/>
      </c>
      <c r="AC967" s="50" t="str">
        <f t="shared" si="534"/>
        <v/>
      </c>
      <c r="AD967" s="50" t="str">
        <f t="shared" si="535"/>
        <v/>
      </c>
      <c r="AE967" s="50" t="str">
        <f t="shared" si="536"/>
        <v/>
      </c>
      <c r="AF967" s="50" t="str">
        <f>IFERROR($V967*(1-$W967)+SUM($X$22:$X967)+$AD967,"")</f>
        <v/>
      </c>
      <c r="AG967" s="50" t="str">
        <f t="shared" si="537"/>
        <v/>
      </c>
      <c r="AH967" s="50" t="str">
        <f>IF(B967&lt;&gt;"",
IF(AND(AG967=TRUE,D967&gt;=65),$V967*(1-10%)+SUM($X$22:$X967)+$AD967,AF967),
"")</f>
        <v/>
      </c>
      <c r="AI967" s="50" t="str">
        <f t="shared" si="538"/>
        <v/>
      </c>
      <c r="AJ967" s="50" t="str">
        <f t="shared" si="539"/>
        <v/>
      </c>
      <c r="AK967" s="50" t="str">
        <f t="shared" si="540"/>
        <v/>
      </c>
      <c r="AL967" s="50" t="str">
        <f t="shared" si="541"/>
        <v/>
      </c>
      <c r="AM967" s="50" t="str">
        <f t="shared" si="542"/>
        <v/>
      </c>
      <c r="AN967" s="50" t="str">
        <f t="shared" si="543"/>
        <v/>
      </c>
      <c r="AO967" s="50" t="str">
        <f t="shared" si="544"/>
        <v/>
      </c>
      <c r="AP967" s="50" t="str">
        <f t="shared" si="545"/>
        <v/>
      </c>
      <c r="AQ967" s="50" t="str">
        <f t="shared" si="546"/>
        <v/>
      </c>
    </row>
    <row r="968" spans="1:43" x14ac:dyDescent="0.2">
      <c r="A968" s="47" t="str">
        <f t="shared" si="513"/>
        <v/>
      </c>
      <c r="B968" s="47" t="str">
        <f>IF(E968&lt;=$F$10,VLOOKUP('KALKULATOR 2021'!A968,Robocze!$B$23:$C$102,2),"")</f>
        <v/>
      </c>
      <c r="C968" s="47" t="str">
        <f t="shared" si="514"/>
        <v/>
      </c>
      <c r="D968" s="48" t="str">
        <f t="shared" si="515"/>
        <v/>
      </c>
      <c r="E968" s="54" t="str">
        <f t="shared" si="516"/>
        <v/>
      </c>
      <c r="F968" s="49" t="str">
        <f t="shared" si="517"/>
        <v/>
      </c>
      <c r="G968" s="50" t="str">
        <f>IF(F968&lt;&gt;"",
IF($F$6=Robocze!$B$3,$F$5/12,
IF(AND($F$6=Robocze!$B$4,MOD(A968,3)=1),$F$5/4,
IF(AND($F$6=Robocze!$B$5,MOD(A968,12)=1),$F$5,0))),
"")</f>
        <v/>
      </c>
      <c r="H968" s="50" t="str">
        <f t="shared" si="518"/>
        <v/>
      </c>
      <c r="I968" s="51" t="str">
        <f t="shared" si="519"/>
        <v/>
      </c>
      <c r="J968" s="50" t="str">
        <f t="shared" si="520"/>
        <v/>
      </c>
      <c r="K968" s="50" t="str">
        <f t="shared" si="521"/>
        <v/>
      </c>
      <c r="L968" s="52" t="str">
        <f t="shared" si="522"/>
        <v/>
      </c>
      <c r="M968" s="111" t="str">
        <f t="shared" si="523"/>
        <v/>
      </c>
      <c r="N968" s="114" t="str">
        <f t="shared" si="524"/>
        <v/>
      </c>
      <c r="O968" s="115"/>
      <c r="P968" s="114" t="str">
        <f t="shared" si="525"/>
        <v/>
      </c>
      <c r="Q968" s="115"/>
      <c r="R968" s="112" t="str">
        <f t="shared" si="526"/>
        <v/>
      </c>
      <c r="S968" s="50"/>
      <c r="T968" s="53" t="str">
        <f t="shared" si="527"/>
        <v/>
      </c>
      <c r="U968" s="50" t="str">
        <f t="shared" si="528"/>
        <v/>
      </c>
      <c r="V968" s="50" t="str">
        <f t="shared" si="529"/>
        <v/>
      </c>
      <c r="W968" s="53" t="str">
        <f t="shared" si="530"/>
        <v/>
      </c>
      <c r="X968" s="50" t="str">
        <f t="shared" si="531"/>
        <v/>
      </c>
      <c r="Y968" s="50" t="str">
        <f>IF(B968&lt;&gt;"",IF(MONTH(E968)=MONTH($F$14),SUMIF($C$22:C1436,"="&amp;(C968-1),$G$22:G1436),0)*T968,"")</f>
        <v/>
      </c>
      <c r="Z968" s="50" t="str">
        <f>IF(B968&lt;&gt;"",SUM($Y$22:Y968),"")</f>
        <v/>
      </c>
      <c r="AA968" s="51" t="str">
        <f t="shared" si="532"/>
        <v/>
      </c>
      <c r="AB968" s="50" t="str">
        <f t="shared" si="533"/>
        <v/>
      </c>
      <c r="AC968" s="50" t="str">
        <f t="shared" si="534"/>
        <v/>
      </c>
      <c r="AD968" s="50" t="str">
        <f t="shared" si="535"/>
        <v/>
      </c>
      <c r="AE968" s="50" t="str">
        <f t="shared" si="536"/>
        <v/>
      </c>
      <c r="AF968" s="50" t="str">
        <f>IFERROR($V968*(1-$W968)+SUM($X$22:$X968)+$AD968,"")</f>
        <v/>
      </c>
      <c r="AG968" s="50" t="str">
        <f t="shared" si="537"/>
        <v/>
      </c>
      <c r="AH968" s="50" t="str">
        <f>IF(B968&lt;&gt;"",
IF(AND(AG968=TRUE,D968&gt;=65),$V968*(1-10%)+SUM($X$22:$X968)+$AD968,AF968),
"")</f>
        <v/>
      </c>
      <c r="AI968" s="50" t="str">
        <f t="shared" si="538"/>
        <v/>
      </c>
      <c r="AJ968" s="50" t="str">
        <f t="shared" si="539"/>
        <v/>
      </c>
      <c r="AK968" s="50" t="str">
        <f t="shared" si="540"/>
        <v/>
      </c>
      <c r="AL968" s="50" t="str">
        <f t="shared" si="541"/>
        <v/>
      </c>
      <c r="AM968" s="50" t="str">
        <f t="shared" si="542"/>
        <v/>
      </c>
      <c r="AN968" s="50" t="str">
        <f t="shared" si="543"/>
        <v/>
      </c>
      <c r="AO968" s="50" t="str">
        <f t="shared" si="544"/>
        <v/>
      </c>
      <c r="AP968" s="50" t="str">
        <f t="shared" si="545"/>
        <v/>
      </c>
      <c r="AQ968" s="50" t="str">
        <f t="shared" si="546"/>
        <v/>
      </c>
    </row>
    <row r="969" spans="1:43" x14ac:dyDescent="0.2">
      <c r="A969" s="55" t="str">
        <f t="shared" si="513"/>
        <v/>
      </c>
      <c r="B969" s="55" t="str">
        <f>IF(E969&lt;=$F$10,VLOOKUP('KALKULATOR 2021'!A969,Robocze!$B$23:$C$102,2),"")</f>
        <v/>
      </c>
      <c r="C969" s="55" t="str">
        <f t="shared" si="514"/>
        <v/>
      </c>
      <c r="D969" s="56" t="str">
        <f t="shared" si="515"/>
        <v/>
      </c>
      <c r="E969" s="57" t="str">
        <f t="shared" si="516"/>
        <v/>
      </c>
      <c r="F969" s="58" t="str">
        <f t="shared" si="517"/>
        <v/>
      </c>
      <c r="G969" s="59" t="str">
        <f>IF(F969&lt;&gt;"",
IF($F$6=Robocze!$B$3,$F$5/12,
IF(AND($F$6=Robocze!$B$4,MOD(A969,3)=1),$F$5/4,
IF(AND($F$6=Robocze!$B$5,MOD(A969,12)=1),$F$5,0))),
"")</f>
        <v/>
      </c>
      <c r="H969" s="59" t="str">
        <f t="shared" si="518"/>
        <v/>
      </c>
      <c r="I969" s="60" t="str">
        <f t="shared" si="519"/>
        <v/>
      </c>
      <c r="J969" s="59" t="str">
        <f t="shared" si="520"/>
        <v/>
      </c>
      <c r="K969" s="59" t="str">
        <f t="shared" si="521"/>
        <v/>
      </c>
      <c r="L969" s="61" t="str">
        <f t="shared" si="522"/>
        <v/>
      </c>
      <c r="M969" s="113" t="str">
        <f t="shared" si="523"/>
        <v/>
      </c>
      <c r="N969" s="114" t="str">
        <f t="shared" si="524"/>
        <v/>
      </c>
      <c r="O969" s="115"/>
      <c r="P969" s="114" t="str">
        <f t="shared" si="525"/>
        <v/>
      </c>
      <c r="Q969" s="115"/>
      <c r="R969" s="112" t="str">
        <f t="shared" si="526"/>
        <v/>
      </c>
      <c r="S969" s="59"/>
      <c r="T969" s="62" t="str">
        <f t="shared" si="527"/>
        <v/>
      </c>
      <c r="U969" s="59" t="str">
        <f t="shared" si="528"/>
        <v/>
      </c>
      <c r="V969" s="59" t="str">
        <f t="shared" si="529"/>
        <v/>
      </c>
      <c r="W969" s="62" t="str">
        <f t="shared" si="530"/>
        <v/>
      </c>
      <c r="X969" s="59" t="str">
        <f t="shared" si="531"/>
        <v/>
      </c>
      <c r="Y969" s="59" t="str">
        <f>IF(B969&lt;&gt;"",IF(MONTH(E969)=MONTH($F$14),SUMIF($C$22:C1437,"="&amp;(C969-1),$G$22:G1437),0)*T969,"")</f>
        <v/>
      </c>
      <c r="Z969" s="59" t="str">
        <f>IF(B969&lt;&gt;"",SUM($Y$22:Y969),"")</f>
        <v/>
      </c>
      <c r="AA969" s="60" t="str">
        <f t="shared" si="532"/>
        <v/>
      </c>
      <c r="AB969" s="59" t="str">
        <f t="shared" si="533"/>
        <v/>
      </c>
      <c r="AC969" s="59" t="str">
        <f t="shared" si="534"/>
        <v/>
      </c>
      <c r="AD969" s="59" t="str">
        <f t="shared" si="535"/>
        <v/>
      </c>
      <c r="AE969" s="59" t="str">
        <f t="shared" si="536"/>
        <v/>
      </c>
      <c r="AF969" s="59" t="str">
        <f>IFERROR($V969*(1-$W969)+SUM($X$22:$X969)+$AD969,"")</f>
        <v/>
      </c>
      <c r="AG969" s="59" t="str">
        <f t="shared" si="537"/>
        <v/>
      </c>
      <c r="AH969" s="59" t="str">
        <f>IF(B969&lt;&gt;"",
IF(AND(AG969=TRUE,D969&gt;=65),$V969*(1-10%)+SUM($X$22:$X969)+$AD969,AF969),
"")</f>
        <v/>
      </c>
      <c r="AI969" s="59" t="str">
        <f t="shared" si="538"/>
        <v/>
      </c>
      <c r="AJ969" s="59" t="str">
        <f t="shared" si="539"/>
        <v/>
      </c>
      <c r="AK969" s="59" t="str">
        <f t="shared" si="540"/>
        <v/>
      </c>
      <c r="AL969" s="59" t="str">
        <f t="shared" si="541"/>
        <v/>
      </c>
      <c r="AM969" s="59" t="str">
        <f t="shared" si="542"/>
        <v/>
      </c>
      <c r="AN969" s="59" t="str">
        <f t="shared" si="543"/>
        <v/>
      </c>
      <c r="AO969" s="59" t="str">
        <f t="shared" si="544"/>
        <v/>
      </c>
      <c r="AP969" s="59" t="str">
        <f t="shared" si="545"/>
        <v/>
      </c>
      <c r="AQ969" s="59" t="str">
        <f t="shared" si="546"/>
        <v/>
      </c>
    </row>
    <row r="970" spans="1:43" x14ac:dyDescent="0.2">
      <c r="A970" s="47" t="str">
        <f t="shared" si="513"/>
        <v/>
      </c>
      <c r="B970" s="47" t="str">
        <f>IF(E970&lt;=$F$10,VLOOKUP('KALKULATOR 2021'!A970,Robocze!$B$23:$C$102,2),"")</f>
        <v/>
      </c>
      <c r="C970" s="47" t="str">
        <f t="shared" si="514"/>
        <v/>
      </c>
      <c r="D970" s="48" t="str">
        <f t="shared" si="515"/>
        <v/>
      </c>
      <c r="E970" s="49" t="str">
        <f t="shared" si="516"/>
        <v/>
      </c>
      <c r="F970" s="49" t="str">
        <f t="shared" si="517"/>
        <v/>
      </c>
      <c r="G970" s="50" t="str">
        <f>IF(F970&lt;&gt;"",
IF($F$6=Robocze!$B$3,$F$5/12,
IF(AND($F$6=Robocze!$B$4,MOD(A970,3)=1),$F$5/4,
IF(AND($F$6=Robocze!$B$5,MOD(A970,12)=1),$F$5,0))),
"")</f>
        <v/>
      </c>
      <c r="H970" s="50" t="str">
        <f t="shared" si="518"/>
        <v/>
      </c>
      <c r="I970" s="51" t="str">
        <f t="shared" si="519"/>
        <v/>
      </c>
      <c r="J970" s="50" t="str">
        <f t="shared" si="520"/>
        <v/>
      </c>
      <c r="K970" s="50" t="str">
        <f t="shared" si="521"/>
        <v/>
      </c>
      <c r="L970" s="52" t="str">
        <f t="shared" si="522"/>
        <v/>
      </c>
      <c r="M970" s="111" t="str">
        <f t="shared" si="523"/>
        <v/>
      </c>
      <c r="N970" s="114" t="str">
        <f t="shared" si="524"/>
        <v/>
      </c>
      <c r="O970" s="115"/>
      <c r="P970" s="114" t="str">
        <f t="shared" si="525"/>
        <v/>
      </c>
      <c r="Q970" s="115"/>
      <c r="R970" s="112" t="str">
        <f t="shared" si="526"/>
        <v/>
      </c>
      <c r="S970" s="50"/>
      <c r="T970" s="53" t="str">
        <f t="shared" si="527"/>
        <v/>
      </c>
      <c r="U970" s="50" t="str">
        <f t="shared" si="528"/>
        <v/>
      </c>
      <c r="V970" s="50" t="str">
        <f t="shared" si="529"/>
        <v/>
      </c>
      <c r="W970" s="53" t="str">
        <f t="shared" si="530"/>
        <v/>
      </c>
      <c r="X970" s="50" t="str">
        <f t="shared" si="531"/>
        <v/>
      </c>
      <c r="Y970" s="50" t="str">
        <f>IF(B970&lt;&gt;"",IF(MONTH(E970)=MONTH($F$14),SUMIF($C$22:C1438,"="&amp;(C970-1),$G$22:G1438),0)*T970,"")</f>
        <v/>
      </c>
      <c r="Z970" s="50" t="str">
        <f>IF(B970&lt;&gt;"",SUM($Y$22:Y970),"")</f>
        <v/>
      </c>
      <c r="AA970" s="51" t="str">
        <f t="shared" si="532"/>
        <v/>
      </c>
      <c r="AB970" s="50" t="str">
        <f t="shared" si="533"/>
        <v/>
      </c>
      <c r="AC970" s="50" t="str">
        <f t="shared" si="534"/>
        <v/>
      </c>
      <c r="AD970" s="50" t="str">
        <f t="shared" si="535"/>
        <v/>
      </c>
      <c r="AE970" s="50" t="str">
        <f t="shared" si="536"/>
        <v/>
      </c>
      <c r="AF970" s="50" t="str">
        <f>IFERROR($V970*(1-$W970)+SUM($X$22:$X970)+$AD970,"")</f>
        <v/>
      </c>
      <c r="AG970" s="50" t="str">
        <f t="shared" si="537"/>
        <v/>
      </c>
      <c r="AH970" s="50" t="str">
        <f>IF(B970&lt;&gt;"",
IF(AND(AG970=TRUE,D970&gt;=65),$V970*(1-10%)+SUM($X$22:$X970)+$AD970,AF970),
"")</f>
        <v/>
      </c>
      <c r="AI970" s="50" t="str">
        <f t="shared" si="538"/>
        <v/>
      </c>
      <c r="AJ970" s="50" t="str">
        <f t="shared" si="539"/>
        <v/>
      </c>
      <c r="AK970" s="50" t="str">
        <f t="shared" si="540"/>
        <v/>
      </c>
      <c r="AL970" s="50" t="str">
        <f t="shared" si="541"/>
        <v/>
      </c>
      <c r="AM970" s="50" t="str">
        <f t="shared" si="542"/>
        <v/>
      </c>
      <c r="AN970" s="50" t="str">
        <f t="shared" si="543"/>
        <v/>
      </c>
      <c r="AO970" s="50" t="str">
        <f t="shared" si="544"/>
        <v/>
      </c>
      <c r="AP970" s="50" t="str">
        <f t="shared" si="545"/>
        <v/>
      </c>
      <c r="AQ970" s="50" t="str">
        <f t="shared" si="546"/>
        <v/>
      </c>
    </row>
    <row r="971" spans="1:43" x14ac:dyDescent="0.2">
      <c r="A971" s="47" t="str">
        <f t="shared" si="513"/>
        <v/>
      </c>
      <c r="B971" s="47" t="str">
        <f>IF(E971&lt;=$F$10,VLOOKUP('KALKULATOR 2021'!A971,Robocze!$B$23:$C$102,2),"")</f>
        <v/>
      </c>
      <c r="C971" s="47" t="str">
        <f t="shared" si="514"/>
        <v/>
      </c>
      <c r="D971" s="48" t="str">
        <f t="shared" si="515"/>
        <v/>
      </c>
      <c r="E971" s="54" t="str">
        <f t="shared" si="516"/>
        <v/>
      </c>
      <c r="F971" s="49" t="str">
        <f t="shared" si="517"/>
        <v/>
      </c>
      <c r="G971" s="50" t="str">
        <f>IF(F971&lt;&gt;"",
IF($F$6=Robocze!$B$3,$F$5/12,
IF(AND($F$6=Robocze!$B$4,MOD(A971,3)=1),$F$5/4,
IF(AND($F$6=Robocze!$B$5,MOD(A971,12)=1),$F$5,0))),
"")</f>
        <v/>
      </c>
      <c r="H971" s="50" t="str">
        <f t="shared" si="518"/>
        <v/>
      </c>
      <c r="I971" s="51" t="str">
        <f t="shared" si="519"/>
        <v/>
      </c>
      <c r="J971" s="50" t="str">
        <f t="shared" si="520"/>
        <v/>
      </c>
      <c r="K971" s="50" t="str">
        <f t="shared" si="521"/>
        <v/>
      </c>
      <c r="L971" s="52" t="str">
        <f t="shared" si="522"/>
        <v/>
      </c>
      <c r="M971" s="111" t="str">
        <f t="shared" si="523"/>
        <v/>
      </c>
      <c r="N971" s="114" t="str">
        <f t="shared" si="524"/>
        <v/>
      </c>
      <c r="O971" s="115"/>
      <c r="P971" s="114" t="str">
        <f t="shared" si="525"/>
        <v/>
      </c>
      <c r="Q971" s="115"/>
      <c r="R971" s="112" t="str">
        <f t="shared" si="526"/>
        <v/>
      </c>
      <c r="S971" s="50"/>
      <c r="T971" s="53" t="str">
        <f t="shared" si="527"/>
        <v/>
      </c>
      <c r="U971" s="50" t="str">
        <f t="shared" si="528"/>
        <v/>
      </c>
      <c r="V971" s="50" t="str">
        <f t="shared" si="529"/>
        <v/>
      </c>
      <c r="W971" s="53" t="str">
        <f t="shared" si="530"/>
        <v/>
      </c>
      <c r="X971" s="50" t="str">
        <f t="shared" si="531"/>
        <v/>
      </c>
      <c r="Y971" s="50" t="str">
        <f>IF(B971&lt;&gt;"",IF(MONTH(E971)=MONTH($F$14),SUMIF($C$22:C1439,"="&amp;(C971-1),$G$22:G1439),0)*T971,"")</f>
        <v/>
      </c>
      <c r="Z971" s="50" t="str">
        <f>IF(B971&lt;&gt;"",SUM($Y$22:Y971),"")</f>
        <v/>
      </c>
      <c r="AA971" s="51" t="str">
        <f t="shared" si="532"/>
        <v/>
      </c>
      <c r="AB971" s="50" t="str">
        <f t="shared" si="533"/>
        <v/>
      </c>
      <c r="AC971" s="50" t="str">
        <f t="shared" si="534"/>
        <v/>
      </c>
      <c r="AD971" s="50" t="str">
        <f t="shared" si="535"/>
        <v/>
      </c>
      <c r="AE971" s="50" t="str">
        <f t="shared" si="536"/>
        <v/>
      </c>
      <c r="AF971" s="50" t="str">
        <f>IFERROR($V971*(1-$W971)+SUM($X$22:$X971)+$AD971,"")</f>
        <v/>
      </c>
      <c r="AG971" s="50" t="str">
        <f t="shared" si="537"/>
        <v/>
      </c>
      <c r="AH971" s="50" t="str">
        <f>IF(B971&lt;&gt;"",
IF(AND(AG971=TRUE,D971&gt;=65),$V971*(1-10%)+SUM($X$22:$X971)+$AD971,AF971),
"")</f>
        <v/>
      </c>
      <c r="AI971" s="50" t="str">
        <f t="shared" si="538"/>
        <v/>
      </c>
      <c r="AJ971" s="50" t="str">
        <f t="shared" si="539"/>
        <v/>
      </c>
      <c r="AK971" s="50" t="str">
        <f t="shared" si="540"/>
        <v/>
      </c>
      <c r="AL971" s="50" t="str">
        <f t="shared" si="541"/>
        <v/>
      </c>
      <c r="AM971" s="50" t="str">
        <f t="shared" si="542"/>
        <v/>
      </c>
      <c r="AN971" s="50" t="str">
        <f t="shared" si="543"/>
        <v/>
      </c>
      <c r="AO971" s="50" t="str">
        <f t="shared" si="544"/>
        <v/>
      </c>
      <c r="AP971" s="50" t="str">
        <f t="shared" si="545"/>
        <v/>
      </c>
      <c r="AQ971" s="50" t="str">
        <f t="shared" si="546"/>
        <v/>
      </c>
    </row>
    <row r="972" spans="1:43" x14ac:dyDescent="0.2">
      <c r="A972" s="47" t="str">
        <f t="shared" si="513"/>
        <v/>
      </c>
      <c r="B972" s="47" t="str">
        <f>IF(E972&lt;=$F$10,VLOOKUP('KALKULATOR 2021'!A972,Robocze!$B$23:$C$102,2),"")</f>
        <v/>
      </c>
      <c r="C972" s="47" t="str">
        <f t="shared" si="514"/>
        <v/>
      </c>
      <c r="D972" s="48" t="str">
        <f t="shared" si="515"/>
        <v/>
      </c>
      <c r="E972" s="54" t="str">
        <f t="shared" si="516"/>
        <v/>
      </c>
      <c r="F972" s="49" t="str">
        <f t="shared" si="517"/>
        <v/>
      </c>
      <c r="G972" s="50" t="str">
        <f>IF(F972&lt;&gt;"",
IF($F$6=Robocze!$B$3,$F$5/12,
IF(AND($F$6=Robocze!$B$4,MOD(A972,3)=1),$F$5/4,
IF(AND($F$6=Robocze!$B$5,MOD(A972,12)=1),$F$5,0))),
"")</f>
        <v/>
      </c>
      <c r="H972" s="50" t="str">
        <f t="shared" si="518"/>
        <v/>
      </c>
      <c r="I972" s="51" t="str">
        <f t="shared" si="519"/>
        <v/>
      </c>
      <c r="J972" s="50" t="str">
        <f t="shared" si="520"/>
        <v/>
      </c>
      <c r="K972" s="50" t="str">
        <f t="shared" si="521"/>
        <v/>
      </c>
      <c r="L972" s="52" t="str">
        <f t="shared" si="522"/>
        <v/>
      </c>
      <c r="M972" s="111" t="str">
        <f t="shared" si="523"/>
        <v/>
      </c>
      <c r="N972" s="114" t="str">
        <f t="shared" si="524"/>
        <v/>
      </c>
      <c r="O972" s="115"/>
      <c r="P972" s="114" t="str">
        <f t="shared" si="525"/>
        <v/>
      </c>
      <c r="Q972" s="115"/>
      <c r="R972" s="112" t="str">
        <f t="shared" si="526"/>
        <v/>
      </c>
      <c r="S972" s="50"/>
      <c r="T972" s="53" t="str">
        <f t="shared" si="527"/>
        <v/>
      </c>
      <c r="U972" s="50" t="str">
        <f t="shared" si="528"/>
        <v/>
      </c>
      <c r="V972" s="50" t="str">
        <f t="shared" si="529"/>
        <v/>
      </c>
      <c r="W972" s="53" t="str">
        <f t="shared" si="530"/>
        <v/>
      </c>
      <c r="X972" s="50" t="str">
        <f t="shared" si="531"/>
        <v/>
      </c>
      <c r="Y972" s="50" t="str">
        <f>IF(B972&lt;&gt;"",IF(MONTH(E972)=MONTH($F$14),SUMIF($C$22:C1440,"="&amp;(C972-1),$G$22:G1440),0)*T972,"")</f>
        <v/>
      </c>
      <c r="Z972" s="50" t="str">
        <f>IF(B972&lt;&gt;"",SUM($Y$22:Y972),"")</f>
        <v/>
      </c>
      <c r="AA972" s="51" t="str">
        <f t="shared" si="532"/>
        <v/>
      </c>
      <c r="AB972" s="50" t="str">
        <f t="shared" si="533"/>
        <v/>
      </c>
      <c r="AC972" s="50" t="str">
        <f t="shared" si="534"/>
        <v/>
      </c>
      <c r="AD972" s="50" t="str">
        <f t="shared" si="535"/>
        <v/>
      </c>
      <c r="AE972" s="50" t="str">
        <f t="shared" si="536"/>
        <v/>
      </c>
      <c r="AF972" s="50" t="str">
        <f>IFERROR($V972*(1-$W972)+SUM($X$22:$X972)+$AD972,"")</f>
        <v/>
      </c>
      <c r="AG972" s="50" t="str">
        <f t="shared" si="537"/>
        <v/>
      </c>
      <c r="AH972" s="50" t="str">
        <f>IF(B972&lt;&gt;"",
IF(AND(AG972=TRUE,D972&gt;=65),$V972*(1-10%)+SUM($X$22:$X972)+$AD972,AF972),
"")</f>
        <v/>
      </c>
      <c r="AI972" s="50" t="str">
        <f t="shared" si="538"/>
        <v/>
      </c>
      <c r="AJ972" s="50" t="str">
        <f t="shared" si="539"/>
        <v/>
      </c>
      <c r="AK972" s="50" t="str">
        <f t="shared" si="540"/>
        <v/>
      </c>
      <c r="AL972" s="50" t="str">
        <f t="shared" si="541"/>
        <v/>
      </c>
      <c r="AM972" s="50" t="str">
        <f t="shared" si="542"/>
        <v/>
      </c>
      <c r="AN972" s="50" t="str">
        <f t="shared" si="543"/>
        <v/>
      </c>
      <c r="AO972" s="50" t="str">
        <f t="shared" si="544"/>
        <v/>
      </c>
      <c r="AP972" s="50" t="str">
        <f t="shared" si="545"/>
        <v/>
      </c>
      <c r="AQ972" s="50" t="str">
        <f t="shared" si="546"/>
        <v/>
      </c>
    </row>
    <row r="973" spans="1:43" x14ac:dyDescent="0.2">
      <c r="A973" s="47" t="str">
        <f t="shared" si="513"/>
        <v/>
      </c>
      <c r="B973" s="47" t="str">
        <f>IF(E973&lt;=$F$10,VLOOKUP('KALKULATOR 2021'!A973,Robocze!$B$23:$C$102,2),"")</f>
        <v/>
      </c>
      <c r="C973" s="47" t="str">
        <f t="shared" si="514"/>
        <v/>
      </c>
      <c r="D973" s="48" t="str">
        <f t="shared" si="515"/>
        <v/>
      </c>
      <c r="E973" s="54" t="str">
        <f t="shared" si="516"/>
        <v/>
      </c>
      <c r="F973" s="49" t="str">
        <f t="shared" si="517"/>
        <v/>
      </c>
      <c r="G973" s="50" t="str">
        <f>IF(F973&lt;&gt;"",
IF($F$6=Robocze!$B$3,$F$5/12,
IF(AND($F$6=Robocze!$B$4,MOD(A973,3)=1),$F$5/4,
IF(AND($F$6=Robocze!$B$5,MOD(A973,12)=1),$F$5,0))),
"")</f>
        <v/>
      </c>
      <c r="H973" s="50" t="str">
        <f t="shared" si="518"/>
        <v/>
      </c>
      <c r="I973" s="51" t="str">
        <f t="shared" si="519"/>
        <v/>
      </c>
      <c r="J973" s="50" t="str">
        <f t="shared" si="520"/>
        <v/>
      </c>
      <c r="K973" s="50" t="str">
        <f t="shared" si="521"/>
        <v/>
      </c>
      <c r="L973" s="52" t="str">
        <f t="shared" si="522"/>
        <v/>
      </c>
      <c r="M973" s="111" t="str">
        <f t="shared" si="523"/>
        <v/>
      </c>
      <c r="N973" s="114" t="str">
        <f t="shared" si="524"/>
        <v/>
      </c>
      <c r="O973" s="115"/>
      <c r="P973" s="114" t="str">
        <f t="shared" si="525"/>
        <v/>
      </c>
      <c r="Q973" s="115"/>
      <c r="R973" s="112" t="str">
        <f t="shared" si="526"/>
        <v/>
      </c>
      <c r="S973" s="50"/>
      <c r="T973" s="53" t="str">
        <f t="shared" si="527"/>
        <v/>
      </c>
      <c r="U973" s="50" t="str">
        <f t="shared" si="528"/>
        <v/>
      </c>
      <c r="V973" s="50" t="str">
        <f t="shared" si="529"/>
        <v/>
      </c>
      <c r="W973" s="53" t="str">
        <f t="shared" si="530"/>
        <v/>
      </c>
      <c r="X973" s="50" t="str">
        <f t="shared" si="531"/>
        <v/>
      </c>
      <c r="Y973" s="50" t="str">
        <f>IF(B973&lt;&gt;"",IF(MONTH(E973)=MONTH($F$14),SUMIF($C$22:C1441,"="&amp;(C973-1),$G$22:G1441),0)*T973,"")</f>
        <v/>
      </c>
      <c r="Z973" s="50" t="str">
        <f>IF(B973&lt;&gt;"",SUM($Y$22:Y973),"")</f>
        <v/>
      </c>
      <c r="AA973" s="51" t="str">
        <f t="shared" si="532"/>
        <v/>
      </c>
      <c r="AB973" s="50" t="str">
        <f t="shared" si="533"/>
        <v/>
      </c>
      <c r="AC973" s="50" t="str">
        <f t="shared" si="534"/>
        <v/>
      </c>
      <c r="AD973" s="50" t="str">
        <f t="shared" si="535"/>
        <v/>
      </c>
      <c r="AE973" s="50" t="str">
        <f t="shared" si="536"/>
        <v/>
      </c>
      <c r="AF973" s="50" t="str">
        <f>IFERROR($V973*(1-$W973)+SUM($X$22:$X973)+$AD973,"")</f>
        <v/>
      </c>
      <c r="AG973" s="50" t="str">
        <f t="shared" si="537"/>
        <v/>
      </c>
      <c r="AH973" s="50" t="str">
        <f>IF(B973&lt;&gt;"",
IF(AND(AG973=TRUE,D973&gt;=65),$V973*(1-10%)+SUM($X$22:$X973)+$AD973,AF973),
"")</f>
        <v/>
      </c>
      <c r="AI973" s="50" t="str">
        <f t="shared" si="538"/>
        <v/>
      </c>
      <c r="AJ973" s="50" t="str">
        <f t="shared" si="539"/>
        <v/>
      </c>
      <c r="AK973" s="50" t="str">
        <f t="shared" si="540"/>
        <v/>
      </c>
      <c r="AL973" s="50" t="str">
        <f t="shared" si="541"/>
        <v/>
      </c>
      <c r="AM973" s="50" t="str">
        <f t="shared" si="542"/>
        <v/>
      </c>
      <c r="AN973" s="50" t="str">
        <f t="shared" si="543"/>
        <v/>
      </c>
      <c r="AO973" s="50" t="str">
        <f t="shared" si="544"/>
        <v/>
      </c>
      <c r="AP973" s="50" t="str">
        <f t="shared" si="545"/>
        <v/>
      </c>
      <c r="AQ973" s="50" t="str">
        <f t="shared" si="546"/>
        <v/>
      </c>
    </row>
    <row r="974" spans="1:43" x14ac:dyDescent="0.2">
      <c r="A974" s="47" t="str">
        <f t="shared" si="513"/>
        <v/>
      </c>
      <c r="B974" s="47" t="str">
        <f>IF(E974&lt;=$F$10,VLOOKUP('KALKULATOR 2021'!A974,Robocze!$B$23:$C$102,2),"")</f>
        <v/>
      </c>
      <c r="C974" s="47" t="str">
        <f t="shared" si="514"/>
        <v/>
      </c>
      <c r="D974" s="48" t="str">
        <f t="shared" si="515"/>
        <v/>
      </c>
      <c r="E974" s="54" t="str">
        <f t="shared" si="516"/>
        <v/>
      </c>
      <c r="F974" s="49" t="str">
        <f t="shared" si="517"/>
        <v/>
      </c>
      <c r="G974" s="50" t="str">
        <f>IF(F974&lt;&gt;"",
IF($F$6=Robocze!$B$3,$F$5/12,
IF(AND($F$6=Robocze!$B$4,MOD(A974,3)=1),$F$5/4,
IF(AND($F$6=Robocze!$B$5,MOD(A974,12)=1),$F$5,0))),
"")</f>
        <v/>
      </c>
      <c r="H974" s="50" t="str">
        <f t="shared" si="518"/>
        <v/>
      </c>
      <c r="I974" s="51" t="str">
        <f t="shared" si="519"/>
        <v/>
      </c>
      <c r="J974" s="50" t="str">
        <f t="shared" si="520"/>
        <v/>
      </c>
      <c r="K974" s="50" t="str">
        <f t="shared" si="521"/>
        <v/>
      </c>
      <c r="L974" s="52" t="str">
        <f t="shared" si="522"/>
        <v/>
      </c>
      <c r="M974" s="111" t="str">
        <f t="shared" si="523"/>
        <v/>
      </c>
      <c r="N974" s="114" t="str">
        <f t="shared" si="524"/>
        <v/>
      </c>
      <c r="O974" s="115"/>
      <c r="P974" s="114" t="str">
        <f t="shared" si="525"/>
        <v/>
      </c>
      <c r="Q974" s="115"/>
      <c r="R974" s="112" t="str">
        <f t="shared" si="526"/>
        <v/>
      </c>
      <c r="S974" s="50"/>
      <c r="T974" s="53" t="str">
        <f t="shared" si="527"/>
        <v/>
      </c>
      <c r="U974" s="50" t="str">
        <f t="shared" si="528"/>
        <v/>
      </c>
      <c r="V974" s="50" t="str">
        <f t="shared" si="529"/>
        <v/>
      </c>
      <c r="W974" s="53" t="str">
        <f t="shared" si="530"/>
        <v/>
      </c>
      <c r="X974" s="50" t="str">
        <f t="shared" si="531"/>
        <v/>
      </c>
      <c r="Y974" s="50" t="str">
        <f>IF(B974&lt;&gt;"",IF(MONTH(E974)=MONTH($F$14),SUMIF($C$22:C1442,"="&amp;(C974-1),$G$22:G1442),0)*T974,"")</f>
        <v/>
      </c>
      <c r="Z974" s="50" t="str">
        <f>IF(B974&lt;&gt;"",SUM($Y$22:Y974),"")</f>
        <v/>
      </c>
      <c r="AA974" s="51" t="str">
        <f t="shared" si="532"/>
        <v/>
      </c>
      <c r="AB974" s="50" t="str">
        <f t="shared" si="533"/>
        <v/>
      </c>
      <c r="AC974" s="50" t="str">
        <f t="shared" si="534"/>
        <v/>
      </c>
      <c r="AD974" s="50" t="str">
        <f t="shared" si="535"/>
        <v/>
      </c>
      <c r="AE974" s="50" t="str">
        <f t="shared" si="536"/>
        <v/>
      </c>
      <c r="AF974" s="50" t="str">
        <f>IFERROR($V974*(1-$W974)+SUM($X$22:$X974)+$AD974,"")</f>
        <v/>
      </c>
      <c r="AG974" s="50" t="str">
        <f t="shared" si="537"/>
        <v/>
      </c>
      <c r="AH974" s="50" t="str">
        <f>IF(B974&lt;&gt;"",
IF(AND(AG974=TRUE,D974&gt;=65),$V974*(1-10%)+SUM($X$22:$X974)+$AD974,AF974),
"")</f>
        <v/>
      </c>
      <c r="AI974" s="50" t="str">
        <f t="shared" si="538"/>
        <v/>
      </c>
      <c r="AJ974" s="50" t="str">
        <f t="shared" si="539"/>
        <v/>
      </c>
      <c r="AK974" s="50" t="str">
        <f t="shared" si="540"/>
        <v/>
      </c>
      <c r="AL974" s="50" t="str">
        <f t="shared" si="541"/>
        <v/>
      </c>
      <c r="AM974" s="50" t="str">
        <f t="shared" si="542"/>
        <v/>
      </c>
      <c r="AN974" s="50" t="str">
        <f t="shared" si="543"/>
        <v/>
      </c>
      <c r="AO974" s="50" t="str">
        <f t="shared" si="544"/>
        <v/>
      </c>
      <c r="AP974" s="50" t="str">
        <f t="shared" si="545"/>
        <v/>
      </c>
      <c r="AQ974" s="50" t="str">
        <f t="shared" si="546"/>
        <v/>
      </c>
    </row>
    <row r="975" spans="1:43" x14ac:dyDescent="0.2">
      <c r="A975" s="47" t="str">
        <f t="shared" si="513"/>
        <v/>
      </c>
      <c r="B975" s="47" t="str">
        <f>IF(E975&lt;=$F$10,VLOOKUP('KALKULATOR 2021'!A975,Robocze!$B$23:$C$102,2),"")</f>
        <v/>
      </c>
      <c r="C975" s="47" t="str">
        <f t="shared" si="514"/>
        <v/>
      </c>
      <c r="D975" s="48" t="str">
        <f t="shared" si="515"/>
        <v/>
      </c>
      <c r="E975" s="54" t="str">
        <f t="shared" si="516"/>
        <v/>
      </c>
      <c r="F975" s="49" t="str">
        <f t="shared" si="517"/>
        <v/>
      </c>
      <c r="G975" s="50" t="str">
        <f>IF(F975&lt;&gt;"",
IF($F$6=Robocze!$B$3,$F$5/12,
IF(AND($F$6=Robocze!$B$4,MOD(A975,3)=1),$F$5/4,
IF(AND($F$6=Robocze!$B$5,MOD(A975,12)=1),$F$5,0))),
"")</f>
        <v/>
      </c>
      <c r="H975" s="50" t="str">
        <f t="shared" si="518"/>
        <v/>
      </c>
      <c r="I975" s="51" t="str">
        <f t="shared" si="519"/>
        <v/>
      </c>
      <c r="J975" s="50" t="str">
        <f t="shared" si="520"/>
        <v/>
      </c>
      <c r="K975" s="50" t="str">
        <f t="shared" si="521"/>
        <v/>
      </c>
      <c r="L975" s="52" t="str">
        <f t="shared" si="522"/>
        <v/>
      </c>
      <c r="M975" s="111" t="str">
        <f t="shared" si="523"/>
        <v/>
      </c>
      <c r="N975" s="114" t="str">
        <f t="shared" si="524"/>
        <v/>
      </c>
      <c r="O975" s="115"/>
      <c r="P975" s="114" t="str">
        <f t="shared" si="525"/>
        <v/>
      </c>
      <c r="Q975" s="115"/>
      <c r="R975" s="112" t="str">
        <f t="shared" si="526"/>
        <v/>
      </c>
      <c r="S975" s="50"/>
      <c r="T975" s="53" t="str">
        <f t="shared" si="527"/>
        <v/>
      </c>
      <c r="U975" s="50" t="str">
        <f t="shared" si="528"/>
        <v/>
      </c>
      <c r="V975" s="50" t="str">
        <f t="shared" si="529"/>
        <v/>
      </c>
      <c r="W975" s="53" t="str">
        <f t="shared" si="530"/>
        <v/>
      </c>
      <c r="X975" s="50" t="str">
        <f t="shared" si="531"/>
        <v/>
      </c>
      <c r="Y975" s="50" t="str">
        <f>IF(B975&lt;&gt;"",IF(MONTH(E975)=MONTH($F$14),SUMIF($C$22:C1443,"="&amp;(C975-1),$G$22:G1443),0)*T975,"")</f>
        <v/>
      </c>
      <c r="Z975" s="50" t="str">
        <f>IF(B975&lt;&gt;"",SUM($Y$22:Y975),"")</f>
        <v/>
      </c>
      <c r="AA975" s="51" t="str">
        <f t="shared" si="532"/>
        <v/>
      </c>
      <c r="AB975" s="50" t="str">
        <f t="shared" si="533"/>
        <v/>
      </c>
      <c r="AC975" s="50" t="str">
        <f t="shared" si="534"/>
        <v/>
      </c>
      <c r="AD975" s="50" t="str">
        <f t="shared" si="535"/>
        <v/>
      </c>
      <c r="AE975" s="50" t="str">
        <f t="shared" si="536"/>
        <v/>
      </c>
      <c r="AF975" s="50" t="str">
        <f>IFERROR($V975*(1-$W975)+SUM($X$22:$X975)+$AD975,"")</f>
        <v/>
      </c>
      <c r="AG975" s="50" t="str">
        <f t="shared" si="537"/>
        <v/>
      </c>
      <c r="AH975" s="50" t="str">
        <f>IF(B975&lt;&gt;"",
IF(AND(AG975=TRUE,D975&gt;=65),$V975*(1-10%)+SUM($X$22:$X975)+$AD975,AF975),
"")</f>
        <v/>
      </c>
      <c r="AI975" s="50" t="str">
        <f t="shared" si="538"/>
        <v/>
      </c>
      <c r="AJ975" s="50" t="str">
        <f t="shared" si="539"/>
        <v/>
      </c>
      <c r="AK975" s="50" t="str">
        <f t="shared" si="540"/>
        <v/>
      </c>
      <c r="AL975" s="50" t="str">
        <f t="shared" si="541"/>
        <v/>
      </c>
      <c r="AM975" s="50" t="str">
        <f t="shared" si="542"/>
        <v/>
      </c>
      <c r="AN975" s="50" t="str">
        <f t="shared" si="543"/>
        <v/>
      </c>
      <c r="AO975" s="50" t="str">
        <f t="shared" si="544"/>
        <v/>
      </c>
      <c r="AP975" s="50" t="str">
        <f t="shared" si="545"/>
        <v/>
      </c>
      <c r="AQ975" s="50" t="str">
        <f t="shared" si="546"/>
        <v/>
      </c>
    </row>
    <row r="976" spans="1:43" x14ac:dyDescent="0.2">
      <c r="A976" s="47" t="str">
        <f t="shared" si="513"/>
        <v/>
      </c>
      <c r="B976" s="47" t="str">
        <f>IF(E976&lt;=$F$10,VLOOKUP('KALKULATOR 2021'!A976,Robocze!$B$23:$C$102,2),"")</f>
        <v/>
      </c>
      <c r="C976" s="47" t="str">
        <f t="shared" si="514"/>
        <v/>
      </c>
      <c r="D976" s="48" t="str">
        <f t="shared" si="515"/>
        <v/>
      </c>
      <c r="E976" s="54" t="str">
        <f t="shared" si="516"/>
        <v/>
      </c>
      <c r="F976" s="49" t="str">
        <f t="shared" si="517"/>
        <v/>
      </c>
      <c r="G976" s="50" t="str">
        <f>IF(F976&lt;&gt;"",
IF($F$6=Robocze!$B$3,$F$5/12,
IF(AND($F$6=Robocze!$B$4,MOD(A976,3)=1),$F$5/4,
IF(AND($F$6=Robocze!$B$5,MOD(A976,12)=1),$F$5,0))),
"")</f>
        <v/>
      </c>
      <c r="H976" s="50" t="str">
        <f t="shared" si="518"/>
        <v/>
      </c>
      <c r="I976" s="51" t="str">
        <f t="shared" si="519"/>
        <v/>
      </c>
      <c r="J976" s="50" t="str">
        <f t="shared" si="520"/>
        <v/>
      </c>
      <c r="K976" s="50" t="str">
        <f t="shared" si="521"/>
        <v/>
      </c>
      <c r="L976" s="52" t="str">
        <f t="shared" si="522"/>
        <v/>
      </c>
      <c r="M976" s="111" t="str">
        <f t="shared" si="523"/>
        <v/>
      </c>
      <c r="N976" s="114" t="str">
        <f t="shared" si="524"/>
        <v/>
      </c>
      <c r="O976" s="115"/>
      <c r="P976" s="114" t="str">
        <f t="shared" si="525"/>
        <v/>
      </c>
      <c r="Q976" s="115"/>
      <c r="R976" s="112" t="str">
        <f t="shared" si="526"/>
        <v/>
      </c>
      <c r="S976" s="50"/>
      <c r="T976" s="53" t="str">
        <f t="shared" si="527"/>
        <v/>
      </c>
      <c r="U976" s="50" t="str">
        <f t="shared" si="528"/>
        <v/>
      </c>
      <c r="V976" s="50" t="str">
        <f t="shared" si="529"/>
        <v/>
      </c>
      <c r="W976" s="53" t="str">
        <f t="shared" si="530"/>
        <v/>
      </c>
      <c r="X976" s="50" t="str">
        <f t="shared" si="531"/>
        <v/>
      </c>
      <c r="Y976" s="50" t="str">
        <f>IF(B976&lt;&gt;"",IF(MONTH(E976)=MONTH($F$14),SUMIF($C$22:C1444,"="&amp;(C976-1),$G$22:G1444),0)*T976,"")</f>
        <v/>
      </c>
      <c r="Z976" s="50" t="str">
        <f>IF(B976&lt;&gt;"",SUM($Y$22:Y976),"")</f>
        <v/>
      </c>
      <c r="AA976" s="51" t="str">
        <f t="shared" si="532"/>
        <v/>
      </c>
      <c r="AB976" s="50" t="str">
        <f t="shared" si="533"/>
        <v/>
      </c>
      <c r="AC976" s="50" t="str">
        <f t="shared" si="534"/>
        <v/>
      </c>
      <c r="AD976" s="50" t="str">
        <f t="shared" si="535"/>
        <v/>
      </c>
      <c r="AE976" s="50" t="str">
        <f t="shared" si="536"/>
        <v/>
      </c>
      <c r="AF976" s="50" t="str">
        <f>IFERROR($V976*(1-$W976)+SUM($X$22:$X976)+$AD976,"")</f>
        <v/>
      </c>
      <c r="AG976" s="50" t="str">
        <f t="shared" si="537"/>
        <v/>
      </c>
      <c r="AH976" s="50" t="str">
        <f>IF(B976&lt;&gt;"",
IF(AND(AG976=TRUE,D976&gt;=65),$V976*(1-10%)+SUM($X$22:$X976)+$AD976,AF976),
"")</f>
        <v/>
      </c>
      <c r="AI976" s="50" t="str">
        <f t="shared" si="538"/>
        <v/>
      </c>
      <c r="AJ976" s="50" t="str">
        <f t="shared" si="539"/>
        <v/>
      </c>
      <c r="AK976" s="50" t="str">
        <f t="shared" si="540"/>
        <v/>
      </c>
      <c r="AL976" s="50" t="str">
        <f t="shared" si="541"/>
        <v/>
      </c>
      <c r="AM976" s="50" t="str">
        <f t="shared" si="542"/>
        <v/>
      </c>
      <c r="AN976" s="50" t="str">
        <f t="shared" si="543"/>
        <v/>
      </c>
      <c r="AO976" s="50" t="str">
        <f t="shared" si="544"/>
        <v/>
      </c>
      <c r="AP976" s="50" t="str">
        <f t="shared" si="545"/>
        <v/>
      </c>
      <c r="AQ976" s="50" t="str">
        <f t="shared" si="546"/>
        <v/>
      </c>
    </row>
    <row r="977" spans="1:43" x14ac:dyDescent="0.2">
      <c r="A977" s="47" t="str">
        <f t="shared" si="513"/>
        <v/>
      </c>
      <c r="B977" s="47" t="str">
        <f>IF(E977&lt;=$F$10,VLOOKUP('KALKULATOR 2021'!A977,Robocze!$B$23:$C$102,2),"")</f>
        <v/>
      </c>
      <c r="C977" s="47" t="str">
        <f t="shared" si="514"/>
        <v/>
      </c>
      <c r="D977" s="48" t="str">
        <f t="shared" si="515"/>
        <v/>
      </c>
      <c r="E977" s="54" t="str">
        <f t="shared" si="516"/>
        <v/>
      </c>
      <c r="F977" s="49" t="str">
        <f t="shared" si="517"/>
        <v/>
      </c>
      <c r="G977" s="50" t="str">
        <f>IF(F977&lt;&gt;"",
IF($F$6=Robocze!$B$3,$F$5/12,
IF(AND($F$6=Robocze!$B$4,MOD(A977,3)=1),$F$5/4,
IF(AND($F$6=Robocze!$B$5,MOD(A977,12)=1),$F$5,0))),
"")</f>
        <v/>
      </c>
      <c r="H977" s="50" t="str">
        <f t="shared" si="518"/>
        <v/>
      </c>
      <c r="I977" s="51" t="str">
        <f t="shared" si="519"/>
        <v/>
      </c>
      <c r="J977" s="50" t="str">
        <f t="shared" si="520"/>
        <v/>
      </c>
      <c r="K977" s="50" t="str">
        <f t="shared" si="521"/>
        <v/>
      </c>
      <c r="L977" s="52" t="str">
        <f t="shared" si="522"/>
        <v/>
      </c>
      <c r="M977" s="111" t="str">
        <f t="shared" si="523"/>
        <v/>
      </c>
      <c r="N977" s="114" t="str">
        <f t="shared" si="524"/>
        <v/>
      </c>
      <c r="O977" s="115"/>
      <c r="P977" s="114" t="str">
        <f t="shared" si="525"/>
        <v/>
      </c>
      <c r="Q977" s="115"/>
      <c r="R977" s="112" t="str">
        <f t="shared" si="526"/>
        <v/>
      </c>
      <c r="S977" s="50"/>
      <c r="T977" s="53" t="str">
        <f t="shared" si="527"/>
        <v/>
      </c>
      <c r="U977" s="50" t="str">
        <f t="shared" si="528"/>
        <v/>
      </c>
      <c r="V977" s="50" t="str">
        <f t="shared" si="529"/>
        <v/>
      </c>
      <c r="W977" s="53" t="str">
        <f t="shared" si="530"/>
        <v/>
      </c>
      <c r="X977" s="50" t="str">
        <f t="shared" si="531"/>
        <v/>
      </c>
      <c r="Y977" s="50" t="str">
        <f>IF(B977&lt;&gt;"",IF(MONTH(E977)=MONTH($F$14),SUMIF($C$22:C1445,"="&amp;(C977-1),$G$22:G1445),0)*T977,"")</f>
        <v/>
      </c>
      <c r="Z977" s="50" t="str">
        <f>IF(B977&lt;&gt;"",SUM($Y$22:Y977),"")</f>
        <v/>
      </c>
      <c r="AA977" s="51" t="str">
        <f t="shared" si="532"/>
        <v/>
      </c>
      <c r="AB977" s="50" t="str">
        <f t="shared" si="533"/>
        <v/>
      </c>
      <c r="AC977" s="50" t="str">
        <f t="shared" si="534"/>
        <v/>
      </c>
      <c r="AD977" s="50" t="str">
        <f t="shared" si="535"/>
        <v/>
      </c>
      <c r="AE977" s="50" t="str">
        <f t="shared" si="536"/>
        <v/>
      </c>
      <c r="AF977" s="50" t="str">
        <f>IFERROR($V977*(1-$W977)+SUM($X$22:$X977)+$AD977,"")</f>
        <v/>
      </c>
      <c r="AG977" s="50" t="str">
        <f t="shared" si="537"/>
        <v/>
      </c>
      <c r="AH977" s="50" t="str">
        <f>IF(B977&lt;&gt;"",
IF(AND(AG977=TRUE,D977&gt;=65),$V977*(1-10%)+SUM($X$22:$X977)+$AD977,AF977),
"")</f>
        <v/>
      </c>
      <c r="AI977" s="50" t="str">
        <f t="shared" si="538"/>
        <v/>
      </c>
      <c r="AJ977" s="50" t="str">
        <f t="shared" si="539"/>
        <v/>
      </c>
      <c r="AK977" s="50" t="str">
        <f t="shared" si="540"/>
        <v/>
      </c>
      <c r="AL977" s="50" t="str">
        <f t="shared" si="541"/>
        <v/>
      </c>
      <c r="AM977" s="50" t="str">
        <f t="shared" si="542"/>
        <v/>
      </c>
      <c r="AN977" s="50" t="str">
        <f t="shared" si="543"/>
        <v/>
      </c>
      <c r="AO977" s="50" t="str">
        <f t="shared" si="544"/>
        <v/>
      </c>
      <c r="AP977" s="50" t="str">
        <f t="shared" si="545"/>
        <v/>
      </c>
      <c r="AQ977" s="50" t="str">
        <f t="shared" si="546"/>
        <v/>
      </c>
    </row>
    <row r="978" spans="1:43" x14ac:dyDescent="0.2">
      <c r="A978" s="47" t="str">
        <f t="shared" si="513"/>
        <v/>
      </c>
      <c r="B978" s="47" t="str">
        <f>IF(E978&lt;=$F$10,VLOOKUP('KALKULATOR 2021'!A978,Robocze!$B$23:$C$102,2),"")</f>
        <v/>
      </c>
      <c r="C978" s="47" t="str">
        <f t="shared" si="514"/>
        <v/>
      </c>
      <c r="D978" s="48" t="str">
        <f t="shared" si="515"/>
        <v/>
      </c>
      <c r="E978" s="54" t="str">
        <f t="shared" si="516"/>
        <v/>
      </c>
      <c r="F978" s="49" t="str">
        <f t="shared" si="517"/>
        <v/>
      </c>
      <c r="G978" s="50" t="str">
        <f>IF(F978&lt;&gt;"",
IF($F$6=Robocze!$B$3,$F$5/12,
IF(AND($F$6=Robocze!$B$4,MOD(A978,3)=1),$F$5/4,
IF(AND($F$6=Robocze!$B$5,MOD(A978,12)=1),$F$5,0))),
"")</f>
        <v/>
      </c>
      <c r="H978" s="50" t="str">
        <f t="shared" si="518"/>
        <v/>
      </c>
      <c r="I978" s="51" t="str">
        <f t="shared" si="519"/>
        <v/>
      </c>
      <c r="J978" s="50" t="str">
        <f t="shared" si="520"/>
        <v/>
      </c>
      <c r="K978" s="50" t="str">
        <f t="shared" si="521"/>
        <v/>
      </c>
      <c r="L978" s="52" t="str">
        <f t="shared" si="522"/>
        <v/>
      </c>
      <c r="M978" s="111" t="str">
        <f t="shared" si="523"/>
        <v/>
      </c>
      <c r="N978" s="114" t="str">
        <f t="shared" si="524"/>
        <v/>
      </c>
      <c r="O978" s="115"/>
      <c r="P978" s="114" t="str">
        <f t="shared" si="525"/>
        <v/>
      </c>
      <c r="Q978" s="115"/>
      <c r="R978" s="112" t="str">
        <f t="shared" si="526"/>
        <v/>
      </c>
      <c r="S978" s="50"/>
      <c r="T978" s="53" t="str">
        <f t="shared" si="527"/>
        <v/>
      </c>
      <c r="U978" s="50" t="str">
        <f t="shared" si="528"/>
        <v/>
      </c>
      <c r="V978" s="50" t="str">
        <f t="shared" si="529"/>
        <v/>
      </c>
      <c r="W978" s="53" t="str">
        <f t="shared" si="530"/>
        <v/>
      </c>
      <c r="X978" s="50" t="str">
        <f t="shared" si="531"/>
        <v/>
      </c>
      <c r="Y978" s="50" t="str">
        <f>IF(B978&lt;&gt;"",IF(MONTH(E978)=MONTH($F$14),SUMIF($C$22:C1446,"="&amp;(C978-1),$G$22:G1446),0)*T978,"")</f>
        <v/>
      </c>
      <c r="Z978" s="50" t="str">
        <f>IF(B978&lt;&gt;"",SUM($Y$22:Y978),"")</f>
        <v/>
      </c>
      <c r="AA978" s="51" t="str">
        <f t="shared" si="532"/>
        <v/>
      </c>
      <c r="AB978" s="50" t="str">
        <f t="shared" si="533"/>
        <v/>
      </c>
      <c r="AC978" s="50" t="str">
        <f t="shared" si="534"/>
        <v/>
      </c>
      <c r="AD978" s="50" t="str">
        <f t="shared" si="535"/>
        <v/>
      </c>
      <c r="AE978" s="50" t="str">
        <f t="shared" si="536"/>
        <v/>
      </c>
      <c r="AF978" s="50" t="str">
        <f>IFERROR($V978*(1-$W978)+SUM($X$22:$X978)+$AD978,"")</f>
        <v/>
      </c>
      <c r="AG978" s="50" t="str">
        <f t="shared" si="537"/>
        <v/>
      </c>
      <c r="AH978" s="50" t="str">
        <f>IF(B978&lt;&gt;"",
IF(AND(AG978=TRUE,D978&gt;=65),$V978*(1-10%)+SUM($X$22:$X978)+$AD978,AF978),
"")</f>
        <v/>
      </c>
      <c r="AI978" s="50" t="str">
        <f t="shared" si="538"/>
        <v/>
      </c>
      <c r="AJ978" s="50" t="str">
        <f t="shared" si="539"/>
        <v/>
      </c>
      <c r="AK978" s="50" t="str">
        <f t="shared" si="540"/>
        <v/>
      </c>
      <c r="AL978" s="50" t="str">
        <f t="shared" si="541"/>
        <v/>
      </c>
      <c r="AM978" s="50" t="str">
        <f t="shared" si="542"/>
        <v/>
      </c>
      <c r="AN978" s="50" t="str">
        <f t="shared" si="543"/>
        <v/>
      </c>
      <c r="AO978" s="50" t="str">
        <f t="shared" si="544"/>
        <v/>
      </c>
      <c r="AP978" s="50" t="str">
        <f t="shared" si="545"/>
        <v/>
      </c>
      <c r="AQ978" s="50" t="str">
        <f t="shared" si="546"/>
        <v/>
      </c>
    </row>
    <row r="979" spans="1:43" x14ac:dyDescent="0.2">
      <c r="A979" s="47" t="str">
        <f t="shared" si="513"/>
        <v/>
      </c>
      <c r="B979" s="47" t="str">
        <f>IF(E979&lt;=$F$10,VLOOKUP('KALKULATOR 2021'!A979,Robocze!$B$23:$C$102,2),"")</f>
        <v/>
      </c>
      <c r="C979" s="47" t="str">
        <f t="shared" si="514"/>
        <v/>
      </c>
      <c r="D979" s="48" t="str">
        <f t="shared" si="515"/>
        <v/>
      </c>
      <c r="E979" s="54" t="str">
        <f t="shared" si="516"/>
        <v/>
      </c>
      <c r="F979" s="49" t="str">
        <f t="shared" si="517"/>
        <v/>
      </c>
      <c r="G979" s="50" t="str">
        <f>IF(F979&lt;&gt;"",
IF($F$6=Robocze!$B$3,$F$5/12,
IF(AND($F$6=Robocze!$B$4,MOD(A979,3)=1),$F$5/4,
IF(AND($F$6=Robocze!$B$5,MOD(A979,12)=1),$F$5,0))),
"")</f>
        <v/>
      </c>
      <c r="H979" s="50" t="str">
        <f t="shared" si="518"/>
        <v/>
      </c>
      <c r="I979" s="51" t="str">
        <f t="shared" si="519"/>
        <v/>
      </c>
      <c r="J979" s="50" t="str">
        <f t="shared" si="520"/>
        <v/>
      </c>
      <c r="K979" s="50" t="str">
        <f t="shared" si="521"/>
        <v/>
      </c>
      <c r="L979" s="52" t="str">
        <f t="shared" si="522"/>
        <v/>
      </c>
      <c r="M979" s="111" t="str">
        <f t="shared" si="523"/>
        <v/>
      </c>
      <c r="N979" s="114" t="str">
        <f t="shared" si="524"/>
        <v/>
      </c>
      <c r="O979" s="115"/>
      <c r="P979" s="114" t="str">
        <f t="shared" si="525"/>
        <v/>
      </c>
      <c r="Q979" s="115"/>
      <c r="R979" s="112" t="str">
        <f t="shared" si="526"/>
        <v/>
      </c>
      <c r="S979" s="50"/>
      <c r="T979" s="53" t="str">
        <f t="shared" si="527"/>
        <v/>
      </c>
      <c r="U979" s="50" t="str">
        <f t="shared" si="528"/>
        <v/>
      </c>
      <c r="V979" s="50" t="str">
        <f t="shared" si="529"/>
        <v/>
      </c>
      <c r="W979" s="53" t="str">
        <f t="shared" si="530"/>
        <v/>
      </c>
      <c r="X979" s="50" t="str">
        <f t="shared" si="531"/>
        <v/>
      </c>
      <c r="Y979" s="50" t="str">
        <f>IF(B979&lt;&gt;"",IF(MONTH(E979)=MONTH($F$14),SUMIF($C$22:C1447,"="&amp;(C979-1),$G$22:G1447),0)*T979,"")</f>
        <v/>
      </c>
      <c r="Z979" s="50" t="str">
        <f>IF(B979&lt;&gt;"",SUM($Y$22:Y979),"")</f>
        <v/>
      </c>
      <c r="AA979" s="51" t="str">
        <f t="shared" si="532"/>
        <v/>
      </c>
      <c r="AB979" s="50" t="str">
        <f t="shared" si="533"/>
        <v/>
      </c>
      <c r="AC979" s="50" t="str">
        <f t="shared" si="534"/>
        <v/>
      </c>
      <c r="AD979" s="50" t="str">
        <f t="shared" si="535"/>
        <v/>
      </c>
      <c r="AE979" s="50" t="str">
        <f t="shared" si="536"/>
        <v/>
      </c>
      <c r="AF979" s="50" t="str">
        <f>IFERROR($V979*(1-$W979)+SUM($X$22:$X979)+$AD979,"")</f>
        <v/>
      </c>
      <c r="AG979" s="50" t="str">
        <f t="shared" si="537"/>
        <v/>
      </c>
      <c r="AH979" s="50" t="str">
        <f>IF(B979&lt;&gt;"",
IF(AND(AG979=TRUE,D979&gt;=65),$V979*(1-10%)+SUM($X$22:$X979)+$AD979,AF979),
"")</f>
        <v/>
      </c>
      <c r="AI979" s="50" t="str">
        <f t="shared" si="538"/>
        <v/>
      </c>
      <c r="AJ979" s="50" t="str">
        <f t="shared" si="539"/>
        <v/>
      </c>
      <c r="AK979" s="50" t="str">
        <f t="shared" si="540"/>
        <v/>
      </c>
      <c r="AL979" s="50" t="str">
        <f t="shared" si="541"/>
        <v/>
      </c>
      <c r="AM979" s="50" t="str">
        <f t="shared" si="542"/>
        <v/>
      </c>
      <c r="AN979" s="50" t="str">
        <f t="shared" si="543"/>
        <v/>
      </c>
      <c r="AO979" s="50" t="str">
        <f t="shared" si="544"/>
        <v/>
      </c>
      <c r="AP979" s="50" t="str">
        <f t="shared" si="545"/>
        <v/>
      </c>
      <c r="AQ979" s="50" t="str">
        <f t="shared" si="546"/>
        <v/>
      </c>
    </row>
    <row r="980" spans="1:43" x14ac:dyDescent="0.2">
      <c r="A980" s="47" t="str">
        <f t="shared" si="513"/>
        <v/>
      </c>
      <c r="B980" s="47" t="str">
        <f>IF(E980&lt;=$F$10,VLOOKUP('KALKULATOR 2021'!A980,Robocze!$B$23:$C$102,2),"")</f>
        <v/>
      </c>
      <c r="C980" s="47" t="str">
        <f t="shared" si="514"/>
        <v/>
      </c>
      <c r="D980" s="48" t="str">
        <f t="shared" si="515"/>
        <v/>
      </c>
      <c r="E980" s="54" t="str">
        <f t="shared" si="516"/>
        <v/>
      </c>
      <c r="F980" s="49" t="str">
        <f t="shared" si="517"/>
        <v/>
      </c>
      <c r="G980" s="50" t="str">
        <f>IF(F980&lt;&gt;"",
IF($F$6=Robocze!$B$3,$F$5/12,
IF(AND($F$6=Robocze!$B$4,MOD(A980,3)=1),$F$5/4,
IF(AND($F$6=Robocze!$B$5,MOD(A980,12)=1),$F$5,0))),
"")</f>
        <v/>
      </c>
      <c r="H980" s="50" t="str">
        <f t="shared" si="518"/>
        <v/>
      </c>
      <c r="I980" s="51" t="str">
        <f t="shared" si="519"/>
        <v/>
      </c>
      <c r="J980" s="50" t="str">
        <f t="shared" si="520"/>
        <v/>
      </c>
      <c r="K980" s="50" t="str">
        <f t="shared" si="521"/>
        <v/>
      </c>
      <c r="L980" s="52" t="str">
        <f t="shared" si="522"/>
        <v/>
      </c>
      <c r="M980" s="50" t="str">
        <f t="shared" si="523"/>
        <v/>
      </c>
      <c r="N980" s="97" t="str">
        <f t="shared" si="524"/>
        <v/>
      </c>
      <c r="O980" s="98"/>
      <c r="P980" s="97" t="str">
        <f t="shared" si="525"/>
        <v/>
      </c>
      <c r="Q980" s="98"/>
      <c r="R980" s="50" t="str">
        <f t="shared" si="526"/>
        <v/>
      </c>
      <c r="S980" s="50"/>
      <c r="T980" s="53" t="str">
        <f t="shared" si="527"/>
        <v/>
      </c>
      <c r="U980" s="50" t="str">
        <f t="shared" si="528"/>
        <v/>
      </c>
      <c r="V980" s="50" t="str">
        <f t="shared" si="529"/>
        <v/>
      </c>
      <c r="W980" s="53" t="str">
        <f t="shared" si="530"/>
        <v/>
      </c>
      <c r="X980" s="50" t="str">
        <f t="shared" si="531"/>
        <v/>
      </c>
      <c r="Y980" s="50" t="str">
        <f>IF(B980&lt;&gt;"",IF(MONTH(E980)=MONTH($F$14),SUMIF($C$22:C1448,"="&amp;(C980-1),$G$22:G1448),0)*T980,"")</f>
        <v/>
      </c>
      <c r="Z980" s="50" t="str">
        <f>IF(B980&lt;&gt;"",SUM($Y$22:Y980),"")</f>
        <v/>
      </c>
      <c r="AA980" s="51" t="str">
        <f t="shared" si="532"/>
        <v/>
      </c>
      <c r="AB980" s="50" t="str">
        <f t="shared" si="533"/>
        <v/>
      </c>
      <c r="AC980" s="50" t="str">
        <f t="shared" si="534"/>
        <v/>
      </c>
      <c r="AD980" s="50" t="str">
        <f t="shared" si="535"/>
        <v/>
      </c>
      <c r="AE980" s="50" t="str">
        <f t="shared" si="536"/>
        <v/>
      </c>
      <c r="AF980" s="50" t="str">
        <f>IFERROR($V980*(1-$W980)+SUM($X$22:$X980)+$AD980,"")</f>
        <v/>
      </c>
      <c r="AG980" s="50" t="str">
        <f t="shared" si="537"/>
        <v/>
      </c>
      <c r="AH980" s="50" t="str">
        <f>IF(B980&lt;&gt;"",
IF(AND(AG980=TRUE,D980&gt;=65),$V980*(1-10%)+SUM($X$22:$X980)+$AD980,AF980),
"")</f>
        <v/>
      </c>
      <c r="AI980" s="50" t="str">
        <f t="shared" si="538"/>
        <v/>
      </c>
      <c r="AJ980" s="50" t="str">
        <f t="shared" si="539"/>
        <v/>
      </c>
      <c r="AK980" s="50" t="str">
        <f t="shared" si="540"/>
        <v/>
      </c>
      <c r="AL980" s="50" t="str">
        <f t="shared" si="541"/>
        <v/>
      </c>
      <c r="AM980" s="50" t="str">
        <f t="shared" si="542"/>
        <v/>
      </c>
      <c r="AN980" s="50" t="str">
        <f t="shared" si="543"/>
        <v/>
      </c>
      <c r="AO980" s="50" t="str">
        <f t="shared" si="544"/>
        <v/>
      </c>
      <c r="AP980" s="50" t="str">
        <f t="shared" si="545"/>
        <v/>
      </c>
      <c r="AQ980" s="50" t="str">
        <f t="shared" si="546"/>
        <v/>
      </c>
    </row>
    <row r="981" spans="1:43" x14ac:dyDescent="0.2">
      <c r="A981" s="55" t="str">
        <f t="shared" si="513"/>
        <v/>
      </c>
      <c r="B981" s="55" t="str">
        <f>IF(E981&lt;=$F$10,VLOOKUP('KALKULATOR 2021'!A981,Robocze!$B$23:$C$102,2),"")</f>
        <v/>
      </c>
      <c r="C981" s="55" t="str">
        <f t="shared" si="514"/>
        <v/>
      </c>
      <c r="D981" s="56" t="str">
        <f t="shared" si="515"/>
        <v/>
      </c>
      <c r="E981" s="57" t="str">
        <f t="shared" si="516"/>
        <v/>
      </c>
      <c r="F981" s="58" t="str">
        <f t="shared" si="517"/>
        <v/>
      </c>
      <c r="G981" s="59" t="str">
        <f>IF(F981&lt;&gt;"",
IF($F$6=Robocze!$B$3,$F$5/12,
IF(AND($F$6=Robocze!$B$4,MOD(A981,3)=1),$F$5/4,
IF(AND($F$6=Robocze!$B$5,MOD(A981,12)=1),$F$5,0))),
"")</f>
        <v/>
      </c>
      <c r="H981" s="59" t="str">
        <f t="shared" si="518"/>
        <v/>
      </c>
      <c r="I981" s="60" t="str">
        <f t="shared" si="519"/>
        <v/>
      </c>
      <c r="J981" s="59" t="str">
        <f t="shared" si="520"/>
        <v/>
      </c>
      <c r="K981" s="59" t="str">
        <f t="shared" si="521"/>
        <v/>
      </c>
      <c r="L981" s="61" t="str">
        <f t="shared" si="522"/>
        <v/>
      </c>
      <c r="M981" s="59" t="str">
        <f t="shared" si="523"/>
        <v/>
      </c>
      <c r="N981" s="97" t="str">
        <f t="shared" si="524"/>
        <v/>
      </c>
      <c r="O981" s="98"/>
      <c r="P981" s="97" t="str">
        <f t="shared" si="525"/>
        <v/>
      </c>
      <c r="Q981" s="98"/>
      <c r="R981" s="59" t="str">
        <f t="shared" si="526"/>
        <v/>
      </c>
      <c r="S981" s="59"/>
      <c r="T981" s="62" t="str">
        <f t="shared" si="527"/>
        <v/>
      </c>
      <c r="U981" s="59" t="str">
        <f t="shared" si="528"/>
        <v/>
      </c>
      <c r="V981" s="59" t="str">
        <f t="shared" si="529"/>
        <v/>
      </c>
      <c r="W981" s="62" t="str">
        <f t="shared" si="530"/>
        <v/>
      </c>
      <c r="X981" s="59" t="str">
        <f t="shared" si="531"/>
        <v/>
      </c>
      <c r="Y981" s="59" t="str">
        <f>IF(B981&lt;&gt;"",IF(MONTH(E981)=MONTH($F$14),SUMIF($C$22:C1449,"="&amp;(C981-1),$G$22:G1449),0)*T981,"")</f>
        <v/>
      </c>
      <c r="Z981" s="59" t="str">
        <f>IF(B981&lt;&gt;"",SUM($Y$22:Y981),"")</f>
        <v/>
      </c>
      <c r="AA981" s="60" t="str">
        <f t="shared" si="532"/>
        <v/>
      </c>
      <c r="AB981" s="59" t="str">
        <f t="shared" si="533"/>
        <v/>
      </c>
      <c r="AC981" s="59" t="str">
        <f t="shared" si="534"/>
        <v/>
      </c>
      <c r="AD981" s="59" t="str">
        <f t="shared" si="535"/>
        <v/>
      </c>
      <c r="AE981" s="59" t="str">
        <f t="shared" si="536"/>
        <v/>
      </c>
      <c r="AF981" s="59" t="str">
        <f>IFERROR($V981*(1-$W981)+SUM($X$22:$X981)+$AD981,"")</f>
        <v/>
      </c>
      <c r="AG981" s="59" t="str">
        <f t="shared" si="537"/>
        <v/>
      </c>
      <c r="AH981" s="59" t="str">
        <f>IF(B981&lt;&gt;"",
IF(AND(AG981=TRUE,D981&gt;=65),$V981*(1-10%)+SUM($X$22:$X981)+$AD981,AF981),
"")</f>
        <v/>
      </c>
      <c r="AI981" s="59" t="str">
        <f t="shared" si="538"/>
        <v/>
      </c>
      <c r="AJ981" s="59" t="str">
        <f t="shared" si="539"/>
        <v/>
      </c>
      <c r="AK981" s="59" t="str">
        <f t="shared" si="540"/>
        <v/>
      </c>
      <c r="AL981" s="59" t="str">
        <f t="shared" si="541"/>
        <v/>
      </c>
      <c r="AM981" s="59" t="str">
        <f t="shared" si="542"/>
        <v/>
      </c>
      <c r="AN981" s="59" t="str">
        <f t="shared" si="543"/>
        <v/>
      </c>
      <c r="AO981" s="59" t="str">
        <f t="shared" si="544"/>
        <v/>
      </c>
      <c r="AP981" s="59" t="str">
        <f t="shared" si="545"/>
        <v/>
      </c>
      <c r="AQ981" s="59" t="str">
        <f t="shared" si="546"/>
        <v/>
      </c>
    </row>
    <row r="982" spans="1:43" x14ac:dyDescent="0.2">
      <c r="L982" s="25"/>
      <c r="M982" s="26"/>
      <c r="N982" s="26"/>
      <c r="O982" s="26"/>
      <c r="P982" s="26"/>
      <c r="Q982" s="26"/>
      <c r="R982" s="26"/>
      <c r="S982" s="26"/>
    </row>
    <row r="983" spans="1:43" x14ac:dyDescent="0.2">
      <c r="L983" s="25"/>
      <c r="M983" s="26"/>
      <c r="N983" s="26"/>
      <c r="O983" s="26"/>
      <c r="R983" s="26"/>
      <c r="S983" s="26"/>
    </row>
    <row r="984" spans="1:43" x14ac:dyDescent="0.2">
      <c r="L984" s="25"/>
      <c r="M984" s="26"/>
      <c r="N984" s="26"/>
      <c r="O984" s="26"/>
      <c r="P984" s="26"/>
      <c r="Q984" s="26"/>
      <c r="R984" s="26"/>
      <c r="S984" s="26"/>
    </row>
    <row r="985" spans="1:43" x14ac:dyDescent="0.2">
      <c r="L985" s="25"/>
      <c r="M985" s="26"/>
      <c r="N985" s="26"/>
      <c r="O985" s="26"/>
      <c r="P985" s="26"/>
      <c r="Q985" s="26"/>
      <c r="R985" s="26"/>
      <c r="S985" s="26"/>
    </row>
    <row r="986" spans="1:43" x14ac:dyDescent="0.2">
      <c r="L986" s="25"/>
      <c r="M986" s="26"/>
      <c r="N986" s="26"/>
      <c r="O986" s="26"/>
      <c r="P986" s="26"/>
      <c r="Q986" s="26"/>
      <c r="R986" s="26"/>
      <c r="S986" s="26"/>
    </row>
    <row r="987" spans="1:43" x14ac:dyDescent="0.2">
      <c r="L987" s="25"/>
      <c r="M987" s="26"/>
      <c r="N987" s="26"/>
      <c r="O987" s="26"/>
      <c r="P987" s="26"/>
      <c r="Q987" s="26"/>
      <c r="R987" s="26"/>
      <c r="S987" s="26"/>
    </row>
    <row r="988" spans="1:43" x14ac:dyDescent="0.2">
      <c r="L988" s="25"/>
      <c r="M988" s="26"/>
      <c r="N988" s="26"/>
      <c r="O988" s="26"/>
      <c r="P988" s="26"/>
      <c r="Q988" s="26"/>
      <c r="R988" s="26"/>
      <c r="S988" s="26"/>
    </row>
    <row r="989" spans="1:43" x14ac:dyDescent="0.2">
      <c r="L989" s="25"/>
      <c r="M989" s="26"/>
      <c r="N989" s="26"/>
      <c r="O989" s="26"/>
      <c r="P989" s="26"/>
      <c r="Q989" s="26"/>
      <c r="R989" s="26"/>
      <c r="S989" s="26"/>
    </row>
    <row r="990" spans="1:43" x14ac:dyDescent="0.2">
      <c r="L990" s="25"/>
      <c r="M990" s="26"/>
      <c r="N990" s="26"/>
      <c r="O990" s="26"/>
      <c r="P990" s="26"/>
      <c r="Q990" s="26"/>
      <c r="R990" s="26"/>
      <c r="S990" s="26"/>
    </row>
    <row r="991" spans="1:43" x14ac:dyDescent="0.2">
      <c r="L991" s="25"/>
      <c r="M991" s="26"/>
      <c r="N991" s="26"/>
      <c r="O991" s="26"/>
      <c r="P991" s="26"/>
      <c r="Q991" s="26"/>
      <c r="R991" s="26"/>
      <c r="S991" s="26"/>
    </row>
    <row r="992" spans="1:43" x14ac:dyDescent="0.2">
      <c r="L992" s="25"/>
      <c r="M992" s="26"/>
      <c r="N992" s="26"/>
      <c r="O992" s="26"/>
      <c r="P992" s="26"/>
      <c r="Q992" s="26"/>
      <c r="R992" s="26"/>
      <c r="S992" s="26"/>
    </row>
    <row r="993" spans="12:19" x14ac:dyDescent="0.2">
      <c r="L993" s="25"/>
      <c r="M993" s="26"/>
      <c r="N993" s="26"/>
      <c r="O993" s="26"/>
      <c r="P993" s="26"/>
      <c r="Q993" s="26"/>
      <c r="R993" s="26"/>
      <c r="S993" s="26"/>
    </row>
    <row r="994" spans="12:19" x14ac:dyDescent="0.2">
      <c r="L994" s="25"/>
      <c r="M994" s="26"/>
      <c r="N994" s="26"/>
      <c r="O994" s="26"/>
      <c r="P994" s="26"/>
      <c r="Q994" s="26"/>
      <c r="R994" s="26"/>
      <c r="S994" s="26"/>
    </row>
    <row r="995" spans="12:19" x14ac:dyDescent="0.2">
      <c r="L995" s="25"/>
      <c r="M995" s="26"/>
      <c r="N995" s="26"/>
      <c r="O995" s="26"/>
      <c r="P995" s="26"/>
      <c r="Q995" s="26"/>
      <c r="R995" s="26"/>
      <c r="S995" s="26"/>
    </row>
    <row r="996" spans="12:19" x14ac:dyDescent="0.2">
      <c r="L996" s="25"/>
      <c r="M996" s="26"/>
      <c r="N996" s="26"/>
      <c r="O996" s="26"/>
      <c r="P996" s="26"/>
      <c r="Q996" s="26"/>
      <c r="R996" s="26"/>
      <c r="S996" s="26"/>
    </row>
    <row r="997" spans="12:19" x14ac:dyDescent="0.2">
      <c r="L997" s="25"/>
      <c r="M997" s="26"/>
      <c r="N997" s="26"/>
      <c r="O997" s="26"/>
      <c r="P997" s="26"/>
      <c r="Q997" s="26"/>
      <c r="R997" s="26"/>
      <c r="S997" s="26"/>
    </row>
    <row r="998" spans="12:19" x14ac:dyDescent="0.2">
      <c r="L998" s="25"/>
      <c r="M998" s="26"/>
      <c r="N998" s="26"/>
      <c r="O998" s="26"/>
      <c r="P998" s="26"/>
      <c r="Q998" s="26"/>
      <c r="R998" s="26"/>
      <c r="S998" s="26"/>
    </row>
    <row r="999" spans="12:19" x14ac:dyDescent="0.2">
      <c r="L999" s="25"/>
      <c r="M999" s="26"/>
      <c r="N999" s="26"/>
      <c r="O999" s="26"/>
      <c r="P999" s="26"/>
      <c r="Q999" s="26"/>
      <c r="R999" s="26"/>
      <c r="S999" s="26"/>
    </row>
    <row r="1000" spans="12:19" x14ac:dyDescent="0.2">
      <c r="L1000" s="25"/>
      <c r="M1000" s="26"/>
      <c r="N1000" s="26"/>
      <c r="O1000" s="26"/>
      <c r="P1000" s="26"/>
      <c r="Q1000" s="26"/>
      <c r="R1000" s="26"/>
      <c r="S1000" s="26"/>
    </row>
    <row r="1001" spans="12:19" x14ac:dyDescent="0.2">
      <c r="L1001" s="25"/>
      <c r="M1001" s="26"/>
      <c r="N1001" s="26"/>
      <c r="O1001" s="26"/>
      <c r="P1001" s="26"/>
      <c r="Q1001" s="26"/>
      <c r="R1001" s="26"/>
      <c r="S1001" s="26"/>
    </row>
    <row r="1002" spans="12:19" x14ac:dyDescent="0.2">
      <c r="L1002" s="25"/>
      <c r="M1002" s="26"/>
      <c r="N1002" s="26"/>
      <c r="O1002" s="26"/>
      <c r="P1002" s="26"/>
      <c r="Q1002" s="26"/>
      <c r="R1002" s="26"/>
      <c r="S1002" s="26"/>
    </row>
    <row r="1003" spans="12:19" x14ac:dyDescent="0.2">
      <c r="L1003" s="25"/>
      <c r="M1003" s="26"/>
      <c r="N1003" s="26"/>
      <c r="O1003" s="26"/>
      <c r="P1003" s="26"/>
      <c r="Q1003" s="26"/>
      <c r="R1003" s="26"/>
      <c r="S1003" s="26"/>
    </row>
    <row r="1004" spans="12:19" x14ac:dyDescent="0.2">
      <c r="L1004" s="25"/>
      <c r="M1004" s="26"/>
      <c r="N1004" s="26"/>
      <c r="O1004" s="26"/>
      <c r="P1004" s="26"/>
      <c r="Q1004" s="26"/>
      <c r="R1004" s="26"/>
      <c r="S1004" s="26"/>
    </row>
    <row r="1005" spans="12:19" x14ac:dyDescent="0.2">
      <c r="L1005" s="25"/>
      <c r="M1005" s="26"/>
      <c r="N1005" s="26"/>
      <c r="O1005" s="26"/>
      <c r="P1005" s="26"/>
      <c r="Q1005" s="26"/>
      <c r="R1005" s="26"/>
      <c r="S1005" s="26"/>
    </row>
    <row r="1006" spans="12:19" x14ac:dyDescent="0.2">
      <c r="L1006" s="25"/>
      <c r="M1006" s="26"/>
      <c r="N1006" s="26"/>
      <c r="O1006" s="26"/>
      <c r="P1006" s="26"/>
      <c r="Q1006" s="26"/>
      <c r="R1006" s="26"/>
      <c r="S1006" s="26"/>
    </row>
    <row r="1007" spans="12:19" x14ac:dyDescent="0.2">
      <c r="L1007" s="25"/>
      <c r="M1007" s="26"/>
      <c r="N1007" s="26"/>
      <c r="O1007" s="26"/>
      <c r="P1007" s="26"/>
      <c r="Q1007" s="26"/>
      <c r="R1007" s="26"/>
      <c r="S1007" s="26"/>
    </row>
    <row r="1008" spans="12:19" x14ac:dyDescent="0.2">
      <c r="L1008" s="25"/>
      <c r="M1008" s="26"/>
      <c r="N1008" s="26"/>
      <c r="O1008" s="26"/>
      <c r="P1008" s="26"/>
      <c r="Q1008" s="26"/>
      <c r="R1008" s="26"/>
      <c r="S1008" s="26"/>
    </row>
    <row r="1009" spans="12:19" x14ac:dyDescent="0.2">
      <c r="L1009" s="25"/>
      <c r="M1009" s="26"/>
      <c r="N1009" s="26"/>
      <c r="O1009" s="26"/>
      <c r="P1009" s="26"/>
      <c r="Q1009" s="26"/>
      <c r="R1009" s="26"/>
      <c r="S1009" s="26"/>
    </row>
    <row r="1010" spans="12:19" x14ac:dyDescent="0.2">
      <c r="L1010" s="25"/>
      <c r="M1010" s="26"/>
      <c r="N1010" s="26"/>
      <c r="O1010" s="26"/>
      <c r="P1010" s="26"/>
      <c r="Q1010" s="26"/>
      <c r="R1010" s="26"/>
      <c r="S1010" s="26"/>
    </row>
    <row r="1011" spans="12:19" x14ac:dyDescent="0.2">
      <c r="L1011" s="25"/>
      <c r="M1011" s="26"/>
      <c r="N1011" s="26"/>
      <c r="O1011" s="26"/>
      <c r="P1011" s="26"/>
      <c r="Q1011" s="26"/>
      <c r="R1011" s="26"/>
      <c r="S1011" s="26"/>
    </row>
    <row r="1012" spans="12:19" x14ac:dyDescent="0.2">
      <c r="L1012" s="25"/>
      <c r="M1012" s="26"/>
      <c r="N1012" s="26"/>
      <c r="O1012" s="26"/>
      <c r="P1012" s="26"/>
      <c r="Q1012" s="26"/>
      <c r="R1012" s="26"/>
      <c r="S1012" s="26"/>
    </row>
    <row r="1013" spans="12:19" x14ac:dyDescent="0.2">
      <c r="L1013" s="25"/>
      <c r="M1013" s="26"/>
      <c r="N1013" s="26"/>
      <c r="O1013" s="26"/>
      <c r="P1013" s="26"/>
      <c r="Q1013" s="26"/>
      <c r="R1013" s="26"/>
      <c r="S1013" s="26"/>
    </row>
    <row r="1014" spans="12:19" x14ac:dyDescent="0.2">
      <c r="L1014" s="25"/>
      <c r="M1014" s="26"/>
      <c r="N1014" s="26"/>
      <c r="O1014" s="26"/>
      <c r="P1014" s="26"/>
      <c r="Q1014" s="26"/>
      <c r="R1014" s="26"/>
      <c r="S1014" s="26"/>
    </row>
    <row r="1015" spans="12:19" x14ac:dyDescent="0.2">
      <c r="L1015" s="25"/>
      <c r="M1015" s="26"/>
      <c r="N1015" s="26"/>
      <c r="O1015" s="26"/>
      <c r="P1015" s="26"/>
      <c r="Q1015" s="26"/>
      <c r="R1015" s="26"/>
      <c r="S1015" s="26"/>
    </row>
    <row r="1016" spans="12:19" x14ac:dyDescent="0.2">
      <c r="L1016" s="25"/>
      <c r="M1016" s="26"/>
      <c r="N1016" s="26"/>
      <c r="O1016" s="26"/>
      <c r="P1016" s="26"/>
      <c r="Q1016" s="26"/>
      <c r="R1016" s="26"/>
      <c r="S1016" s="26"/>
    </row>
    <row r="1017" spans="12:19" x14ac:dyDescent="0.2">
      <c r="L1017" s="25"/>
      <c r="M1017" s="26"/>
      <c r="N1017" s="26"/>
      <c r="O1017" s="26"/>
      <c r="P1017" s="26"/>
      <c r="Q1017" s="26"/>
      <c r="R1017" s="26"/>
      <c r="S1017" s="26"/>
    </row>
    <row r="1018" spans="12:19" x14ac:dyDescent="0.2">
      <c r="L1018" s="25"/>
      <c r="M1018" s="26"/>
      <c r="N1018" s="26"/>
      <c r="O1018" s="26"/>
      <c r="P1018" s="26"/>
      <c r="Q1018" s="26"/>
      <c r="R1018" s="26"/>
      <c r="S1018" s="26"/>
    </row>
    <row r="1019" spans="12:19" x14ac:dyDescent="0.2">
      <c r="L1019" s="25"/>
      <c r="M1019" s="26"/>
      <c r="N1019" s="26"/>
      <c r="O1019" s="26"/>
      <c r="P1019" s="26"/>
      <c r="Q1019" s="26"/>
      <c r="R1019" s="26"/>
      <c r="S1019" s="26"/>
    </row>
    <row r="1020" spans="12:19" x14ac:dyDescent="0.2">
      <c r="L1020" s="25"/>
      <c r="M1020" s="26"/>
      <c r="N1020" s="26"/>
      <c r="O1020" s="26"/>
      <c r="P1020" s="26"/>
      <c r="Q1020" s="26"/>
      <c r="R1020" s="26"/>
      <c r="S1020" s="26"/>
    </row>
    <row r="1021" spans="12:19" x14ac:dyDescent="0.2">
      <c r="L1021" s="25"/>
      <c r="M1021" s="26"/>
      <c r="N1021" s="26"/>
      <c r="O1021" s="26"/>
      <c r="P1021" s="26"/>
      <c r="Q1021" s="26"/>
      <c r="R1021" s="26"/>
      <c r="S1021" s="26"/>
    </row>
    <row r="1022" spans="12:19" x14ac:dyDescent="0.2">
      <c r="L1022" s="25"/>
      <c r="M1022" s="26"/>
      <c r="N1022" s="26"/>
      <c r="O1022" s="26"/>
      <c r="P1022" s="26"/>
      <c r="Q1022" s="26"/>
      <c r="R1022" s="26"/>
      <c r="S1022" s="26"/>
    </row>
    <row r="1023" spans="12:19" x14ac:dyDescent="0.2">
      <c r="L1023" s="25"/>
      <c r="M1023" s="26"/>
      <c r="N1023" s="26"/>
      <c r="O1023" s="26"/>
      <c r="P1023" s="26"/>
      <c r="Q1023" s="26"/>
      <c r="R1023" s="26"/>
      <c r="S1023" s="26"/>
    </row>
    <row r="1024" spans="12:19" x14ac:dyDescent="0.2">
      <c r="L1024" s="25"/>
      <c r="M1024" s="26"/>
      <c r="N1024" s="26"/>
      <c r="O1024" s="26"/>
      <c r="P1024" s="26"/>
      <c r="Q1024" s="26"/>
      <c r="R1024" s="26"/>
      <c r="S1024" s="26"/>
    </row>
    <row r="1025" spans="12:19" x14ac:dyDescent="0.2">
      <c r="L1025" s="25"/>
      <c r="M1025" s="26"/>
      <c r="N1025" s="26"/>
      <c r="O1025" s="26"/>
      <c r="P1025" s="26"/>
      <c r="Q1025" s="26"/>
      <c r="R1025" s="26"/>
      <c r="S1025" s="26"/>
    </row>
    <row r="1026" spans="12:19" x14ac:dyDescent="0.2">
      <c r="L1026" s="25"/>
      <c r="M1026" s="26"/>
      <c r="N1026" s="26"/>
      <c r="O1026" s="26"/>
      <c r="P1026" s="26"/>
      <c r="Q1026" s="26"/>
      <c r="R1026" s="26"/>
      <c r="S1026" s="26"/>
    </row>
    <row r="1027" spans="12:19" x14ac:dyDescent="0.2">
      <c r="L1027" s="25"/>
      <c r="M1027" s="26"/>
      <c r="N1027" s="26"/>
      <c r="O1027" s="26"/>
      <c r="P1027" s="26"/>
      <c r="Q1027" s="26"/>
      <c r="R1027" s="26"/>
      <c r="S1027" s="26"/>
    </row>
    <row r="1028" spans="12:19" x14ac:dyDescent="0.2">
      <c r="L1028" s="25"/>
      <c r="M1028" s="26"/>
      <c r="N1028" s="26"/>
      <c r="O1028" s="26"/>
      <c r="P1028" s="26"/>
      <c r="Q1028" s="26"/>
      <c r="R1028" s="26"/>
      <c r="S1028" s="26"/>
    </row>
    <row r="1029" spans="12:19" x14ac:dyDescent="0.2">
      <c r="L1029" s="25"/>
      <c r="M1029" s="26"/>
      <c r="N1029" s="26"/>
      <c r="O1029" s="26"/>
      <c r="P1029" s="26"/>
      <c r="Q1029" s="26"/>
      <c r="R1029" s="26"/>
      <c r="S1029" s="26"/>
    </row>
    <row r="1030" spans="12:19" x14ac:dyDescent="0.2">
      <c r="L1030" s="25"/>
      <c r="M1030" s="26"/>
      <c r="N1030" s="26"/>
      <c r="O1030" s="26"/>
      <c r="P1030" s="26"/>
      <c r="Q1030" s="26"/>
      <c r="R1030" s="26"/>
      <c r="S1030" s="26"/>
    </row>
    <row r="1031" spans="12:19" x14ac:dyDescent="0.2">
      <c r="L1031" s="25"/>
      <c r="M1031" s="26"/>
      <c r="N1031" s="26"/>
      <c r="O1031" s="26"/>
      <c r="P1031" s="26"/>
      <c r="Q1031" s="26"/>
      <c r="R1031" s="26"/>
      <c r="S1031" s="26"/>
    </row>
    <row r="1032" spans="12:19" x14ac:dyDescent="0.2">
      <c r="L1032" s="25"/>
      <c r="M1032" s="26"/>
      <c r="N1032" s="26"/>
      <c r="O1032" s="26"/>
      <c r="P1032" s="26"/>
      <c r="Q1032" s="26"/>
      <c r="R1032" s="26"/>
      <c r="S1032" s="26"/>
    </row>
    <row r="1033" spans="12:19" x14ac:dyDescent="0.2">
      <c r="L1033" s="25"/>
      <c r="M1033" s="26"/>
      <c r="N1033" s="26"/>
      <c r="O1033" s="26"/>
      <c r="P1033" s="26"/>
      <c r="Q1033" s="26"/>
      <c r="R1033" s="26"/>
      <c r="S1033" s="26"/>
    </row>
    <row r="1034" spans="12:19" x14ac:dyDescent="0.2">
      <c r="L1034" s="25"/>
      <c r="M1034" s="26"/>
      <c r="N1034" s="26"/>
      <c r="O1034" s="26"/>
      <c r="P1034" s="26"/>
      <c r="Q1034" s="26"/>
      <c r="R1034" s="26"/>
      <c r="S1034" s="26"/>
    </row>
    <row r="1035" spans="12:19" x14ac:dyDescent="0.2">
      <c r="L1035" s="25"/>
      <c r="M1035" s="26"/>
      <c r="N1035" s="26"/>
      <c r="O1035" s="26"/>
      <c r="P1035" s="26"/>
      <c r="Q1035" s="26"/>
      <c r="R1035" s="26"/>
      <c r="S1035" s="26"/>
    </row>
    <row r="1036" spans="12:19" x14ac:dyDescent="0.2">
      <c r="L1036" s="25"/>
      <c r="M1036" s="26"/>
      <c r="N1036" s="26"/>
      <c r="O1036" s="26"/>
      <c r="P1036" s="26"/>
      <c r="Q1036" s="26"/>
      <c r="R1036" s="26"/>
      <c r="S1036" s="26"/>
    </row>
    <row r="1037" spans="12:19" x14ac:dyDescent="0.2">
      <c r="L1037" s="25"/>
      <c r="M1037" s="26"/>
      <c r="N1037" s="26"/>
      <c r="O1037" s="26"/>
      <c r="P1037" s="26"/>
      <c r="Q1037" s="26"/>
      <c r="R1037" s="26"/>
      <c r="S1037" s="26"/>
    </row>
    <row r="1038" spans="12:19" x14ac:dyDescent="0.2">
      <c r="L1038" s="25"/>
      <c r="M1038" s="26"/>
      <c r="N1038" s="26"/>
      <c r="O1038" s="26"/>
      <c r="P1038" s="26"/>
      <c r="Q1038" s="26"/>
      <c r="R1038" s="26"/>
      <c r="S1038" s="26"/>
    </row>
    <row r="1039" spans="12:19" x14ac:dyDescent="0.2">
      <c r="L1039" s="25"/>
      <c r="M1039" s="26"/>
      <c r="N1039" s="26"/>
      <c r="O1039" s="26"/>
      <c r="P1039" s="26"/>
      <c r="Q1039" s="26"/>
      <c r="R1039" s="26"/>
      <c r="S1039" s="26"/>
    </row>
    <row r="1040" spans="12:19" x14ac:dyDescent="0.2">
      <c r="L1040" s="25"/>
      <c r="M1040" s="26"/>
      <c r="N1040" s="26"/>
      <c r="O1040" s="26"/>
      <c r="P1040" s="26"/>
      <c r="Q1040" s="26"/>
      <c r="R1040" s="26"/>
      <c r="S1040" s="26"/>
    </row>
    <row r="1041" spans="12:19" x14ac:dyDescent="0.2">
      <c r="L1041" s="25"/>
      <c r="M1041" s="26"/>
      <c r="N1041" s="26"/>
      <c r="O1041" s="26"/>
      <c r="P1041" s="26"/>
      <c r="Q1041" s="26"/>
      <c r="R1041" s="26"/>
      <c r="S1041" s="26"/>
    </row>
    <row r="1042" spans="12:19" x14ac:dyDescent="0.2">
      <c r="L1042" s="25"/>
      <c r="M1042" s="26"/>
      <c r="N1042" s="26"/>
      <c r="O1042" s="26"/>
      <c r="P1042" s="26"/>
      <c r="Q1042" s="26"/>
      <c r="R1042" s="26"/>
      <c r="S1042" s="26"/>
    </row>
    <row r="1043" spans="12:19" x14ac:dyDescent="0.2">
      <c r="L1043" s="25"/>
      <c r="M1043" s="26"/>
      <c r="N1043" s="26"/>
      <c r="O1043" s="26"/>
      <c r="P1043" s="26"/>
      <c r="Q1043" s="26"/>
      <c r="R1043" s="26"/>
      <c r="S1043" s="26"/>
    </row>
    <row r="1044" spans="12:19" x14ac:dyDescent="0.2">
      <c r="L1044" s="25"/>
      <c r="M1044" s="26"/>
      <c r="N1044" s="26"/>
      <c r="O1044" s="26"/>
      <c r="P1044" s="26"/>
      <c r="Q1044" s="26"/>
      <c r="R1044" s="26"/>
      <c r="S1044" s="26"/>
    </row>
    <row r="1045" spans="12:19" x14ac:dyDescent="0.2">
      <c r="L1045" s="25"/>
      <c r="M1045" s="26"/>
      <c r="N1045" s="26"/>
      <c r="O1045" s="26"/>
      <c r="P1045" s="26"/>
      <c r="Q1045" s="26"/>
      <c r="R1045" s="26"/>
      <c r="S1045" s="26"/>
    </row>
    <row r="1046" spans="12:19" x14ac:dyDescent="0.2">
      <c r="L1046" s="25"/>
      <c r="M1046" s="26"/>
      <c r="N1046" s="26"/>
      <c r="O1046" s="26"/>
      <c r="P1046" s="26"/>
      <c r="Q1046" s="26"/>
      <c r="R1046" s="26"/>
      <c r="S1046" s="26"/>
    </row>
    <row r="1047" spans="12:19" x14ac:dyDescent="0.2">
      <c r="L1047" s="25"/>
      <c r="M1047" s="26"/>
      <c r="N1047" s="26"/>
      <c r="O1047" s="26"/>
      <c r="P1047" s="26"/>
      <c r="Q1047" s="26"/>
      <c r="R1047" s="26"/>
      <c r="S1047" s="26"/>
    </row>
    <row r="1048" spans="12:19" x14ac:dyDescent="0.2">
      <c r="L1048" s="25"/>
      <c r="M1048" s="26"/>
      <c r="N1048" s="26"/>
      <c r="O1048" s="26"/>
      <c r="P1048" s="26"/>
      <c r="Q1048" s="26"/>
      <c r="R1048" s="26"/>
      <c r="S1048" s="26"/>
    </row>
    <row r="1049" spans="12:19" x14ac:dyDescent="0.2">
      <c r="L1049" s="25"/>
      <c r="M1049" s="26"/>
      <c r="N1049" s="26"/>
      <c r="O1049" s="26"/>
      <c r="P1049" s="26"/>
      <c r="Q1049" s="26"/>
      <c r="R1049" s="26"/>
      <c r="S1049" s="26"/>
    </row>
    <row r="1050" spans="12:19" x14ac:dyDescent="0.2">
      <c r="L1050" s="25"/>
      <c r="M1050" s="26"/>
      <c r="N1050" s="26"/>
      <c r="O1050" s="26"/>
      <c r="P1050" s="26"/>
      <c r="Q1050" s="26"/>
      <c r="R1050" s="26"/>
      <c r="S1050" s="26"/>
    </row>
    <row r="1051" spans="12:19" x14ac:dyDescent="0.2">
      <c r="L1051" s="25"/>
      <c r="M1051" s="26"/>
      <c r="N1051" s="26"/>
      <c r="O1051" s="26"/>
      <c r="P1051" s="26"/>
      <c r="Q1051" s="26"/>
      <c r="R1051" s="26"/>
      <c r="S1051" s="26"/>
    </row>
    <row r="1052" spans="12:19" x14ac:dyDescent="0.2">
      <c r="L1052" s="25"/>
      <c r="M1052" s="26"/>
      <c r="N1052" s="26"/>
      <c r="O1052" s="26"/>
      <c r="P1052" s="26"/>
      <c r="Q1052" s="26"/>
      <c r="R1052" s="26"/>
      <c r="S1052" s="26"/>
    </row>
    <row r="1053" spans="12:19" x14ac:dyDescent="0.2">
      <c r="L1053" s="25"/>
      <c r="M1053" s="26"/>
      <c r="N1053" s="26"/>
      <c r="O1053" s="26"/>
      <c r="P1053" s="26"/>
      <c r="Q1053" s="26"/>
      <c r="R1053" s="26"/>
      <c r="S1053" s="26"/>
    </row>
    <row r="1054" spans="12:19" x14ac:dyDescent="0.2">
      <c r="L1054" s="25"/>
      <c r="M1054" s="26"/>
      <c r="N1054" s="26"/>
      <c r="O1054" s="26"/>
      <c r="P1054" s="26"/>
      <c r="Q1054" s="26"/>
      <c r="R1054" s="26"/>
      <c r="S1054" s="26"/>
    </row>
    <row r="1055" spans="12:19" x14ac:dyDescent="0.2">
      <c r="L1055" s="25"/>
      <c r="M1055" s="26"/>
      <c r="N1055" s="26"/>
      <c r="O1055" s="26"/>
      <c r="P1055" s="26"/>
      <c r="Q1055" s="26"/>
      <c r="R1055" s="26"/>
      <c r="S1055" s="26"/>
    </row>
    <row r="1056" spans="12:19" x14ac:dyDescent="0.2">
      <c r="L1056" s="25"/>
      <c r="M1056" s="26"/>
      <c r="N1056" s="26"/>
      <c r="O1056" s="26"/>
      <c r="P1056" s="26"/>
      <c r="Q1056" s="26"/>
      <c r="R1056" s="26"/>
      <c r="S1056" s="26"/>
    </row>
    <row r="1057" spans="12:19" x14ac:dyDescent="0.2">
      <c r="L1057" s="25"/>
      <c r="M1057" s="26"/>
      <c r="N1057" s="26"/>
      <c r="O1057" s="26"/>
      <c r="P1057" s="26"/>
      <c r="Q1057" s="26"/>
      <c r="R1057" s="26"/>
      <c r="S1057" s="26"/>
    </row>
    <row r="1058" spans="12:19" x14ac:dyDescent="0.2">
      <c r="L1058" s="25"/>
      <c r="M1058" s="26"/>
      <c r="N1058" s="26"/>
      <c r="O1058" s="26"/>
      <c r="P1058" s="26"/>
      <c r="Q1058" s="26"/>
      <c r="R1058" s="26"/>
      <c r="S1058" s="26"/>
    </row>
    <row r="1059" spans="12:19" x14ac:dyDescent="0.2">
      <c r="L1059" s="25"/>
      <c r="M1059" s="26"/>
      <c r="N1059" s="26"/>
      <c r="O1059" s="26"/>
      <c r="P1059" s="26"/>
      <c r="Q1059" s="26"/>
      <c r="R1059" s="26"/>
      <c r="S1059" s="26"/>
    </row>
    <row r="1060" spans="12:19" x14ac:dyDescent="0.2">
      <c r="L1060" s="25"/>
      <c r="M1060" s="26"/>
      <c r="N1060" s="26"/>
      <c r="O1060" s="26"/>
      <c r="P1060" s="26"/>
      <c r="Q1060" s="26"/>
      <c r="R1060" s="26"/>
      <c r="S1060" s="26"/>
    </row>
    <row r="1061" spans="12:19" x14ac:dyDescent="0.2">
      <c r="L1061" s="25"/>
      <c r="M1061" s="26"/>
      <c r="N1061" s="26"/>
      <c r="O1061" s="26"/>
      <c r="P1061" s="26"/>
      <c r="Q1061" s="26"/>
      <c r="R1061" s="26"/>
      <c r="S1061" s="26"/>
    </row>
    <row r="1062" spans="12:19" x14ac:dyDescent="0.2">
      <c r="L1062" s="25"/>
      <c r="M1062" s="26"/>
      <c r="N1062" s="26"/>
      <c r="O1062" s="26"/>
      <c r="P1062" s="26"/>
      <c r="Q1062" s="26"/>
      <c r="R1062" s="26"/>
      <c r="S1062" s="26"/>
    </row>
    <row r="1063" spans="12:19" x14ac:dyDescent="0.2">
      <c r="L1063" s="25"/>
      <c r="M1063" s="26"/>
      <c r="N1063" s="26"/>
      <c r="O1063" s="26"/>
      <c r="P1063" s="26"/>
      <c r="Q1063" s="26"/>
      <c r="R1063" s="26"/>
      <c r="S1063" s="26"/>
    </row>
    <row r="1064" spans="12:19" x14ac:dyDescent="0.2">
      <c r="L1064" s="25"/>
      <c r="M1064" s="26"/>
      <c r="N1064" s="26"/>
      <c r="O1064" s="26"/>
      <c r="P1064" s="26"/>
      <c r="Q1064" s="26"/>
      <c r="R1064" s="26"/>
      <c r="S1064" s="26"/>
    </row>
    <row r="1065" spans="12:19" x14ac:dyDescent="0.2">
      <c r="L1065" s="25"/>
      <c r="M1065" s="26"/>
      <c r="N1065" s="26"/>
      <c r="O1065" s="26"/>
      <c r="P1065" s="26"/>
      <c r="Q1065" s="26"/>
      <c r="R1065" s="26"/>
      <c r="S1065" s="26"/>
    </row>
    <row r="1066" spans="12:19" x14ac:dyDescent="0.2">
      <c r="L1066" s="25"/>
      <c r="M1066" s="26"/>
      <c r="N1066" s="26"/>
      <c r="O1066" s="26"/>
      <c r="P1066" s="26"/>
      <c r="Q1066" s="26"/>
      <c r="R1066" s="26"/>
      <c r="S1066" s="26"/>
    </row>
    <row r="1067" spans="12:19" x14ac:dyDescent="0.2">
      <c r="L1067" s="25"/>
      <c r="M1067" s="26"/>
      <c r="N1067" s="26"/>
      <c r="O1067" s="26"/>
      <c r="P1067" s="26"/>
      <c r="Q1067" s="26"/>
      <c r="R1067" s="26"/>
      <c r="S1067" s="26"/>
    </row>
    <row r="1068" spans="12:19" x14ac:dyDescent="0.2">
      <c r="L1068" s="25"/>
      <c r="M1068" s="26"/>
      <c r="N1068" s="26"/>
      <c r="O1068" s="26"/>
      <c r="P1068" s="26"/>
      <c r="Q1068" s="26"/>
      <c r="R1068" s="26"/>
      <c r="S1068" s="26"/>
    </row>
    <row r="1069" spans="12:19" x14ac:dyDescent="0.2">
      <c r="L1069" s="25"/>
      <c r="M1069" s="26"/>
      <c r="N1069" s="26"/>
      <c r="O1069" s="26"/>
      <c r="P1069" s="26"/>
      <c r="Q1069" s="26"/>
      <c r="R1069" s="26"/>
      <c r="S1069" s="26"/>
    </row>
    <row r="1070" spans="12:19" x14ac:dyDescent="0.2">
      <c r="L1070" s="25"/>
      <c r="M1070" s="26"/>
      <c r="N1070" s="26"/>
      <c r="O1070" s="26"/>
      <c r="P1070" s="26"/>
      <c r="Q1070" s="26"/>
      <c r="R1070" s="26"/>
      <c r="S1070" s="26"/>
    </row>
    <row r="1071" spans="12:19" x14ac:dyDescent="0.2">
      <c r="L1071" s="25"/>
      <c r="M1071" s="26"/>
      <c r="N1071" s="26"/>
      <c r="O1071" s="26"/>
      <c r="P1071" s="26"/>
      <c r="Q1071" s="26"/>
      <c r="R1071" s="26"/>
      <c r="S1071" s="26"/>
    </row>
    <row r="1072" spans="12:19" x14ac:dyDescent="0.2">
      <c r="L1072" s="25"/>
      <c r="M1072" s="26"/>
      <c r="N1072" s="26"/>
      <c r="O1072" s="26"/>
      <c r="P1072" s="26"/>
      <c r="Q1072" s="26"/>
      <c r="R1072" s="26"/>
      <c r="S1072" s="26"/>
    </row>
    <row r="1073" spans="12:19" x14ac:dyDescent="0.2">
      <c r="L1073" s="25"/>
      <c r="M1073" s="26"/>
      <c r="N1073" s="26"/>
      <c r="O1073" s="26"/>
      <c r="P1073" s="26"/>
      <c r="Q1073" s="26"/>
      <c r="R1073" s="26"/>
      <c r="S1073" s="26"/>
    </row>
    <row r="1074" spans="12:19" x14ac:dyDescent="0.2">
      <c r="L1074" s="25"/>
      <c r="M1074" s="26"/>
      <c r="N1074" s="26"/>
      <c r="O1074" s="26"/>
      <c r="P1074" s="26"/>
      <c r="Q1074" s="26"/>
      <c r="R1074" s="26"/>
      <c r="S1074" s="26"/>
    </row>
    <row r="1075" spans="12:19" x14ac:dyDescent="0.2">
      <c r="L1075" s="25"/>
      <c r="M1075" s="26"/>
      <c r="N1075" s="26"/>
      <c r="O1075" s="26"/>
      <c r="P1075" s="26"/>
      <c r="Q1075" s="26"/>
      <c r="R1075" s="26"/>
      <c r="S1075" s="26"/>
    </row>
    <row r="1076" spans="12:19" x14ac:dyDescent="0.2">
      <c r="L1076" s="25"/>
      <c r="M1076" s="26"/>
      <c r="N1076" s="26"/>
      <c r="O1076" s="26"/>
      <c r="P1076" s="26"/>
      <c r="Q1076" s="26"/>
      <c r="R1076" s="26"/>
      <c r="S1076" s="26"/>
    </row>
    <row r="1077" spans="12:19" x14ac:dyDescent="0.2">
      <c r="L1077" s="25"/>
      <c r="M1077" s="26"/>
      <c r="N1077" s="26"/>
      <c r="O1077" s="26"/>
      <c r="P1077" s="26"/>
      <c r="Q1077" s="26"/>
      <c r="R1077" s="26"/>
      <c r="S1077" s="26"/>
    </row>
    <row r="1078" spans="12:19" x14ac:dyDescent="0.2">
      <c r="L1078" s="25"/>
      <c r="M1078" s="26"/>
      <c r="N1078" s="26"/>
      <c r="O1078" s="26"/>
      <c r="P1078" s="26"/>
      <c r="Q1078" s="26"/>
      <c r="R1078" s="26"/>
      <c r="S1078" s="26"/>
    </row>
    <row r="1079" spans="12:19" x14ac:dyDescent="0.2">
      <c r="L1079" s="25"/>
      <c r="M1079" s="26"/>
      <c r="N1079" s="26"/>
      <c r="O1079" s="26"/>
      <c r="P1079" s="26"/>
      <c r="Q1079" s="26"/>
      <c r="R1079" s="26"/>
      <c r="S1079" s="26"/>
    </row>
    <row r="1080" spans="12:19" x14ac:dyDescent="0.2">
      <c r="L1080" s="25"/>
      <c r="M1080" s="26"/>
      <c r="N1080" s="26"/>
      <c r="O1080" s="26"/>
      <c r="P1080" s="26"/>
      <c r="Q1080" s="26"/>
      <c r="R1080" s="26"/>
      <c r="S1080" s="26"/>
    </row>
    <row r="1081" spans="12:19" x14ac:dyDescent="0.2">
      <c r="L1081" s="25"/>
      <c r="M1081" s="26"/>
      <c r="N1081" s="26"/>
      <c r="O1081" s="26"/>
      <c r="P1081" s="26"/>
      <c r="Q1081" s="26"/>
      <c r="R1081" s="26"/>
      <c r="S1081" s="26"/>
    </row>
    <row r="1082" spans="12:19" x14ac:dyDescent="0.2">
      <c r="L1082" s="25"/>
      <c r="M1082" s="26"/>
      <c r="N1082" s="26"/>
      <c r="O1082" s="26"/>
      <c r="P1082" s="26"/>
      <c r="Q1082" s="26"/>
      <c r="R1082" s="26"/>
      <c r="S1082" s="26"/>
    </row>
    <row r="1083" spans="12:19" x14ac:dyDescent="0.2">
      <c r="L1083" s="25"/>
      <c r="M1083" s="26"/>
      <c r="N1083" s="26"/>
      <c r="O1083" s="26"/>
      <c r="P1083" s="26"/>
      <c r="Q1083" s="26"/>
      <c r="R1083" s="26"/>
      <c r="S1083" s="26"/>
    </row>
    <row r="1084" spans="12:19" x14ac:dyDescent="0.2">
      <c r="L1084" s="25"/>
      <c r="M1084" s="26"/>
      <c r="N1084" s="26"/>
      <c r="O1084" s="26"/>
      <c r="P1084" s="26"/>
      <c r="Q1084" s="26"/>
      <c r="R1084" s="26"/>
      <c r="S1084" s="26"/>
    </row>
    <row r="1085" spans="12:19" x14ac:dyDescent="0.2">
      <c r="L1085" s="25"/>
      <c r="M1085" s="26"/>
      <c r="N1085" s="26"/>
      <c r="O1085" s="26"/>
      <c r="P1085" s="26"/>
      <c r="Q1085" s="26"/>
      <c r="R1085" s="26"/>
      <c r="S1085" s="26"/>
    </row>
    <row r="1086" spans="12:19" x14ac:dyDescent="0.2">
      <c r="L1086" s="25"/>
      <c r="M1086" s="26"/>
      <c r="N1086" s="26"/>
      <c r="O1086" s="26"/>
      <c r="P1086" s="26"/>
      <c r="Q1086" s="26"/>
      <c r="R1086" s="26"/>
      <c r="S1086" s="26"/>
    </row>
    <row r="1087" spans="12:19" x14ac:dyDescent="0.2">
      <c r="L1087" s="25"/>
      <c r="M1087" s="26"/>
      <c r="N1087" s="26"/>
      <c r="O1087" s="26"/>
      <c r="P1087" s="26"/>
      <c r="Q1087" s="26"/>
      <c r="R1087" s="26"/>
      <c r="S1087" s="26"/>
    </row>
    <row r="1088" spans="12:19" x14ac:dyDescent="0.2">
      <c r="L1088" s="25"/>
      <c r="M1088" s="26"/>
      <c r="N1088" s="26"/>
      <c r="O1088" s="26"/>
      <c r="P1088" s="26"/>
      <c r="Q1088" s="26"/>
      <c r="R1088" s="26"/>
      <c r="S1088" s="26"/>
    </row>
    <row r="1089" spans="12:19" x14ac:dyDescent="0.2">
      <c r="L1089" s="25"/>
      <c r="M1089" s="26"/>
      <c r="N1089" s="26"/>
      <c r="O1089" s="26"/>
      <c r="P1089" s="26"/>
      <c r="Q1089" s="26"/>
      <c r="R1089" s="26"/>
      <c r="S1089" s="26"/>
    </row>
    <row r="1090" spans="12:19" x14ac:dyDescent="0.2">
      <c r="L1090" s="25"/>
      <c r="M1090" s="26"/>
      <c r="N1090" s="26"/>
      <c r="O1090" s="26"/>
      <c r="P1090" s="26"/>
      <c r="Q1090" s="26"/>
      <c r="R1090" s="26"/>
      <c r="S1090" s="26"/>
    </row>
    <row r="1091" spans="12:19" x14ac:dyDescent="0.2">
      <c r="L1091" s="25"/>
      <c r="M1091" s="26"/>
      <c r="N1091" s="26"/>
      <c r="O1091" s="26"/>
      <c r="P1091" s="26"/>
      <c r="Q1091" s="26"/>
      <c r="R1091" s="26"/>
      <c r="S1091" s="26"/>
    </row>
    <row r="1092" spans="12:19" x14ac:dyDescent="0.2">
      <c r="L1092" s="25"/>
      <c r="M1092" s="26"/>
      <c r="N1092" s="26"/>
      <c r="O1092" s="26"/>
      <c r="P1092" s="26"/>
      <c r="Q1092" s="26"/>
      <c r="R1092" s="26"/>
      <c r="S1092" s="26"/>
    </row>
    <row r="1093" spans="12:19" x14ac:dyDescent="0.2">
      <c r="L1093" s="25"/>
      <c r="M1093" s="26"/>
      <c r="N1093" s="26"/>
      <c r="O1093" s="26"/>
      <c r="P1093" s="26"/>
      <c r="Q1093" s="26"/>
      <c r="R1093" s="26"/>
      <c r="S1093" s="26"/>
    </row>
    <row r="1094" spans="12:19" x14ac:dyDescent="0.2">
      <c r="L1094" s="25"/>
      <c r="M1094" s="26"/>
      <c r="N1094" s="26"/>
      <c r="O1094" s="26"/>
      <c r="P1094" s="26"/>
      <c r="Q1094" s="26"/>
      <c r="R1094" s="26"/>
      <c r="S1094" s="26"/>
    </row>
    <row r="1095" spans="12:19" x14ac:dyDescent="0.2">
      <c r="L1095" s="25"/>
      <c r="M1095" s="26"/>
      <c r="N1095" s="26"/>
      <c r="O1095" s="26"/>
      <c r="P1095" s="26"/>
      <c r="Q1095" s="26"/>
      <c r="R1095" s="26"/>
      <c r="S1095" s="26"/>
    </row>
    <row r="1096" spans="12:19" x14ac:dyDescent="0.2">
      <c r="L1096" s="25"/>
      <c r="M1096" s="26"/>
      <c r="N1096" s="26"/>
      <c r="O1096" s="26"/>
      <c r="P1096" s="26"/>
      <c r="Q1096" s="26"/>
      <c r="R1096" s="26"/>
      <c r="S1096" s="26"/>
    </row>
    <row r="1097" spans="12:19" x14ac:dyDescent="0.2">
      <c r="L1097" s="25"/>
      <c r="M1097" s="26"/>
      <c r="N1097" s="26"/>
      <c r="O1097" s="26"/>
      <c r="P1097" s="26"/>
      <c r="Q1097" s="26"/>
      <c r="R1097" s="26"/>
      <c r="S1097" s="26"/>
    </row>
    <row r="1098" spans="12:19" x14ac:dyDescent="0.2">
      <c r="L1098" s="25"/>
      <c r="M1098" s="26"/>
      <c r="N1098" s="26"/>
      <c r="O1098" s="26"/>
      <c r="P1098" s="26"/>
      <c r="Q1098" s="26"/>
      <c r="R1098" s="26"/>
      <c r="S1098" s="26"/>
    </row>
    <row r="1099" spans="12:19" x14ac:dyDescent="0.2">
      <c r="L1099" s="25"/>
      <c r="M1099" s="26"/>
      <c r="N1099" s="26"/>
      <c r="O1099" s="26"/>
      <c r="P1099" s="26"/>
      <c r="Q1099" s="26"/>
      <c r="R1099" s="26"/>
      <c r="S1099" s="26"/>
    </row>
    <row r="1100" spans="12:19" x14ac:dyDescent="0.2">
      <c r="L1100" s="25"/>
      <c r="M1100" s="26"/>
      <c r="N1100" s="26"/>
      <c r="O1100" s="26"/>
      <c r="P1100" s="26"/>
      <c r="Q1100" s="26"/>
      <c r="R1100" s="26"/>
      <c r="S1100" s="26"/>
    </row>
    <row r="1101" spans="12:19" x14ac:dyDescent="0.2">
      <c r="L1101" s="25"/>
      <c r="M1101" s="26"/>
      <c r="N1101" s="26"/>
      <c r="O1101" s="26"/>
      <c r="P1101" s="26"/>
      <c r="Q1101" s="26"/>
      <c r="R1101" s="26"/>
      <c r="S1101" s="26"/>
    </row>
    <row r="1102" spans="12:19" x14ac:dyDescent="0.2">
      <c r="L1102" s="25"/>
      <c r="M1102" s="26"/>
      <c r="N1102" s="26"/>
      <c r="O1102" s="26"/>
      <c r="P1102" s="26"/>
      <c r="Q1102" s="26"/>
      <c r="R1102" s="26"/>
      <c r="S1102" s="26"/>
    </row>
    <row r="1103" spans="12:19" x14ac:dyDescent="0.2">
      <c r="L1103" s="25"/>
      <c r="M1103" s="26"/>
      <c r="N1103" s="26"/>
      <c r="O1103" s="26"/>
      <c r="P1103" s="26"/>
      <c r="Q1103" s="26"/>
      <c r="R1103" s="26"/>
      <c r="S1103" s="26"/>
    </row>
    <row r="1104" spans="12:19" x14ac:dyDescent="0.2">
      <c r="L1104" s="25"/>
      <c r="M1104" s="26"/>
      <c r="N1104" s="26"/>
      <c r="O1104" s="26"/>
      <c r="P1104" s="26"/>
      <c r="Q1104" s="26"/>
      <c r="R1104" s="26"/>
      <c r="S1104" s="26"/>
    </row>
    <row r="1105" spans="12:19" x14ac:dyDescent="0.2">
      <c r="L1105" s="25"/>
      <c r="M1105" s="26"/>
      <c r="N1105" s="26"/>
      <c r="O1105" s="26"/>
      <c r="P1105" s="26"/>
      <c r="Q1105" s="26"/>
      <c r="R1105" s="26"/>
      <c r="S1105" s="26"/>
    </row>
    <row r="1106" spans="12:19" x14ac:dyDescent="0.2">
      <c r="L1106" s="25"/>
      <c r="M1106" s="26"/>
      <c r="N1106" s="26"/>
      <c r="O1106" s="26"/>
      <c r="P1106" s="26"/>
      <c r="Q1106" s="26"/>
      <c r="R1106" s="26"/>
      <c r="S1106" s="26"/>
    </row>
    <row r="1107" spans="12:19" x14ac:dyDescent="0.2">
      <c r="L1107" s="25"/>
      <c r="M1107" s="26"/>
      <c r="N1107" s="26"/>
      <c r="O1107" s="26"/>
      <c r="P1107" s="26"/>
      <c r="Q1107" s="26"/>
      <c r="R1107" s="26"/>
      <c r="S1107" s="26"/>
    </row>
    <row r="1108" spans="12:19" x14ac:dyDescent="0.2">
      <c r="L1108" s="25"/>
      <c r="M1108" s="26"/>
      <c r="N1108" s="26"/>
      <c r="O1108" s="26"/>
      <c r="P1108" s="26"/>
      <c r="Q1108" s="26"/>
      <c r="R1108" s="26"/>
      <c r="S1108" s="26"/>
    </row>
    <row r="1109" spans="12:19" x14ac:dyDescent="0.2">
      <c r="L1109" s="25"/>
      <c r="M1109" s="26"/>
      <c r="N1109" s="26"/>
      <c r="O1109" s="26"/>
      <c r="P1109" s="26"/>
      <c r="Q1109" s="26"/>
      <c r="R1109" s="26"/>
      <c r="S1109" s="26"/>
    </row>
    <row r="1110" spans="12:19" x14ac:dyDescent="0.2">
      <c r="L1110" s="25"/>
      <c r="M1110" s="26"/>
      <c r="N1110" s="26"/>
      <c r="O1110" s="26"/>
      <c r="P1110" s="26"/>
      <c r="Q1110" s="26"/>
      <c r="R1110" s="26"/>
      <c r="S1110" s="26"/>
    </row>
    <row r="1111" spans="12:19" x14ac:dyDescent="0.2">
      <c r="L1111" s="25"/>
      <c r="M1111" s="26"/>
      <c r="N1111" s="26"/>
      <c r="O1111" s="26"/>
      <c r="P1111" s="26"/>
      <c r="Q1111" s="26"/>
      <c r="R1111" s="26"/>
      <c r="S1111" s="26"/>
    </row>
    <row r="1112" spans="12:19" x14ac:dyDescent="0.2">
      <c r="L1112" s="25"/>
      <c r="M1112" s="26"/>
      <c r="N1112" s="26"/>
      <c r="O1112" s="26"/>
      <c r="P1112" s="26"/>
      <c r="Q1112" s="26"/>
      <c r="R1112" s="26"/>
      <c r="S1112" s="26"/>
    </row>
    <row r="1113" spans="12:19" x14ac:dyDescent="0.2">
      <c r="L1113" s="25"/>
      <c r="M1113" s="26"/>
      <c r="N1113" s="26"/>
      <c r="O1113" s="26"/>
      <c r="P1113" s="26"/>
      <c r="Q1113" s="26"/>
      <c r="R1113" s="26"/>
      <c r="S1113" s="26"/>
    </row>
    <row r="1114" spans="12:19" x14ac:dyDescent="0.2">
      <c r="L1114" s="25"/>
      <c r="M1114" s="26"/>
      <c r="N1114" s="26"/>
      <c r="O1114" s="26"/>
      <c r="P1114" s="26"/>
      <c r="Q1114" s="26"/>
      <c r="R1114" s="26"/>
      <c r="S1114" s="26"/>
    </row>
    <row r="1115" spans="12:19" x14ac:dyDescent="0.2">
      <c r="L1115" s="25"/>
      <c r="M1115" s="26"/>
      <c r="N1115" s="26"/>
      <c r="O1115" s="26"/>
      <c r="P1115" s="26"/>
      <c r="Q1115" s="26"/>
      <c r="R1115" s="26"/>
      <c r="S1115" s="26"/>
    </row>
    <row r="1116" spans="12:19" x14ac:dyDescent="0.2">
      <c r="L1116" s="25"/>
      <c r="M1116" s="26"/>
      <c r="N1116" s="26"/>
      <c r="O1116" s="26"/>
      <c r="P1116" s="26"/>
      <c r="Q1116" s="26"/>
      <c r="R1116" s="26"/>
      <c r="S1116" s="26"/>
    </row>
    <row r="1117" spans="12:19" x14ac:dyDescent="0.2">
      <c r="L1117" s="25"/>
      <c r="M1117" s="26"/>
      <c r="N1117" s="26"/>
      <c r="O1117" s="26"/>
      <c r="P1117" s="26"/>
      <c r="Q1117" s="26"/>
      <c r="R1117" s="26"/>
      <c r="S1117" s="26"/>
    </row>
    <row r="1118" spans="12:19" x14ac:dyDescent="0.2">
      <c r="L1118" s="25"/>
      <c r="M1118" s="26"/>
      <c r="N1118" s="26"/>
      <c r="O1118" s="26"/>
      <c r="P1118" s="26"/>
      <c r="Q1118" s="26"/>
      <c r="R1118" s="26"/>
      <c r="S1118" s="26"/>
    </row>
    <row r="1119" spans="12:19" x14ac:dyDescent="0.2">
      <c r="L1119" s="25"/>
      <c r="M1119" s="26"/>
      <c r="N1119" s="26"/>
      <c r="O1119" s="26"/>
      <c r="P1119" s="26"/>
      <c r="Q1119" s="26"/>
      <c r="R1119" s="26"/>
      <c r="S1119" s="26"/>
    </row>
    <row r="1120" spans="12:19" x14ac:dyDescent="0.2">
      <c r="L1120" s="25"/>
      <c r="M1120" s="26"/>
      <c r="N1120" s="26"/>
      <c r="O1120" s="26"/>
      <c r="P1120" s="26"/>
      <c r="Q1120" s="26"/>
      <c r="R1120" s="26"/>
      <c r="S1120" s="26"/>
    </row>
    <row r="1121" spans="12:19" x14ac:dyDescent="0.2">
      <c r="L1121" s="25"/>
      <c r="M1121" s="26"/>
      <c r="N1121" s="26"/>
      <c r="O1121" s="26"/>
      <c r="P1121" s="26"/>
      <c r="Q1121" s="26"/>
      <c r="R1121" s="26"/>
      <c r="S1121" s="26"/>
    </row>
    <row r="1122" spans="12:19" x14ac:dyDescent="0.2">
      <c r="L1122" s="25"/>
      <c r="M1122" s="26"/>
      <c r="N1122" s="26"/>
      <c r="O1122" s="26"/>
      <c r="P1122" s="26"/>
      <c r="Q1122" s="26"/>
      <c r="R1122" s="26"/>
      <c r="S1122" s="26"/>
    </row>
    <row r="1123" spans="12:19" x14ac:dyDescent="0.2">
      <c r="L1123" s="25"/>
      <c r="M1123" s="26"/>
      <c r="N1123" s="26"/>
      <c r="O1123" s="26"/>
      <c r="P1123" s="26"/>
      <c r="Q1123" s="26"/>
      <c r="R1123" s="26"/>
      <c r="S1123" s="26"/>
    </row>
    <row r="1124" spans="12:19" x14ac:dyDescent="0.2">
      <c r="L1124" s="25"/>
      <c r="M1124" s="26"/>
      <c r="N1124" s="26"/>
      <c r="O1124" s="26"/>
      <c r="P1124" s="26"/>
      <c r="Q1124" s="26"/>
      <c r="R1124" s="26"/>
      <c r="S1124" s="26"/>
    </row>
    <row r="1125" spans="12:19" x14ac:dyDescent="0.2">
      <c r="L1125" s="25"/>
      <c r="M1125" s="26"/>
      <c r="N1125" s="26"/>
      <c r="O1125" s="26"/>
      <c r="P1125" s="26"/>
      <c r="Q1125" s="26"/>
      <c r="R1125" s="26"/>
      <c r="S1125" s="26"/>
    </row>
    <row r="1126" spans="12:19" x14ac:dyDescent="0.2">
      <c r="L1126" s="25"/>
      <c r="M1126" s="26"/>
      <c r="N1126" s="26"/>
      <c r="O1126" s="26"/>
      <c r="P1126" s="26"/>
      <c r="Q1126" s="26"/>
      <c r="R1126" s="26"/>
      <c r="S1126" s="26"/>
    </row>
    <row r="1127" spans="12:19" x14ac:dyDescent="0.2">
      <c r="L1127" s="25"/>
      <c r="M1127" s="26"/>
      <c r="N1127" s="26"/>
      <c r="O1127" s="26"/>
      <c r="P1127" s="26"/>
      <c r="Q1127" s="26"/>
      <c r="R1127" s="26"/>
      <c r="S1127" s="26"/>
    </row>
    <row r="1128" spans="12:19" x14ac:dyDescent="0.2">
      <c r="L1128" s="25"/>
      <c r="M1128" s="26"/>
      <c r="N1128" s="26"/>
      <c r="O1128" s="26"/>
      <c r="P1128" s="26"/>
      <c r="Q1128" s="26"/>
      <c r="R1128" s="26"/>
      <c r="S1128" s="26"/>
    </row>
    <row r="1129" spans="12:19" x14ac:dyDescent="0.2">
      <c r="L1129" s="25"/>
      <c r="M1129" s="26"/>
      <c r="N1129" s="26"/>
      <c r="O1129" s="26"/>
      <c r="P1129" s="26"/>
      <c r="Q1129" s="26"/>
      <c r="R1129" s="26"/>
      <c r="S1129" s="26"/>
    </row>
    <row r="1130" spans="12:19" x14ac:dyDescent="0.2">
      <c r="L1130" s="25"/>
      <c r="M1130" s="26"/>
      <c r="N1130" s="26"/>
      <c r="O1130" s="26"/>
      <c r="P1130" s="26"/>
      <c r="Q1130" s="26"/>
      <c r="R1130" s="26"/>
      <c r="S1130" s="26"/>
    </row>
    <row r="1131" spans="12:19" x14ac:dyDescent="0.2">
      <c r="L1131" s="25"/>
      <c r="M1131" s="26"/>
      <c r="N1131" s="26"/>
      <c r="O1131" s="26"/>
      <c r="P1131" s="26"/>
      <c r="Q1131" s="26"/>
      <c r="R1131" s="26"/>
      <c r="S1131" s="26"/>
    </row>
    <row r="1132" spans="12:19" x14ac:dyDescent="0.2">
      <c r="L1132" s="25"/>
      <c r="M1132" s="26"/>
      <c r="N1132" s="26"/>
      <c r="O1132" s="26"/>
      <c r="P1132" s="26"/>
      <c r="Q1132" s="26"/>
      <c r="R1132" s="26"/>
      <c r="S1132" s="26"/>
    </row>
    <row r="1133" spans="12:19" x14ac:dyDescent="0.2">
      <c r="L1133" s="25"/>
      <c r="M1133" s="26"/>
      <c r="N1133" s="26"/>
      <c r="O1133" s="26"/>
      <c r="P1133" s="26"/>
      <c r="Q1133" s="26"/>
      <c r="R1133" s="26"/>
      <c r="S1133" s="26"/>
    </row>
    <row r="1134" spans="12:19" x14ac:dyDescent="0.2">
      <c r="L1134" s="25"/>
      <c r="M1134" s="26"/>
      <c r="N1134" s="26"/>
      <c r="O1134" s="26"/>
      <c r="P1134" s="26"/>
      <c r="Q1134" s="26"/>
      <c r="R1134" s="26"/>
      <c r="S1134" s="26"/>
    </row>
    <row r="1135" spans="12:19" x14ac:dyDescent="0.2">
      <c r="L1135" s="25"/>
      <c r="M1135" s="26"/>
      <c r="N1135" s="26"/>
      <c r="O1135" s="26"/>
      <c r="P1135" s="26"/>
      <c r="Q1135" s="26"/>
      <c r="R1135" s="26"/>
      <c r="S1135" s="26"/>
    </row>
    <row r="1136" spans="12:19" x14ac:dyDescent="0.2">
      <c r="L1136" s="25"/>
      <c r="M1136" s="26"/>
      <c r="N1136" s="26"/>
      <c r="O1136" s="26"/>
      <c r="P1136" s="26"/>
      <c r="Q1136" s="26"/>
      <c r="R1136" s="26"/>
      <c r="S1136" s="26"/>
    </row>
    <row r="1137" spans="12:19" x14ac:dyDescent="0.2">
      <c r="L1137" s="25"/>
      <c r="M1137" s="26"/>
      <c r="N1137" s="26"/>
      <c r="O1137" s="26"/>
      <c r="P1137" s="26"/>
      <c r="Q1137" s="26"/>
      <c r="R1137" s="26"/>
      <c r="S1137" s="26"/>
    </row>
    <row r="1138" spans="12:19" x14ac:dyDescent="0.2">
      <c r="L1138" s="25"/>
      <c r="M1138" s="26"/>
      <c r="N1138" s="26"/>
      <c r="O1138" s="26"/>
      <c r="P1138" s="26"/>
      <c r="Q1138" s="26"/>
      <c r="R1138" s="26"/>
      <c r="S1138" s="26"/>
    </row>
    <row r="1139" spans="12:19" x14ac:dyDescent="0.2">
      <c r="L1139" s="25"/>
      <c r="M1139" s="26"/>
      <c r="N1139" s="26"/>
      <c r="O1139" s="26"/>
      <c r="P1139" s="26"/>
      <c r="Q1139" s="26"/>
      <c r="R1139" s="26"/>
      <c r="S1139" s="26"/>
    </row>
    <row r="1140" spans="12:19" x14ac:dyDescent="0.2">
      <c r="L1140" s="25"/>
      <c r="M1140" s="26"/>
      <c r="N1140" s="26"/>
      <c r="O1140" s="26"/>
      <c r="P1140" s="26"/>
      <c r="Q1140" s="26"/>
      <c r="R1140" s="26"/>
      <c r="S1140" s="26"/>
    </row>
    <row r="1141" spans="12:19" x14ac:dyDescent="0.2">
      <c r="L1141" s="25"/>
      <c r="M1141" s="26"/>
      <c r="N1141" s="26"/>
      <c r="O1141" s="26"/>
      <c r="P1141" s="26"/>
      <c r="Q1141" s="26"/>
      <c r="R1141" s="26"/>
      <c r="S1141" s="26"/>
    </row>
    <row r="1142" spans="12:19" x14ac:dyDescent="0.2">
      <c r="L1142" s="25"/>
      <c r="M1142" s="26"/>
      <c r="N1142" s="26"/>
      <c r="O1142" s="26"/>
      <c r="P1142" s="26"/>
      <c r="Q1142" s="26"/>
      <c r="R1142" s="26"/>
      <c r="S1142" s="26"/>
    </row>
    <row r="1143" spans="12:19" x14ac:dyDescent="0.2">
      <c r="L1143" s="25"/>
      <c r="M1143" s="26"/>
      <c r="N1143" s="26"/>
      <c r="O1143" s="26"/>
      <c r="P1143" s="26"/>
      <c r="Q1143" s="26"/>
      <c r="R1143" s="26"/>
      <c r="S1143" s="26"/>
    </row>
  </sheetData>
  <dataConsolidate/>
  <mergeCells count="1946">
    <mergeCell ref="T19:AH19"/>
    <mergeCell ref="A11:E11"/>
    <mergeCell ref="G11:L11"/>
    <mergeCell ref="G12:L12"/>
    <mergeCell ref="G13:L13"/>
    <mergeCell ref="G14:L14"/>
    <mergeCell ref="G15:L15"/>
    <mergeCell ref="G16:L16"/>
    <mergeCell ref="G17:L17"/>
    <mergeCell ref="T18:V18"/>
    <mergeCell ref="X18:AE18"/>
    <mergeCell ref="AF18:AH18"/>
    <mergeCell ref="N20:O20"/>
    <mergeCell ref="P20:Q20"/>
    <mergeCell ref="AI19:AM19"/>
    <mergeCell ref="AN19:AQ19"/>
    <mergeCell ref="N1:S1"/>
    <mergeCell ref="N22:O22"/>
    <mergeCell ref="P22:Q22"/>
    <mergeCell ref="N23:O23"/>
    <mergeCell ref="P23:Q23"/>
    <mergeCell ref="N24:O24"/>
    <mergeCell ref="P24:Q24"/>
    <mergeCell ref="G10:L10"/>
    <mergeCell ref="A1:L1"/>
    <mergeCell ref="G2:L2"/>
    <mergeCell ref="A3:E3"/>
    <mergeCell ref="G3:L3"/>
    <mergeCell ref="G4:L4"/>
    <mergeCell ref="G5:L5"/>
    <mergeCell ref="G6:L6"/>
    <mergeCell ref="G7:L7"/>
    <mergeCell ref="G8:L8"/>
    <mergeCell ref="G9:L9"/>
    <mergeCell ref="C19:J19"/>
    <mergeCell ref="M19:R19"/>
    <mergeCell ref="N31:O31"/>
    <mergeCell ref="P31:Q31"/>
    <mergeCell ref="N32:O32"/>
    <mergeCell ref="P32:Q32"/>
    <mergeCell ref="N33:O33"/>
    <mergeCell ref="P33:Q33"/>
    <mergeCell ref="N28:O28"/>
    <mergeCell ref="P28:Q28"/>
    <mergeCell ref="N29:O29"/>
    <mergeCell ref="P29:Q29"/>
    <mergeCell ref="N30:O30"/>
    <mergeCell ref="P30:Q30"/>
    <mergeCell ref="N25:O25"/>
    <mergeCell ref="P25:Q25"/>
    <mergeCell ref="N26:O26"/>
    <mergeCell ref="P26:Q26"/>
    <mergeCell ref="N27:O27"/>
    <mergeCell ref="P27:Q27"/>
    <mergeCell ref="N40:O40"/>
    <mergeCell ref="P40:Q40"/>
    <mergeCell ref="N41:O41"/>
    <mergeCell ref="P41:Q41"/>
    <mergeCell ref="N42:O42"/>
    <mergeCell ref="P42:Q42"/>
    <mergeCell ref="N37:O37"/>
    <mergeCell ref="P37:Q37"/>
    <mergeCell ref="N38:O38"/>
    <mergeCell ref="P38:Q38"/>
    <mergeCell ref="N39:O39"/>
    <mergeCell ref="P39:Q39"/>
    <mergeCell ref="N34:O34"/>
    <mergeCell ref="P34:Q34"/>
    <mergeCell ref="N35:O35"/>
    <mergeCell ref="P35:Q35"/>
    <mergeCell ref="N36:O36"/>
    <mergeCell ref="P36:Q36"/>
    <mergeCell ref="N49:O49"/>
    <mergeCell ref="P49:Q49"/>
    <mergeCell ref="N50:O50"/>
    <mergeCell ref="P50:Q50"/>
    <mergeCell ref="N51:O51"/>
    <mergeCell ref="P51:Q51"/>
    <mergeCell ref="N46:O46"/>
    <mergeCell ref="P46:Q46"/>
    <mergeCell ref="N47:O47"/>
    <mergeCell ref="P47:Q47"/>
    <mergeCell ref="N48:O48"/>
    <mergeCell ref="P48:Q48"/>
    <mergeCell ref="N43:O43"/>
    <mergeCell ref="P43:Q43"/>
    <mergeCell ref="N44:O44"/>
    <mergeCell ref="P44:Q44"/>
    <mergeCell ref="N45:O45"/>
    <mergeCell ref="P45:Q45"/>
    <mergeCell ref="N58:O58"/>
    <mergeCell ref="P58:Q58"/>
    <mergeCell ref="N59:O59"/>
    <mergeCell ref="P59:Q59"/>
    <mergeCell ref="N60:O60"/>
    <mergeCell ref="P60:Q60"/>
    <mergeCell ref="N55:O55"/>
    <mergeCell ref="P55:Q55"/>
    <mergeCell ref="N56:O56"/>
    <mergeCell ref="P56:Q56"/>
    <mergeCell ref="N57:O57"/>
    <mergeCell ref="P57:Q57"/>
    <mergeCell ref="N52:O52"/>
    <mergeCell ref="P52:Q52"/>
    <mergeCell ref="N53:O53"/>
    <mergeCell ref="P53:Q53"/>
    <mergeCell ref="N54:O54"/>
    <mergeCell ref="P54:Q54"/>
    <mergeCell ref="N67:O67"/>
    <mergeCell ref="P67:Q67"/>
    <mergeCell ref="N68:O68"/>
    <mergeCell ref="P68:Q68"/>
    <mergeCell ref="N69:O69"/>
    <mergeCell ref="P69:Q69"/>
    <mergeCell ref="N64:O64"/>
    <mergeCell ref="P64:Q64"/>
    <mergeCell ref="N65:O65"/>
    <mergeCell ref="P65:Q65"/>
    <mergeCell ref="N66:O66"/>
    <mergeCell ref="P66:Q66"/>
    <mergeCell ref="N61:O61"/>
    <mergeCell ref="P61:Q61"/>
    <mergeCell ref="N62:O62"/>
    <mergeCell ref="P62:Q62"/>
    <mergeCell ref="N63:O63"/>
    <mergeCell ref="P63:Q63"/>
    <mergeCell ref="N76:O76"/>
    <mergeCell ref="P76:Q76"/>
    <mergeCell ref="N77:O77"/>
    <mergeCell ref="P77:Q77"/>
    <mergeCell ref="N78:O78"/>
    <mergeCell ref="P78:Q78"/>
    <mergeCell ref="N73:O73"/>
    <mergeCell ref="P73:Q73"/>
    <mergeCell ref="N74:O74"/>
    <mergeCell ref="P74:Q74"/>
    <mergeCell ref="N75:O75"/>
    <mergeCell ref="P75:Q75"/>
    <mergeCell ref="N70:O70"/>
    <mergeCell ref="P70:Q70"/>
    <mergeCell ref="N71:O71"/>
    <mergeCell ref="P71:Q71"/>
    <mergeCell ref="N72:O72"/>
    <mergeCell ref="P72:Q72"/>
    <mergeCell ref="N85:O85"/>
    <mergeCell ref="P85:Q85"/>
    <mergeCell ref="N86:O86"/>
    <mergeCell ref="P86:Q86"/>
    <mergeCell ref="N87:O87"/>
    <mergeCell ref="P87:Q87"/>
    <mergeCell ref="N82:O82"/>
    <mergeCell ref="P82:Q82"/>
    <mergeCell ref="N83:O83"/>
    <mergeCell ref="P83:Q83"/>
    <mergeCell ref="N84:O84"/>
    <mergeCell ref="P84:Q84"/>
    <mergeCell ref="N79:O79"/>
    <mergeCell ref="P79:Q79"/>
    <mergeCell ref="N80:O80"/>
    <mergeCell ref="P80:Q80"/>
    <mergeCell ref="N81:O81"/>
    <mergeCell ref="P81:Q81"/>
    <mergeCell ref="N94:O94"/>
    <mergeCell ref="P94:Q94"/>
    <mergeCell ref="N95:O95"/>
    <mergeCell ref="P95:Q95"/>
    <mergeCell ref="N96:O96"/>
    <mergeCell ref="P96:Q96"/>
    <mergeCell ref="N91:O91"/>
    <mergeCell ref="P91:Q91"/>
    <mergeCell ref="N92:O92"/>
    <mergeCell ref="P92:Q92"/>
    <mergeCell ref="N93:O93"/>
    <mergeCell ref="P93:Q93"/>
    <mergeCell ref="N88:O88"/>
    <mergeCell ref="P88:Q88"/>
    <mergeCell ref="N89:O89"/>
    <mergeCell ref="P89:Q89"/>
    <mergeCell ref="N90:O90"/>
    <mergeCell ref="P90:Q90"/>
    <mergeCell ref="N103:O103"/>
    <mergeCell ref="P103:Q103"/>
    <mergeCell ref="N104:O104"/>
    <mergeCell ref="P104:Q104"/>
    <mergeCell ref="N105:O105"/>
    <mergeCell ref="P105:Q105"/>
    <mergeCell ref="N100:O100"/>
    <mergeCell ref="P100:Q100"/>
    <mergeCell ref="N101:O101"/>
    <mergeCell ref="P101:Q101"/>
    <mergeCell ref="N102:O102"/>
    <mergeCell ref="P102:Q102"/>
    <mergeCell ref="N97:O97"/>
    <mergeCell ref="P97:Q97"/>
    <mergeCell ref="N98:O98"/>
    <mergeCell ref="P98:Q98"/>
    <mergeCell ref="N99:O99"/>
    <mergeCell ref="P99:Q99"/>
    <mergeCell ref="N112:O112"/>
    <mergeCell ref="P112:Q112"/>
    <mergeCell ref="N113:O113"/>
    <mergeCell ref="P113:Q113"/>
    <mergeCell ref="N114:O114"/>
    <mergeCell ref="P114:Q114"/>
    <mergeCell ref="N109:O109"/>
    <mergeCell ref="P109:Q109"/>
    <mergeCell ref="N110:O110"/>
    <mergeCell ref="P110:Q110"/>
    <mergeCell ref="N111:O111"/>
    <mergeCell ref="P111:Q111"/>
    <mergeCell ref="N106:O106"/>
    <mergeCell ref="P106:Q106"/>
    <mergeCell ref="N107:O107"/>
    <mergeCell ref="P107:Q107"/>
    <mergeCell ref="N108:O108"/>
    <mergeCell ref="P108:Q108"/>
    <mergeCell ref="N121:O121"/>
    <mergeCell ref="P121:Q121"/>
    <mergeCell ref="N122:O122"/>
    <mergeCell ref="P122:Q122"/>
    <mergeCell ref="N123:O123"/>
    <mergeCell ref="P123:Q123"/>
    <mergeCell ref="N118:O118"/>
    <mergeCell ref="P118:Q118"/>
    <mergeCell ref="N119:O119"/>
    <mergeCell ref="P119:Q119"/>
    <mergeCell ref="N120:O120"/>
    <mergeCell ref="P120:Q120"/>
    <mergeCell ref="N115:O115"/>
    <mergeCell ref="P115:Q115"/>
    <mergeCell ref="N116:O116"/>
    <mergeCell ref="P116:Q116"/>
    <mergeCell ref="N117:O117"/>
    <mergeCell ref="P117:Q117"/>
    <mergeCell ref="N130:O130"/>
    <mergeCell ref="P130:Q130"/>
    <mergeCell ref="N131:O131"/>
    <mergeCell ref="P131:Q131"/>
    <mergeCell ref="N132:O132"/>
    <mergeCell ref="P132:Q132"/>
    <mergeCell ref="N127:O127"/>
    <mergeCell ref="P127:Q127"/>
    <mergeCell ref="N128:O128"/>
    <mergeCell ref="P128:Q128"/>
    <mergeCell ref="N129:O129"/>
    <mergeCell ref="P129:Q129"/>
    <mergeCell ref="N124:O124"/>
    <mergeCell ref="P124:Q124"/>
    <mergeCell ref="N125:O125"/>
    <mergeCell ref="P125:Q125"/>
    <mergeCell ref="N126:O126"/>
    <mergeCell ref="P126:Q126"/>
    <mergeCell ref="N139:O139"/>
    <mergeCell ref="P139:Q139"/>
    <mergeCell ref="N140:O140"/>
    <mergeCell ref="P140:Q140"/>
    <mergeCell ref="N141:O141"/>
    <mergeCell ref="P141:Q141"/>
    <mergeCell ref="N136:O136"/>
    <mergeCell ref="P136:Q136"/>
    <mergeCell ref="N137:O137"/>
    <mergeCell ref="P137:Q137"/>
    <mergeCell ref="N138:O138"/>
    <mergeCell ref="P138:Q138"/>
    <mergeCell ref="N133:O133"/>
    <mergeCell ref="P133:Q133"/>
    <mergeCell ref="N134:O134"/>
    <mergeCell ref="P134:Q134"/>
    <mergeCell ref="N135:O135"/>
    <mergeCell ref="P135:Q135"/>
    <mergeCell ref="N148:O148"/>
    <mergeCell ref="P148:Q148"/>
    <mergeCell ref="N149:O149"/>
    <mergeCell ref="P149:Q149"/>
    <mergeCell ref="N150:O150"/>
    <mergeCell ref="P150:Q150"/>
    <mergeCell ref="N145:O145"/>
    <mergeCell ref="P145:Q145"/>
    <mergeCell ref="N146:O146"/>
    <mergeCell ref="P146:Q146"/>
    <mergeCell ref="N147:O147"/>
    <mergeCell ref="P147:Q147"/>
    <mergeCell ref="N142:O142"/>
    <mergeCell ref="P142:Q142"/>
    <mergeCell ref="N143:O143"/>
    <mergeCell ref="P143:Q143"/>
    <mergeCell ref="N144:O144"/>
    <mergeCell ref="P144:Q144"/>
    <mergeCell ref="N157:O157"/>
    <mergeCell ref="P157:Q157"/>
    <mergeCell ref="N158:O158"/>
    <mergeCell ref="P158:Q158"/>
    <mergeCell ref="N159:O159"/>
    <mergeCell ref="P159:Q159"/>
    <mergeCell ref="N154:O154"/>
    <mergeCell ref="P154:Q154"/>
    <mergeCell ref="N155:O155"/>
    <mergeCell ref="P155:Q155"/>
    <mergeCell ref="N156:O156"/>
    <mergeCell ref="P156:Q156"/>
    <mergeCell ref="N151:O151"/>
    <mergeCell ref="P151:Q151"/>
    <mergeCell ref="N152:O152"/>
    <mergeCell ref="P152:Q152"/>
    <mergeCell ref="N153:O153"/>
    <mergeCell ref="P153:Q153"/>
    <mergeCell ref="N166:O166"/>
    <mergeCell ref="P166:Q166"/>
    <mergeCell ref="N167:O167"/>
    <mergeCell ref="P167:Q167"/>
    <mergeCell ref="N168:O168"/>
    <mergeCell ref="P168:Q168"/>
    <mergeCell ref="N163:O163"/>
    <mergeCell ref="P163:Q163"/>
    <mergeCell ref="N164:O164"/>
    <mergeCell ref="P164:Q164"/>
    <mergeCell ref="N165:O165"/>
    <mergeCell ref="P165:Q165"/>
    <mergeCell ref="N160:O160"/>
    <mergeCell ref="P160:Q160"/>
    <mergeCell ref="N161:O161"/>
    <mergeCell ref="P161:Q161"/>
    <mergeCell ref="N162:O162"/>
    <mergeCell ref="P162:Q162"/>
    <mergeCell ref="N175:O175"/>
    <mergeCell ref="P175:Q175"/>
    <mergeCell ref="N176:O176"/>
    <mergeCell ref="P176:Q176"/>
    <mergeCell ref="N177:O177"/>
    <mergeCell ref="P177:Q177"/>
    <mergeCell ref="N172:O172"/>
    <mergeCell ref="P172:Q172"/>
    <mergeCell ref="N173:O173"/>
    <mergeCell ref="P173:Q173"/>
    <mergeCell ref="N174:O174"/>
    <mergeCell ref="P174:Q174"/>
    <mergeCell ref="N169:O169"/>
    <mergeCell ref="P169:Q169"/>
    <mergeCell ref="N170:O170"/>
    <mergeCell ref="P170:Q170"/>
    <mergeCell ref="N171:O171"/>
    <mergeCell ref="P171:Q171"/>
    <mergeCell ref="N184:O184"/>
    <mergeCell ref="P184:Q184"/>
    <mergeCell ref="N185:O185"/>
    <mergeCell ref="P185:Q185"/>
    <mergeCell ref="N186:O186"/>
    <mergeCell ref="P186:Q186"/>
    <mergeCell ref="N181:O181"/>
    <mergeCell ref="P181:Q181"/>
    <mergeCell ref="N182:O182"/>
    <mergeCell ref="P182:Q182"/>
    <mergeCell ref="N183:O183"/>
    <mergeCell ref="P183:Q183"/>
    <mergeCell ref="N178:O178"/>
    <mergeCell ref="P178:Q178"/>
    <mergeCell ref="N179:O179"/>
    <mergeCell ref="P179:Q179"/>
    <mergeCell ref="N180:O180"/>
    <mergeCell ref="P180:Q180"/>
    <mergeCell ref="N193:O193"/>
    <mergeCell ref="P193:Q193"/>
    <mergeCell ref="N194:O194"/>
    <mergeCell ref="P194:Q194"/>
    <mergeCell ref="N195:O195"/>
    <mergeCell ref="P195:Q195"/>
    <mergeCell ref="N190:O190"/>
    <mergeCell ref="P190:Q190"/>
    <mergeCell ref="N191:O191"/>
    <mergeCell ref="P191:Q191"/>
    <mergeCell ref="N192:O192"/>
    <mergeCell ref="P192:Q192"/>
    <mergeCell ref="N187:O187"/>
    <mergeCell ref="P187:Q187"/>
    <mergeCell ref="N188:O188"/>
    <mergeCell ref="P188:Q188"/>
    <mergeCell ref="N189:O189"/>
    <mergeCell ref="P189:Q189"/>
    <mergeCell ref="N202:O202"/>
    <mergeCell ref="P202:Q202"/>
    <mergeCell ref="N203:O203"/>
    <mergeCell ref="P203:Q203"/>
    <mergeCell ref="N204:O204"/>
    <mergeCell ref="P204:Q204"/>
    <mergeCell ref="N199:O199"/>
    <mergeCell ref="P199:Q199"/>
    <mergeCell ref="N200:O200"/>
    <mergeCell ref="P200:Q200"/>
    <mergeCell ref="N201:O201"/>
    <mergeCell ref="P201:Q201"/>
    <mergeCell ref="N196:O196"/>
    <mergeCell ref="P196:Q196"/>
    <mergeCell ref="N197:O197"/>
    <mergeCell ref="P197:Q197"/>
    <mergeCell ref="N198:O198"/>
    <mergeCell ref="P198:Q198"/>
    <mergeCell ref="N211:O211"/>
    <mergeCell ref="P211:Q211"/>
    <mergeCell ref="N212:O212"/>
    <mergeCell ref="P212:Q212"/>
    <mergeCell ref="N213:O213"/>
    <mergeCell ref="P213:Q213"/>
    <mergeCell ref="N208:O208"/>
    <mergeCell ref="P208:Q208"/>
    <mergeCell ref="N209:O209"/>
    <mergeCell ref="P209:Q209"/>
    <mergeCell ref="N210:O210"/>
    <mergeCell ref="P210:Q210"/>
    <mergeCell ref="N205:O205"/>
    <mergeCell ref="P205:Q205"/>
    <mergeCell ref="N206:O206"/>
    <mergeCell ref="P206:Q206"/>
    <mergeCell ref="N207:O207"/>
    <mergeCell ref="P207:Q207"/>
    <mergeCell ref="N220:O220"/>
    <mergeCell ref="P220:Q220"/>
    <mergeCell ref="N221:O221"/>
    <mergeCell ref="P221:Q221"/>
    <mergeCell ref="N222:O222"/>
    <mergeCell ref="P222:Q222"/>
    <mergeCell ref="N217:O217"/>
    <mergeCell ref="P217:Q217"/>
    <mergeCell ref="N218:O218"/>
    <mergeCell ref="P218:Q218"/>
    <mergeCell ref="N219:O219"/>
    <mergeCell ref="P219:Q219"/>
    <mergeCell ref="N214:O214"/>
    <mergeCell ref="P214:Q214"/>
    <mergeCell ref="N215:O215"/>
    <mergeCell ref="P215:Q215"/>
    <mergeCell ref="N216:O216"/>
    <mergeCell ref="P216:Q216"/>
    <mergeCell ref="N229:O229"/>
    <mergeCell ref="P229:Q229"/>
    <mergeCell ref="N230:O230"/>
    <mergeCell ref="P230:Q230"/>
    <mergeCell ref="N231:O231"/>
    <mergeCell ref="P231:Q231"/>
    <mergeCell ref="N226:O226"/>
    <mergeCell ref="P226:Q226"/>
    <mergeCell ref="N227:O227"/>
    <mergeCell ref="P227:Q227"/>
    <mergeCell ref="N228:O228"/>
    <mergeCell ref="P228:Q228"/>
    <mergeCell ref="N223:O223"/>
    <mergeCell ref="P223:Q223"/>
    <mergeCell ref="N224:O224"/>
    <mergeCell ref="P224:Q224"/>
    <mergeCell ref="N225:O225"/>
    <mergeCell ref="P225:Q225"/>
    <mergeCell ref="N238:O238"/>
    <mergeCell ref="P238:Q238"/>
    <mergeCell ref="N239:O239"/>
    <mergeCell ref="P239:Q239"/>
    <mergeCell ref="N240:O240"/>
    <mergeCell ref="P240:Q240"/>
    <mergeCell ref="N235:O235"/>
    <mergeCell ref="P235:Q235"/>
    <mergeCell ref="N236:O236"/>
    <mergeCell ref="P236:Q236"/>
    <mergeCell ref="N237:O237"/>
    <mergeCell ref="P237:Q237"/>
    <mergeCell ref="N232:O232"/>
    <mergeCell ref="P232:Q232"/>
    <mergeCell ref="N233:O233"/>
    <mergeCell ref="P233:Q233"/>
    <mergeCell ref="N234:O234"/>
    <mergeCell ref="P234:Q234"/>
    <mergeCell ref="N247:O247"/>
    <mergeCell ref="P247:Q247"/>
    <mergeCell ref="N248:O248"/>
    <mergeCell ref="P248:Q248"/>
    <mergeCell ref="N249:O249"/>
    <mergeCell ref="P249:Q249"/>
    <mergeCell ref="N244:O244"/>
    <mergeCell ref="P244:Q244"/>
    <mergeCell ref="N245:O245"/>
    <mergeCell ref="P245:Q245"/>
    <mergeCell ref="N246:O246"/>
    <mergeCell ref="P246:Q246"/>
    <mergeCell ref="N241:O241"/>
    <mergeCell ref="P241:Q241"/>
    <mergeCell ref="N242:O242"/>
    <mergeCell ref="P242:Q242"/>
    <mergeCell ref="N243:O243"/>
    <mergeCell ref="P243:Q243"/>
    <mergeCell ref="N256:O256"/>
    <mergeCell ref="P256:Q256"/>
    <mergeCell ref="N257:O257"/>
    <mergeCell ref="P257:Q257"/>
    <mergeCell ref="N258:O258"/>
    <mergeCell ref="P258:Q258"/>
    <mergeCell ref="N253:O253"/>
    <mergeCell ref="P253:Q253"/>
    <mergeCell ref="N254:O254"/>
    <mergeCell ref="P254:Q254"/>
    <mergeCell ref="N255:O255"/>
    <mergeCell ref="P255:Q255"/>
    <mergeCell ref="N250:O250"/>
    <mergeCell ref="P250:Q250"/>
    <mergeCell ref="N251:O251"/>
    <mergeCell ref="P251:Q251"/>
    <mergeCell ref="N252:O252"/>
    <mergeCell ref="P252:Q252"/>
    <mergeCell ref="N265:O265"/>
    <mergeCell ref="P265:Q265"/>
    <mergeCell ref="N266:O266"/>
    <mergeCell ref="P266:Q266"/>
    <mergeCell ref="N267:O267"/>
    <mergeCell ref="P267:Q267"/>
    <mergeCell ref="N262:O262"/>
    <mergeCell ref="P262:Q262"/>
    <mergeCell ref="N263:O263"/>
    <mergeCell ref="P263:Q263"/>
    <mergeCell ref="N264:O264"/>
    <mergeCell ref="P264:Q264"/>
    <mergeCell ref="N259:O259"/>
    <mergeCell ref="P259:Q259"/>
    <mergeCell ref="N260:O260"/>
    <mergeCell ref="P260:Q260"/>
    <mergeCell ref="N261:O261"/>
    <mergeCell ref="P261:Q261"/>
    <mergeCell ref="N274:O274"/>
    <mergeCell ref="P274:Q274"/>
    <mergeCell ref="N275:O275"/>
    <mergeCell ref="P275:Q275"/>
    <mergeCell ref="N276:O276"/>
    <mergeCell ref="P276:Q276"/>
    <mergeCell ref="N271:O271"/>
    <mergeCell ref="P271:Q271"/>
    <mergeCell ref="N272:O272"/>
    <mergeCell ref="P272:Q272"/>
    <mergeCell ref="N273:O273"/>
    <mergeCell ref="P273:Q273"/>
    <mergeCell ref="N268:O268"/>
    <mergeCell ref="P268:Q268"/>
    <mergeCell ref="N269:O269"/>
    <mergeCell ref="P269:Q269"/>
    <mergeCell ref="N270:O270"/>
    <mergeCell ref="P270:Q270"/>
    <mergeCell ref="N283:O283"/>
    <mergeCell ref="P283:Q283"/>
    <mergeCell ref="N284:O284"/>
    <mergeCell ref="P284:Q284"/>
    <mergeCell ref="N285:O285"/>
    <mergeCell ref="P285:Q285"/>
    <mergeCell ref="N280:O280"/>
    <mergeCell ref="P280:Q280"/>
    <mergeCell ref="N281:O281"/>
    <mergeCell ref="P281:Q281"/>
    <mergeCell ref="N282:O282"/>
    <mergeCell ref="P282:Q282"/>
    <mergeCell ref="N277:O277"/>
    <mergeCell ref="P277:Q277"/>
    <mergeCell ref="N278:O278"/>
    <mergeCell ref="P278:Q278"/>
    <mergeCell ref="N279:O279"/>
    <mergeCell ref="P279:Q279"/>
    <mergeCell ref="N292:O292"/>
    <mergeCell ref="P292:Q292"/>
    <mergeCell ref="N293:O293"/>
    <mergeCell ref="P293:Q293"/>
    <mergeCell ref="N294:O294"/>
    <mergeCell ref="P294:Q294"/>
    <mergeCell ref="N289:O289"/>
    <mergeCell ref="P289:Q289"/>
    <mergeCell ref="N290:O290"/>
    <mergeCell ref="P290:Q290"/>
    <mergeCell ref="N291:O291"/>
    <mergeCell ref="P291:Q291"/>
    <mergeCell ref="N286:O286"/>
    <mergeCell ref="P286:Q286"/>
    <mergeCell ref="N287:O287"/>
    <mergeCell ref="P287:Q287"/>
    <mergeCell ref="N288:O288"/>
    <mergeCell ref="P288:Q288"/>
    <mergeCell ref="N301:O301"/>
    <mergeCell ref="P301:Q301"/>
    <mergeCell ref="N302:O302"/>
    <mergeCell ref="P302:Q302"/>
    <mergeCell ref="N303:O303"/>
    <mergeCell ref="P303:Q303"/>
    <mergeCell ref="N298:O298"/>
    <mergeCell ref="P298:Q298"/>
    <mergeCell ref="N299:O299"/>
    <mergeCell ref="P299:Q299"/>
    <mergeCell ref="N300:O300"/>
    <mergeCell ref="P300:Q300"/>
    <mergeCell ref="N295:O295"/>
    <mergeCell ref="P295:Q295"/>
    <mergeCell ref="N296:O296"/>
    <mergeCell ref="P296:Q296"/>
    <mergeCell ref="N297:O297"/>
    <mergeCell ref="P297:Q297"/>
    <mergeCell ref="N310:O310"/>
    <mergeCell ref="P310:Q310"/>
    <mergeCell ref="N311:O311"/>
    <mergeCell ref="P311:Q311"/>
    <mergeCell ref="N312:O312"/>
    <mergeCell ref="P312:Q312"/>
    <mergeCell ref="N307:O307"/>
    <mergeCell ref="P307:Q307"/>
    <mergeCell ref="N308:O308"/>
    <mergeCell ref="P308:Q308"/>
    <mergeCell ref="N309:O309"/>
    <mergeCell ref="P309:Q309"/>
    <mergeCell ref="N304:O304"/>
    <mergeCell ref="P304:Q304"/>
    <mergeCell ref="N305:O305"/>
    <mergeCell ref="P305:Q305"/>
    <mergeCell ref="N306:O306"/>
    <mergeCell ref="P306:Q306"/>
    <mergeCell ref="N319:O319"/>
    <mergeCell ref="P319:Q319"/>
    <mergeCell ref="N320:O320"/>
    <mergeCell ref="P320:Q320"/>
    <mergeCell ref="N321:O321"/>
    <mergeCell ref="P321:Q321"/>
    <mergeCell ref="N316:O316"/>
    <mergeCell ref="P316:Q316"/>
    <mergeCell ref="N317:O317"/>
    <mergeCell ref="P317:Q317"/>
    <mergeCell ref="N318:O318"/>
    <mergeCell ref="P318:Q318"/>
    <mergeCell ref="N313:O313"/>
    <mergeCell ref="P313:Q313"/>
    <mergeCell ref="N314:O314"/>
    <mergeCell ref="P314:Q314"/>
    <mergeCell ref="N315:O315"/>
    <mergeCell ref="P315:Q315"/>
    <mergeCell ref="N328:O328"/>
    <mergeCell ref="P328:Q328"/>
    <mergeCell ref="N329:O329"/>
    <mergeCell ref="P329:Q329"/>
    <mergeCell ref="N330:O330"/>
    <mergeCell ref="P330:Q330"/>
    <mergeCell ref="N325:O325"/>
    <mergeCell ref="P325:Q325"/>
    <mergeCell ref="N326:O326"/>
    <mergeCell ref="P326:Q326"/>
    <mergeCell ref="N327:O327"/>
    <mergeCell ref="P327:Q327"/>
    <mergeCell ref="N322:O322"/>
    <mergeCell ref="P322:Q322"/>
    <mergeCell ref="N323:O323"/>
    <mergeCell ref="P323:Q323"/>
    <mergeCell ref="N324:O324"/>
    <mergeCell ref="P324:Q324"/>
    <mergeCell ref="N337:O337"/>
    <mergeCell ref="P337:Q337"/>
    <mergeCell ref="N338:O338"/>
    <mergeCell ref="P338:Q338"/>
    <mergeCell ref="N339:O339"/>
    <mergeCell ref="P339:Q339"/>
    <mergeCell ref="N334:O334"/>
    <mergeCell ref="P334:Q334"/>
    <mergeCell ref="N335:O335"/>
    <mergeCell ref="P335:Q335"/>
    <mergeCell ref="N336:O336"/>
    <mergeCell ref="P336:Q336"/>
    <mergeCell ref="N331:O331"/>
    <mergeCell ref="P331:Q331"/>
    <mergeCell ref="N332:O332"/>
    <mergeCell ref="P332:Q332"/>
    <mergeCell ref="N333:O333"/>
    <mergeCell ref="P333:Q333"/>
    <mergeCell ref="N346:O346"/>
    <mergeCell ref="P346:Q346"/>
    <mergeCell ref="N347:O347"/>
    <mergeCell ref="P347:Q347"/>
    <mergeCell ref="N348:O348"/>
    <mergeCell ref="P348:Q348"/>
    <mergeCell ref="N343:O343"/>
    <mergeCell ref="P343:Q343"/>
    <mergeCell ref="N344:O344"/>
    <mergeCell ref="P344:Q344"/>
    <mergeCell ref="N345:O345"/>
    <mergeCell ref="P345:Q345"/>
    <mergeCell ref="N340:O340"/>
    <mergeCell ref="P340:Q340"/>
    <mergeCell ref="N341:O341"/>
    <mergeCell ref="P341:Q341"/>
    <mergeCell ref="N342:O342"/>
    <mergeCell ref="P342:Q342"/>
    <mergeCell ref="N355:O355"/>
    <mergeCell ref="P355:Q355"/>
    <mergeCell ref="N356:O356"/>
    <mergeCell ref="P356:Q356"/>
    <mergeCell ref="N357:O357"/>
    <mergeCell ref="P357:Q357"/>
    <mergeCell ref="N352:O352"/>
    <mergeCell ref="P352:Q352"/>
    <mergeCell ref="N353:O353"/>
    <mergeCell ref="P353:Q353"/>
    <mergeCell ref="N354:O354"/>
    <mergeCell ref="P354:Q354"/>
    <mergeCell ref="N349:O349"/>
    <mergeCell ref="P349:Q349"/>
    <mergeCell ref="N350:O350"/>
    <mergeCell ref="P350:Q350"/>
    <mergeCell ref="N351:O351"/>
    <mergeCell ref="P351:Q351"/>
    <mergeCell ref="N364:O364"/>
    <mergeCell ref="P364:Q364"/>
    <mergeCell ref="N365:O365"/>
    <mergeCell ref="P365:Q365"/>
    <mergeCell ref="N366:O366"/>
    <mergeCell ref="P366:Q366"/>
    <mergeCell ref="N361:O361"/>
    <mergeCell ref="P361:Q361"/>
    <mergeCell ref="N362:O362"/>
    <mergeCell ref="P362:Q362"/>
    <mergeCell ref="N363:O363"/>
    <mergeCell ref="P363:Q363"/>
    <mergeCell ref="N358:O358"/>
    <mergeCell ref="P358:Q358"/>
    <mergeCell ref="N359:O359"/>
    <mergeCell ref="P359:Q359"/>
    <mergeCell ref="N360:O360"/>
    <mergeCell ref="P360:Q360"/>
    <mergeCell ref="N373:O373"/>
    <mergeCell ref="P373:Q373"/>
    <mergeCell ref="N374:O374"/>
    <mergeCell ref="P374:Q374"/>
    <mergeCell ref="N375:O375"/>
    <mergeCell ref="P375:Q375"/>
    <mergeCell ref="N370:O370"/>
    <mergeCell ref="P370:Q370"/>
    <mergeCell ref="N371:O371"/>
    <mergeCell ref="P371:Q371"/>
    <mergeCell ref="N372:O372"/>
    <mergeCell ref="P372:Q372"/>
    <mergeCell ref="N367:O367"/>
    <mergeCell ref="P367:Q367"/>
    <mergeCell ref="N368:O368"/>
    <mergeCell ref="P368:Q368"/>
    <mergeCell ref="N369:O369"/>
    <mergeCell ref="P369:Q369"/>
    <mergeCell ref="N382:O382"/>
    <mergeCell ref="P382:Q382"/>
    <mergeCell ref="N383:O383"/>
    <mergeCell ref="P383:Q383"/>
    <mergeCell ref="N384:O384"/>
    <mergeCell ref="P384:Q384"/>
    <mergeCell ref="N379:O379"/>
    <mergeCell ref="P379:Q379"/>
    <mergeCell ref="N380:O380"/>
    <mergeCell ref="P380:Q380"/>
    <mergeCell ref="N381:O381"/>
    <mergeCell ref="P381:Q381"/>
    <mergeCell ref="N376:O376"/>
    <mergeCell ref="P376:Q376"/>
    <mergeCell ref="N377:O377"/>
    <mergeCell ref="P377:Q377"/>
    <mergeCell ref="N378:O378"/>
    <mergeCell ref="P378:Q378"/>
    <mergeCell ref="N391:O391"/>
    <mergeCell ref="P391:Q391"/>
    <mergeCell ref="N392:O392"/>
    <mergeCell ref="P392:Q392"/>
    <mergeCell ref="N393:O393"/>
    <mergeCell ref="P393:Q393"/>
    <mergeCell ref="N388:O388"/>
    <mergeCell ref="P388:Q388"/>
    <mergeCell ref="N389:O389"/>
    <mergeCell ref="P389:Q389"/>
    <mergeCell ref="N390:O390"/>
    <mergeCell ref="P390:Q390"/>
    <mergeCell ref="N385:O385"/>
    <mergeCell ref="P385:Q385"/>
    <mergeCell ref="N386:O386"/>
    <mergeCell ref="P386:Q386"/>
    <mergeCell ref="N387:O387"/>
    <mergeCell ref="P387:Q387"/>
    <mergeCell ref="N400:O400"/>
    <mergeCell ref="P400:Q400"/>
    <mergeCell ref="N401:O401"/>
    <mergeCell ref="P401:Q401"/>
    <mergeCell ref="N402:O402"/>
    <mergeCell ref="P402:Q402"/>
    <mergeCell ref="N397:O397"/>
    <mergeCell ref="P397:Q397"/>
    <mergeCell ref="N398:O398"/>
    <mergeCell ref="P398:Q398"/>
    <mergeCell ref="N399:O399"/>
    <mergeCell ref="P399:Q399"/>
    <mergeCell ref="N394:O394"/>
    <mergeCell ref="P394:Q394"/>
    <mergeCell ref="N395:O395"/>
    <mergeCell ref="P395:Q395"/>
    <mergeCell ref="N396:O396"/>
    <mergeCell ref="P396:Q396"/>
    <mergeCell ref="N409:O409"/>
    <mergeCell ref="P409:Q409"/>
    <mergeCell ref="N410:O410"/>
    <mergeCell ref="P410:Q410"/>
    <mergeCell ref="N411:O411"/>
    <mergeCell ref="P411:Q411"/>
    <mergeCell ref="N406:O406"/>
    <mergeCell ref="P406:Q406"/>
    <mergeCell ref="N407:O407"/>
    <mergeCell ref="P407:Q407"/>
    <mergeCell ref="N408:O408"/>
    <mergeCell ref="P408:Q408"/>
    <mergeCell ref="N403:O403"/>
    <mergeCell ref="P403:Q403"/>
    <mergeCell ref="N404:O404"/>
    <mergeCell ref="P404:Q404"/>
    <mergeCell ref="N405:O405"/>
    <mergeCell ref="P405:Q405"/>
    <mergeCell ref="N418:O418"/>
    <mergeCell ref="P418:Q418"/>
    <mergeCell ref="N419:O419"/>
    <mergeCell ref="P419:Q419"/>
    <mergeCell ref="N420:O420"/>
    <mergeCell ref="P420:Q420"/>
    <mergeCell ref="N415:O415"/>
    <mergeCell ref="P415:Q415"/>
    <mergeCell ref="N416:O416"/>
    <mergeCell ref="P416:Q416"/>
    <mergeCell ref="N417:O417"/>
    <mergeCell ref="P417:Q417"/>
    <mergeCell ref="N412:O412"/>
    <mergeCell ref="P412:Q412"/>
    <mergeCell ref="N413:O413"/>
    <mergeCell ref="P413:Q413"/>
    <mergeCell ref="N414:O414"/>
    <mergeCell ref="P414:Q414"/>
    <mergeCell ref="N427:O427"/>
    <mergeCell ref="P427:Q427"/>
    <mergeCell ref="N428:O428"/>
    <mergeCell ref="P428:Q428"/>
    <mergeCell ref="N429:O429"/>
    <mergeCell ref="P429:Q429"/>
    <mergeCell ref="N424:O424"/>
    <mergeCell ref="P424:Q424"/>
    <mergeCell ref="N425:O425"/>
    <mergeCell ref="P425:Q425"/>
    <mergeCell ref="N426:O426"/>
    <mergeCell ref="P426:Q426"/>
    <mergeCell ref="N421:O421"/>
    <mergeCell ref="P421:Q421"/>
    <mergeCell ref="N422:O422"/>
    <mergeCell ref="P422:Q422"/>
    <mergeCell ref="N423:O423"/>
    <mergeCell ref="P423:Q423"/>
    <mergeCell ref="N436:O436"/>
    <mergeCell ref="P436:Q436"/>
    <mergeCell ref="N437:O437"/>
    <mergeCell ref="P437:Q437"/>
    <mergeCell ref="N438:O438"/>
    <mergeCell ref="P438:Q438"/>
    <mergeCell ref="N433:O433"/>
    <mergeCell ref="P433:Q433"/>
    <mergeCell ref="N434:O434"/>
    <mergeCell ref="P434:Q434"/>
    <mergeCell ref="N435:O435"/>
    <mergeCell ref="P435:Q435"/>
    <mergeCell ref="N430:O430"/>
    <mergeCell ref="P430:Q430"/>
    <mergeCell ref="N431:O431"/>
    <mergeCell ref="P431:Q431"/>
    <mergeCell ref="N432:O432"/>
    <mergeCell ref="P432:Q432"/>
    <mergeCell ref="N445:O445"/>
    <mergeCell ref="P445:Q445"/>
    <mergeCell ref="N446:O446"/>
    <mergeCell ref="P446:Q446"/>
    <mergeCell ref="N447:O447"/>
    <mergeCell ref="P447:Q447"/>
    <mergeCell ref="N442:O442"/>
    <mergeCell ref="P442:Q442"/>
    <mergeCell ref="N443:O443"/>
    <mergeCell ref="P443:Q443"/>
    <mergeCell ref="N444:O444"/>
    <mergeCell ref="P444:Q444"/>
    <mergeCell ref="N439:O439"/>
    <mergeCell ref="P439:Q439"/>
    <mergeCell ref="N440:O440"/>
    <mergeCell ref="P440:Q440"/>
    <mergeCell ref="N441:O441"/>
    <mergeCell ref="P441:Q441"/>
    <mergeCell ref="N454:O454"/>
    <mergeCell ref="P454:Q454"/>
    <mergeCell ref="N455:O455"/>
    <mergeCell ref="P455:Q455"/>
    <mergeCell ref="N456:O456"/>
    <mergeCell ref="P456:Q456"/>
    <mergeCell ref="N451:O451"/>
    <mergeCell ref="P451:Q451"/>
    <mergeCell ref="N452:O452"/>
    <mergeCell ref="P452:Q452"/>
    <mergeCell ref="N453:O453"/>
    <mergeCell ref="P453:Q453"/>
    <mergeCell ref="N448:O448"/>
    <mergeCell ref="P448:Q448"/>
    <mergeCell ref="N449:O449"/>
    <mergeCell ref="P449:Q449"/>
    <mergeCell ref="N450:O450"/>
    <mergeCell ref="P450:Q450"/>
    <mergeCell ref="N463:O463"/>
    <mergeCell ref="P463:Q463"/>
    <mergeCell ref="N464:O464"/>
    <mergeCell ref="P464:Q464"/>
    <mergeCell ref="N465:O465"/>
    <mergeCell ref="P465:Q465"/>
    <mergeCell ref="N460:O460"/>
    <mergeCell ref="P460:Q460"/>
    <mergeCell ref="N461:O461"/>
    <mergeCell ref="P461:Q461"/>
    <mergeCell ref="N462:O462"/>
    <mergeCell ref="P462:Q462"/>
    <mergeCell ref="N457:O457"/>
    <mergeCell ref="P457:Q457"/>
    <mergeCell ref="N458:O458"/>
    <mergeCell ref="P458:Q458"/>
    <mergeCell ref="N459:O459"/>
    <mergeCell ref="P459:Q459"/>
    <mergeCell ref="N472:O472"/>
    <mergeCell ref="P472:Q472"/>
    <mergeCell ref="N473:O473"/>
    <mergeCell ref="P473:Q473"/>
    <mergeCell ref="N474:O474"/>
    <mergeCell ref="P474:Q474"/>
    <mergeCell ref="N469:O469"/>
    <mergeCell ref="P469:Q469"/>
    <mergeCell ref="N470:O470"/>
    <mergeCell ref="P470:Q470"/>
    <mergeCell ref="N471:O471"/>
    <mergeCell ref="P471:Q471"/>
    <mergeCell ref="N466:O466"/>
    <mergeCell ref="P466:Q466"/>
    <mergeCell ref="N467:O467"/>
    <mergeCell ref="P467:Q467"/>
    <mergeCell ref="N468:O468"/>
    <mergeCell ref="P468:Q468"/>
    <mergeCell ref="N481:O481"/>
    <mergeCell ref="P481:Q481"/>
    <mergeCell ref="N482:O482"/>
    <mergeCell ref="P482:Q482"/>
    <mergeCell ref="N483:O483"/>
    <mergeCell ref="P483:Q483"/>
    <mergeCell ref="N478:O478"/>
    <mergeCell ref="P478:Q478"/>
    <mergeCell ref="N479:O479"/>
    <mergeCell ref="P479:Q479"/>
    <mergeCell ref="N480:O480"/>
    <mergeCell ref="P480:Q480"/>
    <mergeCell ref="N475:O475"/>
    <mergeCell ref="P475:Q475"/>
    <mergeCell ref="N476:O476"/>
    <mergeCell ref="P476:Q476"/>
    <mergeCell ref="N477:O477"/>
    <mergeCell ref="P477:Q477"/>
    <mergeCell ref="N490:O490"/>
    <mergeCell ref="P490:Q490"/>
    <mergeCell ref="N491:O491"/>
    <mergeCell ref="P491:Q491"/>
    <mergeCell ref="N492:O492"/>
    <mergeCell ref="P492:Q492"/>
    <mergeCell ref="N487:O487"/>
    <mergeCell ref="P487:Q487"/>
    <mergeCell ref="N488:O488"/>
    <mergeCell ref="P488:Q488"/>
    <mergeCell ref="N489:O489"/>
    <mergeCell ref="P489:Q489"/>
    <mergeCell ref="N484:O484"/>
    <mergeCell ref="P484:Q484"/>
    <mergeCell ref="N485:O485"/>
    <mergeCell ref="P485:Q485"/>
    <mergeCell ref="N486:O486"/>
    <mergeCell ref="P486:Q486"/>
    <mergeCell ref="N499:O499"/>
    <mergeCell ref="P499:Q499"/>
    <mergeCell ref="N500:O500"/>
    <mergeCell ref="P500:Q500"/>
    <mergeCell ref="N501:O501"/>
    <mergeCell ref="P501:Q501"/>
    <mergeCell ref="N496:O496"/>
    <mergeCell ref="P496:Q496"/>
    <mergeCell ref="N497:O497"/>
    <mergeCell ref="P497:Q497"/>
    <mergeCell ref="N498:O498"/>
    <mergeCell ref="P498:Q498"/>
    <mergeCell ref="N493:O493"/>
    <mergeCell ref="P493:Q493"/>
    <mergeCell ref="N494:O494"/>
    <mergeCell ref="P494:Q494"/>
    <mergeCell ref="N495:O495"/>
    <mergeCell ref="P495:Q495"/>
    <mergeCell ref="N508:O508"/>
    <mergeCell ref="P508:Q508"/>
    <mergeCell ref="N509:O509"/>
    <mergeCell ref="P509:Q509"/>
    <mergeCell ref="N510:O510"/>
    <mergeCell ref="P510:Q510"/>
    <mergeCell ref="N505:O505"/>
    <mergeCell ref="P505:Q505"/>
    <mergeCell ref="N506:O506"/>
    <mergeCell ref="P506:Q506"/>
    <mergeCell ref="N507:O507"/>
    <mergeCell ref="P507:Q507"/>
    <mergeCell ref="N502:O502"/>
    <mergeCell ref="P502:Q502"/>
    <mergeCell ref="N503:O503"/>
    <mergeCell ref="P503:Q503"/>
    <mergeCell ref="N504:O504"/>
    <mergeCell ref="P504:Q504"/>
    <mergeCell ref="N517:O517"/>
    <mergeCell ref="P517:Q517"/>
    <mergeCell ref="N518:O518"/>
    <mergeCell ref="P518:Q518"/>
    <mergeCell ref="N519:O519"/>
    <mergeCell ref="P519:Q519"/>
    <mergeCell ref="N514:O514"/>
    <mergeCell ref="P514:Q514"/>
    <mergeCell ref="N515:O515"/>
    <mergeCell ref="P515:Q515"/>
    <mergeCell ref="N516:O516"/>
    <mergeCell ref="P516:Q516"/>
    <mergeCell ref="N511:O511"/>
    <mergeCell ref="P511:Q511"/>
    <mergeCell ref="N512:O512"/>
    <mergeCell ref="P512:Q512"/>
    <mergeCell ref="N513:O513"/>
    <mergeCell ref="P513:Q513"/>
    <mergeCell ref="N526:O526"/>
    <mergeCell ref="P526:Q526"/>
    <mergeCell ref="N527:O527"/>
    <mergeCell ref="P527:Q527"/>
    <mergeCell ref="N528:O528"/>
    <mergeCell ref="P528:Q528"/>
    <mergeCell ref="N523:O523"/>
    <mergeCell ref="P523:Q523"/>
    <mergeCell ref="N524:O524"/>
    <mergeCell ref="P524:Q524"/>
    <mergeCell ref="N525:O525"/>
    <mergeCell ref="P525:Q525"/>
    <mergeCell ref="N520:O520"/>
    <mergeCell ref="P520:Q520"/>
    <mergeCell ref="N521:O521"/>
    <mergeCell ref="P521:Q521"/>
    <mergeCell ref="N522:O522"/>
    <mergeCell ref="P522:Q522"/>
    <mergeCell ref="N535:O535"/>
    <mergeCell ref="P535:Q535"/>
    <mergeCell ref="N536:O536"/>
    <mergeCell ref="P536:Q536"/>
    <mergeCell ref="N537:O537"/>
    <mergeCell ref="P537:Q537"/>
    <mergeCell ref="N532:O532"/>
    <mergeCell ref="P532:Q532"/>
    <mergeCell ref="N533:O533"/>
    <mergeCell ref="P533:Q533"/>
    <mergeCell ref="N534:O534"/>
    <mergeCell ref="P534:Q534"/>
    <mergeCell ref="N529:O529"/>
    <mergeCell ref="P529:Q529"/>
    <mergeCell ref="N530:O530"/>
    <mergeCell ref="P530:Q530"/>
    <mergeCell ref="N531:O531"/>
    <mergeCell ref="P531:Q531"/>
    <mergeCell ref="N544:O544"/>
    <mergeCell ref="P544:Q544"/>
    <mergeCell ref="N545:O545"/>
    <mergeCell ref="P545:Q545"/>
    <mergeCell ref="N546:O546"/>
    <mergeCell ref="P546:Q546"/>
    <mergeCell ref="N541:O541"/>
    <mergeCell ref="P541:Q541"/>
    <mergeCell ref="N542:O542"/>
    <mergeCell ref="P542:Q542"/>
    <mergeCell ref="N543:O543"/>
    <mergeCell ref="P543:Q543"/>
    <mergeCell ref="N538:O538"/>
    <mergeCell ref="P538:Q538"/>
    <mergeCell ref="N539:O539"/>
    <mergeCell ref="P539:Q539"/>
    <mergeCell ref="N540:O540"/>
    <mergeCell ref="P540:Q540"/>
    <mergeCell ref="N553:O553"/>
    <mergeCell ref="P553:Q553"/>
    <mergeCell ref="N554:O554"/>
    <mergeCell ref="P554:Q554"/>
    <mergeCell ref="N555:O555"/>
    <mergeCell ref="P555:Q555"/>
    <mergeCell ref="N550:O550"/>
    <mergeCell ref="P550:Q550"/>
    <mergeCell ref="N551:O551"/>
    <mergeCell ref="P551:Q551"/>
    <mergeCell ref="N552:O552"/>
    <mergeCell ref="P552:Q552"/>
    <mergeCell ref="N547:O547"/>
    <mergeCell ref="P547:Q547"/>
    <mergeCell ref="N548:O548"/>
    <mergeCell ref="P548:Q548"/>
    <mergeCell ref="N549:O549"/>
    <mergeCell ref="P549:Q549"/>
    <mergeCell ref="N562:O562"/>
    <mergeCell ref="P562:Q562"/>
    <mergeCell ref="N563:O563"/>
    <mergeCell ref="P563:Q563"/>
    <mergeCell ref="N564:O564"/>
    <mergeCell ref="P564:Q564"/>
    <mergeCell ref="N559:O559"/>
    <mergeCell ref="P559:Q559"/>
    <mergeCell ref="N560:O560"/>
    <mergeCell ref="P560:Q560"/>
    <mergeCell ref="N561:O561"/>
    <mergeCell ref="P561:Q561"/>
    <mergeCell ref="N556:O556"/>
    <mergeCell ref="P556:Q556"/>
    <mergeCell ref="N557:O557"/>
    <mergeCell ref="P557:Q557"/>
    <mergeCell ref="N558:O558"/>
    <mergeCell ref="P558:Q558"/>
    <mergeCell ref="N571:O571"/>
    <mergeCell ref="P571:Q571"/>
    <mergeCell ref="N572:O572"/>
    <mergeCell ref="P572:Q572"/>
    <mergeCell ref="N573:O573"/>
    <mergeCell ref="P573:Q573"/>
    <mergeCell ref="N568:O568"/>
    <mergeCell ref="P568:Q568"/>
    <mergeCell ref="N569:O569"/>
    <mergeCell ref="P569:Q569"/>
    <mergeCell ref="N570:O570"/>
    <mergeCell ref="P570:Q570"/>
    <mergeCell ref="N565:O565"/>
    <mergeCell ref="P565:Q565"/>
    <mergeCell ref="N566:O566"/>
    <mergeCell ref="P566:Q566"/>
    <mergeCell ref="N567:O567"/>
    <mergeCell ref="P567:Q567"/>
    <mergeCell ref="N580:O580"/>
    <mergeCell ref="P580:Q580"/>
    <mergeCell ref="N581:O581"/>
    <mergeCell ref="P581:Q581"/>
    <mergeCell ref="N582:O582"/>
    <mergeCell ref="P582:Q582"/>
    <mergeCell ref="N577:O577"/>
    <mergeCell ref="P577:Q577"/>
    <mergeCell ref="N578:O578"/>
    <mergeCell ref="P578:Q578"/>
    <mergeCell ref="N579:O579"/>
    <mergeCell ref="P579:Q579"/>
    <mergeCell ref="N574:O574"/>
    <mergeCell ref="P574:Q574"/>
    <mergeCell ref="N575:O575"/>
    <mergeCell ref="P575:Q575"/>
    <mergeCell ref="N576:O576"/>
    <mergeCell ref="P576:Q576"/>
    <mergeCell ref="N589:O589"/>
    <mergeCell ref="P589:Q589"/>
    <mergeCell ref="N590:O590"/>
    <mergeCell ref="P590:Q590"/>
    <mergeCell ref="N591:O591"/>
    <mergeCell ref="P591:Q591"/>
    <mergeCell ref="N586:O586"/>
    <mergeCell ref="P586:Q586"/>
    <mergeCell ref="N587:O587"/>
    <mergeCell ref="P587:Q587"/>
    <mergeCell ref="N588:O588"/>
    <mergeCell ref="P588:Q588"/>
    <mergeCell ref="N583:O583"/>
    <mergeCell ref="P583:Q583"/>
    <mergeCell ref="N584:O584"/>
    <mergeCell ref="P584:Q584"/>
    <mergeCell ref="N585:O585"/>
    <mergeCell ref="P585:Q585"/>
    <mergeCell ref="N598:O598"/>
    <mergeCell ref="P598:Q598"/>
    <mergeCell ref="N599:O599"/>
    <mergeCell ref="P599:Q599"/>
    <mergeCell ref="N600:O600"/>
    <mergeCell ref="P600:Q600"/>
    <mergeCell ref="N595:O595"/>
    <mergeCell ref="P595:Q595"/>
    <mergeCell ref="N596:O596"/>
    <mergeCell ref="P596:Q596"/>
    <mergeCell ref="N597:O597"/>
    <mergeCell ref="P597:Q597"/>
    <mergeCell ref="N592:O592"/>
    <mergeCell ref="P592:Q592"/>
    <mergeCell ref="N593:O593"/>
    <mergeCell ref="P593:Q593"/>
    <mergeCell ref="N594:O594"/>
    <mergeCell ref="P594:Q594"/>
    <mergeCell ref="N607:O607"/>
    <mergeCell ref="P607:Q607"/>
    <mergeCell ref="N608:O608"/>
    <mergeCell ref="P608:Q608"/>
    <mergeCell ref="N609:O609"/>
    <mergeCell ref="P609:Q609"/>
    <mergeCell ref="N604:O604"/>
    <mergeCell ref="P604:Q604"/>
    <mergeCell ref="N605:O605"/>
    <mergeCell ref="P605:Q605"/>
    <mergeCell ref="N606:O606"/>
    <mergeCell ref="P606:Q606"/>
    <mergeCell ref="N601:O601"/>
    <mergeCell ref="P601:Q601"/>
    <mergeCell ref="N602:O602"/>
    <mergeCell ref="P602:Q602"/>
    <mergeCell ref="N603:O603"/>
    <mergeCell ref="P603:Q603"/>
    <mergeCell ref="N616:O616"/>
    <mergeCell ref="P616:Q616"/>
    <mergeCell ref="N617:O617"/>
    <mergeCell ref="P617:Q617"/>
    <mergeCell ref="N618:O618"/>
    <mergeCell ref="P618:Q618"/>
    <mergeCell ref="N613:O613"/>
    <mergeCell ref="P613:Q613"/>
    <mergeCell ref="N614:O614"/>
    <mergeCell ref="P614:Q614"/>
    <mergeCell ref="N615:O615"/>
    <mergeCell ref="P615:Q615"/>
    <mergeCell ref="N610:O610"/>
    <mergeCell ref="P610:Q610"/>
    <mergeCell ref="N611:O611"/>
    <mergeCell ref="P611:Q611"/>
    <mergeCell ref="N612:O612"/>
    <mergeCell ref="P612:Q612"/>
    <mergeCell ref="N625:O625"/>
    <mergeCell ref="P625:Q625"/>
    <mergeCell ref="N626:O626"/>
    <mergeCell ref="P626:Q626"/>
    <mergeCell ref="N627:O627"/>
    <mergeCell ref="P627:Q627"/>
    <mergeCell ref="N622:O622"/>
    <mergeCell ref="P622:Q622"/>
    <mergeCell ref="N623:O623"/>
    <mergeCell ref="P623:Q623"/>
    <mergeCell ref="N624:O624"/>
    <mergeCell ref="P624:Q624"/>
    <mergeCell ref="N619:O619"/>
    <mergeCell ref="P619:Q619"/>
    <mergeCell ref="N620:O620"/>
    <mergeCell ref="P620:Q620"/>
    <mergeCell ref="N621:O621"/>
    <mergeCell ref="P621:Q621"/>
    <mergeCell ref="N634:O634"/>
    <mergeCell ref="P634:Q634"/>
    <mergeCell ref="N635:O635"/>
    <mergeCell ref="P635:Q635"/>
    <mergeCell ref="N636:O636"/>
    <mergeCell ref="P636:Q636"/>
    <mergeCell ref="N631:O631"/>
    <mergeCell ref="P631:Q631"/>
    <mergeCell ref="N632:O632"/>
    <mergeCell ref="P632:Q632"/>
    <mergeCell ref="N633:O633"/>
    <mergeCell ref="P633:Q633"/>
    <mergeCell ref="N628:O628"/>
    <mergeCell ref="P628:Q628"/>
    <mergeCell ref="N629:O629"/>
    <mergeCell ref="P629:Q629"/>
    <mergeCell ref="N630:O630"/>
    <mergeCell ref="P630:Q630"/>
    <mergeCell ref="N643:O643"/>
    <mergeCell ref="P643:Q643"/>
    <mergeCell ref="N644:O644"/>
    <mergeCell ref="P644:Q644"/>
    <mergeCell ref="N645:O645"/>
    <mergeCell ref="P645:Q645"/>
    <mergeCell ref="N640:O640"/>
    <mergeCell ref="P640:Q640"/>
    <mergeCell ref="N641:O641"/>
    <mergeCell ref="P641:Q641"/>
    <mergeCell ref="N642:O642"/>
    <mergeCell ref="P642:Q642"/>
    <mergeCell ref="N637:O637"/>
    <mergeCell ref="P637:Q637"/>
    <mergeCell ref="N638:O638"/>
    <mergeCell ref="P638:Q638"/>
    <mergeCell ref="N639:O639"/>
    <mergeCell ref="P639:Q639"/>
    <mergeCell ref="N652:O652"/>
    <mergeCell ref="P652:Q652"/>
    <mergeCell ref="N653:O653"/>
    <mergeCell ref="P653:Q653"/>
    <mergeCell ref="N654:O654"/>
    <mergeCell ref="P654:Q654"/>
    <mergeCell ref="N649:O649"/>
    <mergeCell ref="P649:Q649"/>
    <mergeCell ref="N650:O650"/>
    <mergeCell ref="P650:Q650"/>
    <mergeCell ref="N651:O651"/>
    <mergeCell ref="P651:Q651"/>
    <mergeCell ref="N646:O646"/>
    <mergeCell ref="P646:Q646"/>
    <mergeCell ref="N647:O647"/>
    <mergeCell ref="P647:Q647"/>
    <mergeCell ref="N648:O648"/>
    <mergeCell ref="P648:Q648"/>
    <mergeCell ref="N661:O661"/>
    <mergeCell ref="P661:Q661"/>
    <mergeCell ref="N662:O662"/>
    <mergeCell ref="P662:Q662"/>
    <mergeCell ref="N663:O663"/>
    <mergeCell ref="P663:Q663"/>
    <mergeCell ref="N658:O658"/>
    <mergeCell ref="P658:Q658"/>
    <mergeCell ref="N659:O659"/>
    <mergeCell ref="P659:Q659"/>
    <mergeCell ref="N660:O660"/>
    <mergeCell ref="P660:Q660"/>
    <mergeCell ref="N655:O655"/>
    <mergeCell ref="P655:Q655"/>
    <mergeCell ref="N656:O656"/>
    <mergeCell ref="P656:Q656"/>
    <mergeCell ref="N657:O657"/>
    <mergeCell ref="P657:Q657"/>
    <mergeCell ref="N670:O670"/>
    <mergeCell ref="P670:Q670"/>
    <mergeCell ref="N671:O671"/>
    <mergeCell ref="P671:Q671"/>
    <mergeCell ref="N672:O672"/>
    <mergeCell ref="P672:Q672"/>
    <mergeCell ref="N667:O667"/>
    <mergeCell ref="P667:Q667"/>
    <mergeCell ref="N668:O668"/>
    <mergeCell ref="P668:Q668"/>
    <mergeCell ref="N669:O669"/>
    <mergeCell ref="P669:Q669"/>
    <mergeCell ref="N664:O664"/>
    <mergeCell ref="P664:Q664"/>
    <mergeCell ref="N665:O665"/>
    <mergeCell ref="P665:Q665"/>
    <mergeCell ref="N666:O666"/>
    <mergeCell ref="P666:Q666"/>
    <mergeCell ref="N679:O679"/>
    <mergeCell ref="P679:Q679"/>
    <mergeCell ref="N680:O680"/>
    <mergeCell ref="P680:Q680"/>
    <mergeCell ref="N681:O681"/>
    <mergeCell ref="P681:Q681"/>
    <mergeCell ref="N676:O676"/>
    <mergeCell ref="P676:Q676"/>
    <mergeCell ref="N677:O677"/>
    <mergeCell ref="P677:Q677"/>
    <mergeCell ref="N678:O678"/>
    <mergeCell ref="P678:Q678"/>
    <mergeCell ref="N673:O673"/>
    <mergeCell ref="P673:Q673"/>
    <mergeCell ref="N674:O674"/>
    <mergeCell ref="P674:Q674"/>
    <mergeCell ref="N675:O675"/>
    <mergeCell ref="P675:Q675"/>
    <mergeCell ref="N688:O688"/>
    <mergeCell ref="P688:Q688"/>
    <mergeCell ref="N689:O689"/>
    <mergeCell ref="P689:Q689"/>
    <mergeCell ref="N690:O690"/>
    <mergeCell ref="P690:Q690"/>
    <mergeCell ref="N685:O685"/>
    <mergeCell ref="P685:Q685"/>
    <mergeCell ref="N686:O686"/>
    <mergeCell ref="P686:Q686"/>
    <mergeCell ref="N687:O687"/>
    <mergeCell ref="P687:Q687"/>
    <mergeCell ref="N682:O682"/>
    <mergeCell ref="P682:Q682"/>
    <mergeCell ref="N683:O683"/>
    <mergeCell ref="P683:Q683"/>
    <mergeCell ref="N684:O684"/>
    <mergeCell ref="P684:Q684"/>
    <mergeCell ref="N697:O697"/>
    <mergeCell ref="P697:Q697"/>
    <mergeCell ref="N698:O698"/>
    <mergeCell ref="P698:Q698"/>
    <mergeCell ref="N699:O699"/>
    <mergeCell ref="P699:Q699"/>
    <mergeCell ref="N694:O694"/>
    <mergeCell ref="P694:Q694"/>
    <mergeCell ref="N695:O695"/>
    <mergeCell ref="P695:Q695"/>
    <mergeCell ref="N696:O696"/>
    <mergeCell ref="P696:Q696"/>
    <mergeCell ref="N691:O691"/>
    <mergeCell ref="P691:Q691"/>
    <mergeCell ref="N692:O692"/>
    <mergeCell ref="P692:Q692"/>
    <mergeCell ref="N693:O693"/>
    <mergeCell ref="P693:Q693"/>
    <mergeCell ref="N706:O706"/>
    <mergeCell ref="P706:Q706"/>
    <mergeCell ref="N707:O707"/>
    <mergeCell ref="P707:Q707"/>
    <mergeCell ref="N708:O708"/>
    <mergeCell ref="P708:Q708"/>
    <mergeCell ref="N703:O703"/>
    <mergeCell ref="P703:Q703"/>
    <mergeCell ref="N704:O704"/>
    <mergeCell ref="P704:Q704"/>
    <mergeCell ref="N705:O705"/>
    <mergeCell ref="P705:Q705"/>
    <mergeCell ref="N700:O700"/>
    <mergeCell ref="P700:Q700"/>
    <mergeCell ref="N701:O701"/>
    <mergeCell ref="P701:Q701"/>
    <mergeCell ref="N702:O702"/>
    <mergeCell ref="P702:Q702"/>
    <mergeCell ref="N715:O715"/>
    <mergeCell ref="P715:Q715"/>
    <mergeCell ref="N716:O716"/>
    <mergeCell ref="P716:Q716"/>
    <mergeCell ref="N717:O717"/>
    <mergeCell ref="P717:Q717"/>
    <mergeCell ref="N712:O712"/>
    <mergeCell ref="P712:Q712"/>
    <mergeCell ref="N713:O713"/>
    <mergeCell ref="P713:Q713"/>
    <mergeCell ref="N714:O714"/>
    <mergeCell ref="P714:Q714"/>
    <mergeCell ref="N709:O709"/>
    <mergeCell ref="P709:Q709"/>
    <mergeCell ref="N710:O710"/>
    <mergeCell ref="P710:Q710"/>
    <mergeCell ref="N711:O711"/>
    <mergeCell ref="P711:Q711"/>
    <mergeCell ref="N724:O724"/>
    <mergeCell ref="P724:Q724"/>
    <mergeCell ref="N725:O725"/>
    <mergeCell ref="P725:Q725"/>
    <mergeCell ref="N726:O726"/>
    <mergeCell ref="P726:Q726"/>
    <mergeCell ref="N721:O721"/>
    <mergeCell ref="P721:Q721"/>
    <mergeCell ref="N722:O722"/>
    <mergeCell ref="P722:Q722"/>
    <mergeCell ref="N723:O723"/>
    <mergeCell ref="P723:Q723"/>
    <mergeCell ref="N718:O718"/>
    <mergeCell ref="P718:Q718"/>
    <mergeCell ref="N719:O719"/>
    <mergeCell ref="P719:Q719"/>
    <mergeCell ref="N720:O720"/>
    <mergeCell ref="P720:Q720"/>
    <mergeCell ref="N733:O733"/>
    <mergeCell ref="P733:Q733"/>
    <mergeCell ref="N734:O734"/>
    <mergeCell ref="P734:Q734"/>
    <mergeCell ref="N735:O735"/>
    <mergeCell ref="P735:Q735"/>
    <mergeCell ref="N730:O730"/>
    <mergeCell ref="P730:Q730"/>
    <mergeCell ref="N731:O731"/>
    <mergeCell ref="P731:Q731"/>
    <mergeCell ref="N732:O732"/>
    <mergeCell ref="P732:Q732"/>
    <mergeCell ref="N727:O727"/>
    <mergeCell ref="P727:Q727"/>
    <mergeCell ref="N728:O728"/>
    <mergeCell ref="P728:Q728"/>
    <mergeCell ref="N729:O729"/>
    <mergeCell ref="P729:Q729"/>
    <mergeCell ref="N742:O742"/>
    <mergeCell ref="P742:Q742"/>
    <mergeCell ref="N743:O743"/>
    <mergeCell ref="P743:Q743"/>
    <mergeCell ref="N744:O744"/>
    <mergeCell ref="P744:Q744"/>
    <mergeCell ref="N739:O739"/>
    <mergeCell ref="P739:Q739"/>
    <mergeCell ref="N740:O740"/>
    <mergeCell ref="P740:Q740"/>
    <mergeCell ref="N741:O741"/>
    <mergeCell ref="P741:Q741"/>
    <mergeCell ref="N736:O736"/>
    <mergeCell ref="P736:Q736"/>
    <mergeCell ref="N737:O737"/>
    <mergeCell ref="P737:Q737"/>
    <mergeCell ref="N738:O738"/>
    <mergeCell ref="P738:Q738"/>
    <mergeCell ref="N751:O751"/>
    <mergeCell ref="P751:Q751"/>
    <mergeCell ref="N752:O752"/>
    <mergeCell ref="P752:Q752"/>
    <mergeCell ref="N753:O753"/>
    <mergeCell ref="P753:Q753"/>
    <mergeCell ref="N748:O748"/>
    <mergeCell ref="P748:Q748"/>
    <mergeCell ref="N749:O749"/>
    <mergeCell ref="P749:Q749"/>
    <mergeCell ref="N750:O750"/>
    <mergeCell ref="P750:Q750"/>
    <mergeCell ref="N745:O745"/>
    <mergeCell ref="P745:Q745"/>
    <mergeCell ref="N746:O746"/>
    <mergeCell ref="P746:Q746"/>
    <mergeCell ref="N747:O747"/>
    <mergeCell ref="P747:Q747"/>
    <mergeCell ref="N760:O760"/>
    <mergeCell ref="P760:Q760"/>
    <mergeCell ref="N761:O761"/>
    <mergeCell ref="P761:Q761"/>
    <mergeCell ref="N762:O762"/>
    <mergeCell ref="P762:Q762"/>
    <mergeCell ref="N757:O757"/>
    <mergeCell ref="P757:Q757"/>
    <mergeCell ref="N758:O758"/>
    <mergeCell ref="P758:Q758"/>
    <mergeCell ref="N759:O759"/>
    <mergeCell ref="P759:Q759"/>
    <mergeCell ref="N754:O754"/>
    <mergeCell ref="P754:Q754"/>
    <mergeCell ref="N755:O755"/>
    <mergeCell ref="P755:Q755"/>
    <mergeCell ref="N756:O756"/>
    <mergeCell ref="P756:Q756"/>
    <mergeCell ref="N769:O769"/>
    <mergeCell ref="P769:Q769"/>
    <mergeCell ref="N770:O770"/>
    <mergeCell ref="P770:Q770"/>
    <mergeCell ref="N771:O771"/>
    <mergeCell ref="P771:Q771"/>
    <mergeCell ref="N766:O766"/>
    <mergeCell ref="P766:Q766"/>
    <mergeCell ref="N767:O767"/>
    <mergeCell ref="P767:Q767"/>
    <mergeCell ref="N768:O768"/>
    <mergeCell ref="P768:Q768"/>
    <mergeCell ref="N763:O763"/>
    <mergeCell ref="P763:Q763"/>
    <mergeCell ref="N764:O764"/>
    <mergeCell ref="P764:Q764"/>
    <mergeCell ref="N765:O765"/>
    <mergeCell ref="P765:Q765"/>
    <mergeCell ref="N778:O778"/>
    <mergeCell ref="P778:Q778"/>
    <mergeCell ref="N779:O779"/>
    <mergeCell ref="P779:Q779"/>
    <mergeCell ref="N780:O780"/>
    <mergeCell ref="P780:Q780"/>
    <mergeCell ref="N775:O775"/>
    <mergeCell ref="P775:Q775"/>
    <mergeCell ref="N776:O776"/>
    <mergeCell ref="P776:Q776"/>
    <mergeCell ref="N777:O777"/>
    <mergeCell ref="P777:Q777"/>
    <mergeCell ref="N772:O772"/>
    <mergeCell ref="P772:Q772"/>
    <mergeCell ref="N773:O773"/>
    <mergeCell ref="P773:Q773"/>
    <mergeCell ref="N774:O774"/>
    <mergeCell ref="P774:Q774"/>
    <mergeCell ref="N787:O787"/>
    <mergeCell ref="P787:Q787"/>
    <mergeCell ref="N788:O788"/>
    <mergeCell ref="P788:Q788"/>
    <mergeCell ref="N789:O789"/>
    <mergeCell ref="P789:Q789"/>
    <mergeCell ref="N784:O784"/>
    <mergeCell ref="P784:Q784"/>
    <mergeCell ref="N785:O785"/>
    <mergeCell ref="P785:Q785"/>
    <mergeCell ref="N786:O786"/>
    <mergeCell ref="P786:Q786"/>
    <mergeCell ref="N781:O781"/>
    <mergeCell ref="P781:Q781"/>
    <mergeCell ref="N782:O782"/>
    <mergeCell ref="P782:Q782"/>
    <mergeCell ref="N783:O783"/>
    <mergeCell ref="P783:Q783"/>
    <mergeCell ref="N796:O796"/>
    <mergeCell ref="P796:Q796"/>
    <mergeCell ref="N797:O797"/>
    <mergeCell ref="P797:Q797"/>
    <mergeCell ref="N798:O798"/>
    <mergeCell ref="P798:Q798"/>
    <mergeCell ref="N793:O793"/>
    <mergeCell ref="P793:Q793"/>
    <mergeCell ref="N794:O794"/>
    <mergeCell ref="P794:Q794"/>
    <mergeCell ref="N795:O795"/>
    <mergeCell ref="P795:Q795"/>
    <mergeCell ref="N790:O790"/>
    <mergeCell ref="P790:Q790"/>
    <mergeCell ref="N791:O791"/>
    <mergeCell ref="P791:Q791"/>
    <mergeCell ref="N792:O792"/>
    <mergeCell ref="P792:Q792"/>
    <mergeCell ref="N805:O805"/>
    <mergeCell ref="P805:Q805"/>
    <mergeCell ref="N806:O806"/>
    <mergeCell ref="P806:Q806"/>
    <mergeCell ref="N807:O807"/>
    <mergeCell ref="P807:Q807"/>
    <mergeCell ref="N802:O802"/>
    <mergeCell ref="P802:Q802"/>
    <mergeCell ref="N803:O803"/>
    <mergeCell ref="P803:Q803"/>
    <mergeCell ref="N804:O804"/>
    <mergeCell ref="P804:Q804"/>
    <mergeCell ref="N799:O799"/>
    <mergeCell ref="P799:Q799"/>
    <mergeCell ref="N800:O800"/>
    <mergeCell ref="P800:Q800"/>
    <mergeCell ref="N801:O801"/>
    <mergeCell ref="P801:Q801"/>
    <mergeCell ref="N814:O814"/>
    <mergeCell ref="P814:Q814"/>
    <mergeCell ref="N815:O815"/>
    <mergeCell ref="P815:Q815"/>
    <mergeCell ref="N816:O816"/>
    <mergeCell ref="P816:Q816"/>
    <mergeCell ref="N811:O811"/>
    <mergeCell ref="P811:Q811"/>
    <mergeCell ref="N812:O812"/>
    <mergeCell ref="P812:Q812"/>
    <mergeCell ref="N813:O813"/>
    <mergeCell ref="P813:Q813"/>
    <mergeCell ref="N808:O808"/>
    <mergeCell ref="P808:Q808"/>
    <mergeCell ref="N809:O809"/>
    <mergeCell ref="P809:Q809"/>
    <mergeCell ref="N810:O810"/>
    <mergeCell ref="P810:Q810"/>
    <mergeCell ref="N823:O823"/>
    <mergeCell ref="P823:Q823"/>
    <mergeCell ref="N824:O824"/>
    <mergeCell ref="P824:Q824"/>
    <mergeCell ref="N825:O825"/>
    <mergeCell ref="P825:Q825"/>
    <mergeCell ref="N820:O820"/>
    <mergeCell ref="P820:Q820"/>
    <mergeCell ref="N821:O821"/>
    <mergeCell ref="P821:Q821"/>
    <mergeCell ref="N822:O822"/>
    <mergeCell ref="P822:Q822"/>
    <mergeCell ref="N817:O817"/>
    <mergeCell ref="P817:Q817"/>
    <mergeCell ref="N818:O818"/>
    <mergeCell ref="P818:Q818"/>
    <mergeCell ref="N819:O819"/>
    <mergeCell ref="P819:Q819"/>
    <mergeCell ref="N832:O832"/>
    <mergeCell ref="P832:Q832"/>
    <mergeCell ref="N833:O833"/>
    <mergeCell ref="P833:Q833"/>
    <mergeCell ref="N834:O834"/>
    <mergeCell ref="P834:Q834"/>
    <mergeCell ref="N829:O829"/>
    <mergeCell ref="P829:Q829"/>
    <mergeCell ref="N830:O830"/>
    <mergeCell ref="P830:Q830"/>
    <mergeCell ref="N831:O831"/>
    <mergeCell ref="P831:Q831"/>
    <mergeCell ref="N826:O826"/>
    <mergeCell ref="P826:Q826"/>
    <mergeCell ref="N827:O827"/>
    <mergeCell ref="P827:Q827"/>
    <mergeCell ref="N828:O828"/>
    <mergeCell ref="P828:Q828"/>
    <mergeCell ref="N841:O841"/>
    <mergeCell ref="P841:Q841"/>
    <mergeCell ref="N842:O842"/>
    <mergeCell ref="P842:Q842"/>
    <mergeCell ref="N843:O843"/>
    <mergeCell ref="P843:Q843"/>
    <mergeCell ref="N838:O838"/>
    <mergeCell ref="P838:Q838"/>
    <mergeCell ref="N839:O839"/>
    <mergeCell ref="P839:Q839"/>
    <mergeCell ref="N840:O840"/>
    <mergeCell ref="P840:Q840"/>
    <mergeCell ref="N835:O835"/>
    <mergeCell ref="P835:Q835"/>
    <mergeCell ref="N836:O836"/>
    <mergeCell ref="P836:Q836"/>
    <mergeCell ref="N837:O837"/>
    <mergeCell ref="P837:Q837"/>
    <mergeCell ref="N850:O850"/>
    <mergeCell ref="P850:Q850"/>
    <mergeCell ref="N851:O851"/>
    <mergeCell ref="P851:Q851"/>
    <mergeCell ref="N852:O852"/>
    <mergeCell ref="P852:Q852"/>
    <mergeCell ref="N847:O847"/>
    <mergeCell ref="P847:Q847"/>
    <mergeCell ref="N848:O848"/>
    <mergeCell ref="P848:Q848"/>
    <mergeCell ref="N849:O849"/>
    <mergeCell ref="P849:Q849"/>
    <mergeCell ref="N844:O844"/>
    <mergeCell ref="P844:Q844"/>
    <mergeCell ref="N845:O845"/>
    <mergeCell ref="P845:Q845"/>
    <mergeCell ref="N846:O846"/>
    <mergeCell ref="P846:Q846"/>
    <mergeCell ref="N859:O859"/>
    <mergeCell ref="P859:Q859"/>
    <mergeCell ref="N860:O860"/>
    <mergeCell ref="P860:Q860"/>
    <mergeCell ref="N861:O861"/>
    <mergeCell ref="P861:Q861"/>
    <mergeCell ref="N856:O856"/>
    <mergeCell ref="P856:Q856"/>
    <mergeCell ref="N857:O857"/>
    <mergeCell ref="P857:Q857"/>
    <mergeCell ref="N858:O858"/>
    <mergeCell ref="P858:Q858"/>
    <mergeCell ref="N853:O853"/>
    <mergeCell ref="P853:Q853"/>
    <mergeCell ref="N854:O854"/>
    <mergeCell ref="P854:Q854"/>
    <mergeCell ref="N855:O855"/>
    <mergeCell ref="P855:Q855"/>
    <mergeCell ref="N868:O868"/>
    <mergeCell ref="P868:Q868"/>
    <mergeCell ref="N869:O869"/>
    <mergeCell ref="P869:Q869"/>
    <mergeCell ref="N870:O870"/>
    <mergeCell ref="P870:Q870"/>
    <mergeCell ref="N865:O865"/>
    <mergeCell ref="P865:Q865"/>
    <mergeCell ref="N866:O866"/>
    <mergeCell ref="P866:Q866"/>
    <mergeCell ref="N867:O867"/>
    <mergeCell ref="P867:Q867"/>
    <mergeCell ref="N862:O862"/>
    <mergeCell ref="P862:Q862"/>
    <mergeCell ref="N863:O863"/>
    <mergeCell ref="P863:Q863"/>
    <mergeCell ref="N864:O864"/>
    <mergeCell ref="P864:Q864"/>
    <mergeCell ref="N877:O877"/>
    <mergeCell ref="P877:Q877"/>
    <mergeCell ref="N878:O878"/>
    <mergeCell ref="P878:Q878"/>
    <mergeCell ref="N879:O879"/>
    <mergeCell ref="P879:Q879"/>
    <mergeCell ref="N874:O874"/>
    <mergeCell ref="P874:Q874"/>
    <mergeCell ref="N875:O875"/>
    <mergeCell ref="P875:Q875"/>
    <mergeCell ref="N876:O876"/>
    <mergeCell ref="P876:Q876"/>
    <mergeCell ref="N871:O871"/>
    <mergeCell ref="P871:Q871"/>
    <mergeCell ref="N872:O872"/>
    <mergeCell ref="P872:Q872"/>
    <mergeCell ref="N873:O873"/>
    <mergeCell ref="P873:Q873"/>
    <mergeCell ref="N886:O886"/>
    <mergeCell ref="P886:Q886"/>
    <mergeCell ref="N887:O887"/>
    <mergeCell ref="P887:Q887"/>
    <mergeCell ref="N888:O888"/>
    <mergeCell ref="P888:Q888"/>
    <mergeCell ref="N883:O883"/>
    <mergeCell ref="P883:Q883"/>
    <mergeCell ref="N884:O884"/>
    <mergeCell ref="P884:Q884"/>
    <mergeCell ref="N885:O885"/>
    <mergeCell ref="P885:Q885"/>
    <mergeCell ref="N880:O880"/>
    <mergeCell ref="P880:Q880"/>
    <mergeCell ref="N881:O881"/>
    <mergeCell ref="P881:Q881"/>
    <mergeCell ref="N882:O882"/>
    <mergeCell ref="P882:Q882"/>
    <mergeCell ref="N895:O895"/>
    <mergeCell ref="P895:Q895"/>
    <mergeCell ref="N896:O896"/>
    <mergeCell ref="P896:Q896"/>
    <mergeCell ref="N897:O897"/>
    <mergeCell ref="P897:Q897"/>
    <mergeCell ref="N892:O892"/>
    <mergeCell ref="P892:Q892"/>
    <mergeCell ref="N893:O893"/>
    <mergeCell ref="P893:Q893"/>
    <mergeCell ref="N894:O894"/>
    <mergeCell ref="P894:Q894"/>
    <mergeCell ref="N889:O889"/>
    <mergeCell ref="P889:Q889"/>
    <mergeCell ref="N890:O890"/>
    <mergeCell ref="P890:Q890"/>
    <mergeCell ref="N891:O891"/>
    <mergeCell ref="P891:Q891"/>
    <mergeCell ref="N904:O904"/>
    <mergeCell ref="P904:Q904"/>
    <mergeCell ref="N905:O905"/>
    <mergeCell ref="P905:Q905"/>
    <mergeCell ref="N906:O906"/>
    <mergeCell ref="P906:Q906"/>
    <mergeCell ref="N901:O901"/>
    <mergeCell ref="P901:Q901"/>
    <mergeCell ref="N902:O902"/>
    <mergeCell ref="P902:Q902"/>
    <mergeCell ref="N903:O903"/>
    <mergeCell ref="P903:Q903"/>
    <mergeCell ref="N898:O898"/>
    <mergeCell ref="P898:Q898"/>
    <mergeCell ref="N899:O899"/>
    <mergeCell ref="P899:Q899"/>
    <mergeCell ref="N900:O900"/>
    <mergeCell ref="P900:Q900"/>
    <mergeCell ref="N913:O913"/>
    <mergeCell ref="P913:Q913"/>
    <mergeCell ref="N914:O914"/>
    <mergeCell ref="P914:Q914"/>
    <mergeCell ref="N915:O915"/>
    <mergeCell ref="P915:Q915"/>
    <mergeCell ref="N910:O910"/>
    <mergeCell ref="P910:Q910"/>
    <mergeCell ref="N911:O911"/>
    <mergeCell ref="P911:Q911"/>
    <mergeCell ref="N912:O912"/>
    <mergeCell ref="P912:Q912"/>
    <mergeCell ref="N907:O907"/>
    <mergeCell ref="P907:Q907"/>
    <mergeCell ref="N908:O908"/>
    <mergeCell ref="P908:Q908"/>
    <mergeCell ref="N909:O909"/>
    <mergeCell ref="P909:Q909"/>
    <mergeCell ref="N922:O922"/>
    <mergeCell ref="P922:Q922"/>
    <mergeCell ref="N923:O923"/>
    <mergeCell ref="P923:Q923"/>
    <mergeCell ref="N924:O924"/>
    <mergeCell ref="P924:Q924"/>
    <mergeCell ref="N919:O919"/>
    <mergeCell ref="P919:Q919"/>
    <mergeCell ref="N920:O920"/>
    <mergeCell ref="P920:Q920"/>
    <mergeCell ref="N921:O921"/>
    <mergeCell ref="P921:Q921"/>
    <mergeCell ref="N916:O916"/>
    <mergeCell ref="P916:Q916"/>
    <mergeCell ref="N917:O917"/>
    <mergeCell ref="P917:Q917"/>
    <mergeCell ref="N918:O918"/>
    <mergeCell ref="P918:Q918"/>
    <mergeCell ref="N931:O931"/>
    <mergeCell ref="P931:Q931"/>
    <mergeCell ref="N932:O932"/>
    <mergeCell ref="P932:Q932"/>
    <mergeCell ref="N933:O933"/>
    <mergeCell ref="P933:Q933"/>
    <mergeCell ref="N928:O928"/>
    <mergeCell ref="P928:Q928"/>
    <mergeCell ref="N929:O929"/>
    <mergeCell ref="P929:Q929"/>
    <mergeCell ref="N930:O930"/>
    <mergeCell ref="P930:Q930"/>
    <mergeCell ref="N925:O925"/>
    <mergeCell ref="P925:Q925"/>
    <mergeCell ref="N926:O926"/>
    <mergeCell ref="P926:Q926"/>
    <mergeCell ref="N927:O927"/>
    <mergeCell ref="P927:Q927"/>
    <mergeCell ref="N940:O940"/>
    <mergeCell ref="P940:Q940"/>
    <mergeCell ref="N941:O941"/>
    <mergeCell ref="P941:Q941"/>
    <mergeCell ref="N942:O942"/>
    <mergeCell ref="P942:Q942"/>
    <mergeCell ref="N937:O937"/>
    <mergeCell ref="P937:Q937"/>
    <mergeCell ref="N938:O938"/>
    <mergeCell ref="P938:Q938"/>
    <mergeCell ref="N939:O939"/>
    <mergeCell ref="P939:Q939"/>
    <mergeCell ref="N934:O934"/>
    <mergeCell ref="P934:Q934"/>
    <mergeCell ref="N935:O935"/>
    <mergeCell ref="P935:Q935"/>
    <mergeCell ref="N936:O936"/>
    <mergeCell ref="P936:Q936"/>
    <mergeCell ref="N949:O949"/>
    <mergeCell ref="P949:Q949"/>
    <mergeCell ref="N950:O950"/>
    <mergeCell ref="P950:Q950"/>
    <mergeCell ref="N951:O951"/>
    <mergeCell ref="P951:Q951"/>
    <mergeCell ref="N946:O946"/>
    <mergeCell ref="P946:Q946"/>
    <mergeCell ref="N947:O947"/>
    <mergeCell ref="P947:Q947"/>
    <mergeCell ref="N948:O948"/>
    <mergeCell ref="P948:Q948"/>
    <mergeCell ref="N943:O943"/>
    <mergeCell ref="P943:Q943"/>
    <mergeCell ref="N944:O944"/>
    <mergeCell ref="P944:Q944"/>
    <mergeCell ref="N945:O945"/>
    <mergeCell ref="P945:Q945"/>
    <mergeCell ref="N958:O958"/>
    <mergeCell ref="P958:Q958"/>
    <mergeCell ref="N959:O959"/>
    <mergeCell ref="P959:Q959"/>
    <mergeCell ref="N960:O960"/>
    <mergeCell ref="P960:Q960"/>
    <mergeCell ref="N955:O955"/>
    <mergeCell ref="P955:Q955"/>
    <mergeCell ref="N956:O956"/>
    <mergeCell ref="P956:Q956"/>
    <mergeCell ref="N957:O957"/>
    <mergeCell ref="P957:Q957"/>
    <mergeCell ref="N952:O952"/>
    <mergeCell ref="P952:Q952"/>
    <mergeCell ref="N953:O953"/>
    <mergeCell ref="P953:Q953"/>
    <mergeCell ref="N954:O954"/>
    <mergeCell ref="P954:Q954"/>
    <mergeCell ref="N967:O967"/>
    <mergeCell ref="P967:Q967"/>
    <mergeCell ref="N968:O968"/>
    <mergeCell ref="P968:Q968"/>
    <mergeCell ref="N969:O969"/>
    <mergeCell ref="P969:Q969"/>
    <mergeCell ref="N964:O964"/>
    <mergeCell ref="P964:Q964"/>
    <mergeCell ref="N965:O965"/>
    <mergeCell ref="P965:Q965"/>
    <mergeCell ref="N966:O966"/>
    <mergeCell ref="P966:Q966"/>
    <mergeCell ref="N961:O961"/>
    <mergeCell ref="P961:Q961"/>
    <mergeCell ref="N962:O962"/>
    <mergeCell ref="P962:Q962"/>
    <mergeCell ref="N963:O963"/>
    <mergeCell ref="P963:Q963"/>
    <mergeCell ref="N979:O979"/>
    <mergeCell ref="P979:Q979"/>
    <mergeCell ref="N976:O976"/>
    <mergeCell ref="P976:Q976"/>
    <mergeCell ref="N977:O977"/>
    <mergeCell ref="P977:Q977"/>
    <mergeCell ref="N978:O978"/>
    <mergeCell ref="P978:Q978"/>
    <mergeCell ref="N973:O973"/>
    <mergeCell ref="P973:Q973"/>
    <mergeCell ref="N974:O974"/>
    <mergeCell ref="P974:Q974"/>
    <mergeCell ref="N975:O975"/>
    <mergeCell ref="P975:Q975"/>
    <mergeCell ref="N970:O970"/>
    <mergeCell ref="P970:Q970"/>
    <mergeCell ref="N971:O971"/>
    <mergeCell ref="P971:Q971"/>
    <mergeCell ref="N972:O972"/>
    <mergeCell ref="P972:Q972"/>
  </mergeCells>
  <conditionalFormatting sqref="AB22:AQ741 S22:Z741 S622:AQ741 A22:L741">
    <cfRule type="expression" dxfId="37" priority="45">
      <formula>AND($A22&lt;&gt;"",MOD($A22,12)=0)</formula>
    </cfRule>
  </conditionalFormatting>
  <conditionalFormatting sqref="A622:K622 A381:I741 AM381:AQ741 AB381:AF741 L381:L741 S381:Z741">
    <cfRule type="expression" dxfId="36" priority="44">
      <formula>AND($A381&lt;&gt;"",MOD($A381,12)=0)</formula>
    </cfRule>
  </conditionalFormatting>
  <conditionalFormatting sqref="AA22:AA741">
    <cfRule type="expression" dxfId="35" priority="43">
      <formula>AND($A22&lt;&gt;"",MOD($A22,12)=0)</formula>
    </cfRule>
  </conditionalFormatting>
  <conditionalFormatting sqref="AA381:AA741">
    <cfRule type="expression" dxfId="34" priority="42">
      <formula>AND($A381&lt;&gt;"",MOD($A381,12)=0)</formula>
    </cfRule>
  </conditionalFormatting>
  <conditionalFormatting sqref="A45:L45 AB45:AQ45 S45:Z45">
    <cfRule type="expression" dxfId="33" priority="41">
      <formula>AND($A45&lt;&gt;"",MOD($A45,12)=0)</formula>
    </cfRule>
  </conditionalFormatting>
  <conditionalFormatting sqref="AA45">
    <cfRule type="expression" dxfId="32" priority="40">
      <formula>AND($A45&lt;&gt;"",MOD($A45,12)=0)</formula>
    </cfRule>
  </conditionalFormatting>
  <conditionalFormatting sqref="A57:L57 A69:L69 A81:L81 A93:L93 A105:L105 A117:L117 A129:L129 A141:L141 A153:L153 A165:L165 A177:L177 A189:L189 A201:L201 A213:L213 A225:L225 A237:L237 A249:L249 A261:L261 A273:L273 A285:L285 A297:L297 A309:L309 A321:L321 A333:L333 A345:L345 A357:L357 A369:L369 A381:L381 A393:L393 A405:L405 A417:L417 A429:L429 A441:L441 A453:L453 A465:L465 A477:L477 A489:L489 A501:L501 A513:L513 A525:L525 A537:L537 A549:L549 A561:L561 A573:L573 A585:L585 A597:L597 A609:L609 AB57:AQ57 AB69:AQ69 AB81:AQ81 AB93:AQ93 AB105:AQ105 AB117:AQ117 AB129:AQ129 AB141:AQ141 AB153:AQ153 AB165:AQ165 AB177:AQ177 AB189:AQ189 AB201:AQ201 AB213:AQ213 AB225:AQ225 AB237:AQ237 AB249:AQ249 AB261:AQ261 AB273:AQ273 AB285:AQ285 AB297:AQ297 AB309:AQ309 AB321:AQ321 AB333:AQ333 AB345:AQ345 AB357:AQ357 AB369:AQ369 AB381:AQ381 AB393:AQ393 AB405:AQ405 AB417:AQ417 AB429:AQ429 AB441:AQ441 AB453:AQ453 AB465:AQ465 AB477:AQ477 AB489:AQ489 AB501:AQ501 AB513:AQ513 AB525:AQ525 AB537:AQ537 AB549:AQ549 AB561:AQ561 AB573:AQ573 AB585:AQ585 AB597:AQ597 AB609:AQ609 S609:Z609 S597:Z597 S585:Z585 S573:Z573 S561:Z561 S549:Z549 S537:Z537 S525:Z525 S513:Z513 S501:Z501 S489:Z489 S477:Z477 S465:Z465 S453:Z453 S441:Z441 S429:Z429 S417:Z417 S405:Z405 S393:Z393 S381:Z381 S369:Z369 S357:Z357 S345:Z345 S333:Z333 S321:Z321 S309:Z309 S297:Z297 S285:Z285 S273:Z273 S261:Z261 S249:Z249 S237:Z237 S225:Z225 S213:Z213 S201:Z201 S189:Z189 S177:Z177 S165:Z165 S153:Z153 S141:Z141 S129:Z129 S117:Z117 S105:Z105 S93:Z93 S81:Z81 S69:Z69 S57:Z57 A621:L741 AB621:AQ741 S621:Z741">
    <cfRule type="expression" dxfId="31" priority="39">
      <formula>AND($A57&lt;&gt;"",MOD($A57,12)=0)</formula>
    </cfRule>
  </conditionalFormatting>
  <conditionalFormatting sqref="AA57 AA69 AA81 AA93 AA105 AA117 AA129 AA141 AA153 AA165 AA177 AA189 AA201 AA213 AA225 AA237 AA249 AA261 AA273 AA285 AA297 AA309 AA321 AA333 AA345 AA357 AA369 AA381 AA393 AA405 AA417 AA429 AA441 AA453 AA465 AA477 AA489 AA501 AA513 AA525 AA537 AA549 AA561 AA573 AA585 AA597 AA609 AA621:AA741">
    <cfRule type="expression" dxfId="30" priority="38">
      <formula>AND($A57&lt;&gt;"",MOD($A57,12)=0)</formula>
    </cfRule>
  </conditionalFormatting>
  <conditionalFormatting sqref="A117:L117 AB117:AQ117 A105:L105 AB105:AQ105 A93:L93 AB93:AQ93 A81:L81 AB81:AQ81 S81:Z81 S93:Z93 S105:Z105 S117:Z117">
    <cfRule type="expression" dxfId="29" priority="37">
      <formula>AND($A81&lt;&gt;"",MOD($A81,12)=0)</formula>
    </cfRule>
  </conditionalFormatting>
  <conditionalFormatting sqref="AA117 AA105 AA93 AA81">
    <cfRule type="expression" dxfId="28" priority="36">
      <formula>AND($A81&lt;&gt;"",MOD($A81,12)=0)</formula>
    </cfRule>
  </conditionalFormatting>
  <conditionalFormatting sqref="A980:AQ981 A742:L979 S742:AQ979">
    <cfRule type="expression" dxfId="27" priority="28">
      <formula>AND($A742&lt;&gt;"",MOD($A742,12)=0)</formula>
    </cfRule>
  </conditionalFormatting>
  <conditionalFormatting sqref="A742:I981 AM742:AQ981 AB742:AF981 L980:M981 R980:Z981 O980:O981 S742:Z979 L742:L979">
    <cfRule type="expression" dxfId="26" priority="27">
      <formula>AND($A742&lt;&gt;"",MOD($A742,12)=0)</formula>
    </cfRule>
  </conditionalFormatting>
  <conditionalFormatting sqref="AA742:AA981">
    <cfRule type="expression" dxfId="25" priority="26">
      <formula>AND($A742&lt;&gt;"",MOD($A742,12)=0)</formula>
    </cfRule>
  </conditionalFormatting>
  <conditionalFormatting sqref="AA742:AA981">
    <cfRule type="expression" dxfId="24" priority="25">
      <formula>AND($A742&lt;&gt;"",MOD($A742,12)=0)</formula>
    </cfRule>
  </conditionalFormatting>
  <conditionalFormatting sqref="A980:M981 AB742:AQ981 R980:Z981 O980:O981 S742:Z979 A742:L979">
    <cfRule type="expression" dxfId="23" priority="24">
      <formula>AND($A742&lt;&gt;"",MOD($A742,12)=0)</formula>
    </cfRule>
  </conditionalFormatting>
  <conditionalFormatting sqref="AA742:AA981">
    <cfRule type="expression" dxfId="22" priority="23">
      <formula>AND($A742&lt;&gt;"",MOD($A742,12)=0)</formula>
    </cfRule>
  </conditionalFormatting>
  <conditionalFormatting sqref="N980">
    <cfRule type="expression" dxfId="21" priority="22">
      <formula>AND($A980&lt;&gt;"",MOD($A980,12)=0)</formula>
    </cfRule>
  </conditionalFormatting>
  <conditionalFormatting sqref="P981">
    <cfRule type="expression" dxfId="20" priority="21">
      <formula>AND($A981&lt;&gt;"",MOD($A981,12)=0)</formula>
    </cfRule>
  </conditionalFormatting>
  <conditionalFormatting sqref="P980">
    <cfRule type="expression" dxfId="19" priority="20">
      <formula>AND($A980&lt;&gt;"",MOD($A980,12)=0)</formula>
    </cfRule>
  </conditionalFormatting>
  <conditionalFormatting sqref="P980:P981">
    <cfRule type="expression" dxfId="18" priority="19">
      <formula>AND($A980&lt;&gt;"",MOD($A980,12)=0)</formula>
    </cfRule>
  </conditionalFormatting>
  <conditionalFormatting sqref="M22:N22 M23:M33 N33">
    <cfRule type="expression" dxfId="17" priority="18">
      <formula>AND($A22&lt;&gt;"",MOD($A22,12)=0)</formula>
    </cfRule>
  </conditionalFormatting>
  <conditionalFormatting sqref="N23:N25">
    <cfRule type="expression" dxfId="16" priority="17">
      <formula>AND($A23&lt;&gt;"",MOD($A23,12)=0)</formula>
    </cfRule>
  </conditionalFormatting>
  <conditionalFormatting sqref="N26:N32">
    <cfRule type="expression" dxfId="15" priority="16">
      <formula>AND($A26&lt;&gt;"",MOD($A26,12)=0)</formula>
    </cfRule>
  </conditionalFormatting>
  <conditionalFormatting sqref="P22 P33">
    <cfRule type="expression" dxfId="14" priority="15">
      <formula>AND($A22&lt;&gt;"",MOD($A22,12)=0)</formula>
    </cfRule>
  </conditionalFormatting>
  <conditionalFormatting sqref="P23:P25">
    <cfRule type="expression" dxfId="13" priority="14">
      <formula>AND($A23&lt;&gt;"",MOD($A23,12)=0)</formula>
    </cfRule>
  </conditionalFormatting>
  <conditionalFormatting sqref="P26:P32">
    <cfRule type="expression" dxfId="12" priority="13">
      <formula>AND($A26&lt;&gt;"",MOD($A26,12)=0)</formula>
    </cfRule>
  </conditionalFormatting>
  <conditionalFormatting sqref="R22 R33">
    <cfRule type="expression" dxfId="11" priority="12">
      <formula>AND($A22&lt;&gt;"",MOD($A22,12)=0)</formula>
    </cfRule>
  </conditionalFormatting>
  <conditionalFormatting sqref="R23:R25">
    <cfRule type="expression" dxfId="10" priority="11">
      <formula>AND($A23&lt;&gt;"",MOD($A23,12)=0)</formula>
    </cfRule>
  </conditionalFormatting>
  <conditionalFormatting sqref="R26:R32">
    <cfRule type="expression" dxfId="9" priority="10">
      <formula>AND($A26&lt;&gt;"",MOD($A26,12)=0)</formula>
    </cfRule>
  </conditionalFormatting>
  <conditionalFormatting sqref="M34:N34 M46:N46 M58:N58 M70:N70 M82:N82 M94:N94 M106:N106 M118:N118 M130:N130 M142:N142 M154:N154 M166:N166 M178:N178 M190:N190 M202:N202 M214:N214 M226:N226 M238:N238 M250:N250 M262:N262 M274:N274 M286:N286 M298:N298 M310:N310 M322:N322 M334:N334 M346:N346 M358:N358 M370:N370 M382:N382 M394:N394 M406:N406 M418:N418 M430:N430 M442:N442 M454:N454 M466:N466 M478:N478 M490:N490 M502:N502 M514:N514 M526:N526 M538:N538 M550:N550 M562:N562 M574:N574 M586:N586 M598:N598 M610:N610 M622:N622 M634:N634 M646:N646 M658:N658 M670:N670 M682:N682 M694:N694 M706:N706 M718:N718 M730:N730 M742:N742 M754:N754 M766:N766 M778:N778 M790:N790 M802:N802 M814:N814 M826:N826 M838:N838 M850:N850 M862:N862 M874:N874 M886:N886 M898:N898 M910:N910 M922:N922 M934:N934 M946:N946 M958:N958 M970:N970 M35:M45 M47:M57 M59:M69 M71:M81 M83:M93 M95:M105 M107:M117 M119:M129 M131:M141 M143:M153 M155:M165 M167:M177 M179:M189 M191:M201 M203:M213 M215:M225 M227:M237 M239:M249 M251:M261 M263:M273 M275:M285 M287:M297 M299:M309 M311:M321 M323:M333 M335:M345 M347:M357 M359:M369 M371:M381 M383:M393 M395:M405 M407:M417 M419:M429 M431:M441 M443:M453 M455:M465 M467:M477 M479:M489 M491:M501 M503:M513 M515:M525 M527:M537 M539:M549 M551:M561 M563:M573 M575:M585 M587:M597 M599:M609 M611:M621 M623:M633 M635:M645 M647:M657 M659:M669 M671:M681 M683:M693 M695:M705 M707:M717 M719:M729 M731:M741 M743:M753 M755:M765 M767:M777 M779:M789 M791:M801 M803:M813 M815:M825 M827:M837 M839:M849 M851:M861 M863:M873 M875:M885 M887:M897 M899:M909 M911:M921 M923:M933 M935:M945 M947:M957 M959:M969 M971:M979 N45 N57 N69 N81 N93 N105 N117 N129 N141 N153 N165 N177 N189 N201 N213 N225 N237 N249 N261 N273 N285 N297 N309 N321 N333 N345 N357 N369 N381 N393 N405 N417 N429 N441 N453 N465 N477 N489 N501 N513 N525 N537 N549 N561 N573 N585 N597 N609 N621 N633 N645 N657 N669 N681 N693 N705 N717 N729 N741 N753 N765 N777 N789 N801 N813 N825 N837 N849 N861 N873 N885 N897 N909 N921 N933 N945 N957 N969">
    <cfRule type="expression" dxfId="8" priority="9">
      <formula>AND($A34&lt;&gt;"",MOD($A34,12)=0)</formula>
    </cfRule>
  </conditionalFormatting>
  <conditionalFormatting sqref="N35:N37 N47:N49 N59:N61 N71:N73 N83:N85 N95:N97 N107:N109 N119:N121 N131:N133 N143:N145 N155:N157 N167:N169 N179:N181 N191:N193 N203:N205 N215:N217 N227:N229 N239:N241 N251:N253 N263:N265 N275:N277 N287:N289 N299:N301 N311:N313 N323:N325 N335:N337 N347:N349 N359:N361 N371:N373 N383:N385 N395:N397 N407:N409 N419:N421 N431:N433 N443:N445 N455:N457 N467:N469 N479:N481 N491:N493 N503:N505 N515:N517 N527:N529 N539:N541 N551:N553 N563:N565 N575:N577 N587:N589 N599:N601 N611:N613 N623:N625 N635:N637 N647:N649 N659:N661 N671:N673 N683:N685 N695:N697 N707:N709 N719:N721 N731:N733 N743:N745 N755:N757 N767:N769 N779:N781 N791:N793 N803:N805 N815:N817 N827:N829 N839:N841 N851:N853 N863:N865 N875:N877 N887:N889 N899:N901 N911:N913 N923:N925 N935:N937 N947:N949 N959:N961 N971:N973">
    <cfRule type="expression" dxfId="7" priority="8">
      <formula>AND($A35&lt;&gt;"",MOD($A35,12)=0)</formula>
    </cfRule>
  </conditionalFormatting>
  <conditionalFormatting sqref="N38:N44 N50:N56 N62:N68 N74:N80 N86:N92 N98:N104 N110:N116 N122:N128 N134:N140 N146:N152 N158:N164 N170:N176 N182:N188 N194:N200 N206:N212 N218:N224 N230:N236 N242:N248 N254:N260 N266:N272 N278:N284 N290:N296 N302:N308 N314:N320 N326:N332 N338:N344 N350:N356 N362:N368 N374:N380 N386:N392 N398:N404 N410:N416 N422:N428 N434:N440 N446:N452 N458:N464 N470:N476 N482:N488 N494:N500 N506:N512 N518:N524 N530:N536 N542:N548 N554:N560 N566:N572 N578:N584 N590:N596 N602:N608 N614:N620 N626:N632 N638:N644 N650:N656 N662:N668 N674:N680 N686:N692 N698:N704 N710:N716 N722:N728 N734:N740 N746:N752 N758:N764 N770:N776 N782:N788 N794:N800 N806:N812 N818:N824 N830:N836 N842:N848 N854:N860 N866:N872 N878:N884 N890:N896 N902:N908 N914:N920 N926:N932 N938:N944 N950:N956 N962:N968 N974:N979">
    <cfRule type="expression" dxfId="6" priority="7">
      <formula>AND($A38&lt;&gt;"",MOD($A38,12)=0)</formula>
    </cfRule>
  </conditionalFormatting>
  <conditionalFormatting sqref="P34 P45:P46 P57:P58 P69:P70 P81:P82 P93:P94 P105:P106 P117:P118 P129:P130 P141:P142 P153:P154 P165:P166 P177:P178 P189:P190 P201:P202 P213:P214 P225:P226 P237:P238 P249:P250 P261:P262 P273:P274 P285:P286 P297:P298 P309:P310 P321:P322 P333:P334 P345:P346 P357:P358 P369:P370 P381:P382 P393:P394 P405:P406 P417:P418 P429:P430 P441:P442 P453:P454 P465:P466 P477:P478 P489:P490 P501:P502 P513:P514 P525:P526 P537:P538 P549:P550 P561:P562 P573:P574 P585:P586 P597:P598 P609:P610 P621:P622 P633:P634 P645:P646 P657:P658 P669:P670 P681:P682 P693:P694 P705:P706 P717:P718 P729:P730 P741:P742 P753:P754 P765:P766 P777:P778 P789:P790 P801:P802 P813:P814 P825:P826 P837:P838 P849:P850 P861:P862 P873:P874 P885:P886 P897:P898 P909:P910 P921:P922 P933:P934 P945:P946 P957:P958 P969:P970">
    <cfRule type="expression" dxfId="5" priority="6">
      <formula>AND($A34&lt;&gt;"",MOD($A34,12)=0)</formula>
    </cfRule>
  </conditionalFormatting>
  <conditionalFormatting sqref="P35:P37 P47:P49 P59:P61 P71:P73 P83:P85 P95:P97 P107:P109 P119:P121 P131:P133 P143:P145 P155:P157 P167:P169 P179:P181 P191:P193 P203:P205 P215:P217 P227:P229 P239:P241 P251:P253 P263:P265 P275:P277 P287:P289 P299:P301 P311:P313 P323:P325 P335:P337 P347:P349 P359:P361 P371:P373 P383:P385 P395:P397 P407:P409 P419:P421 P431:P433 P443:P445 P455:P457 P467:P469 P479:P481 P491:P493 P503:P505 P515:P517 P527:P529 P539:P541 P551:P553 P563:P565 P575:P577 P587:P589 P599:P601 P611:P613 P623:P625 P635:P637 P647:P649 P659:P661 P671:P673 P683:P685 P695:P697 P707:P709 P719:P721 P731:P733 P743:P745 P755:P757 P767:P769 P779:P781 P791:P793 P803:P805 P815:P817 P827:P829 P839:P841 P851:P853 P863:P865 P875:P877 P887:P889 P899:P901 P911:P913 P923:P925 P935:P937 P947:P949 P959:P961 P971:P973">
    <cfRule type="expression" dxfId="4" priority="5">
      <formula>AND($A35&lt;&gt;"",MOD($A35,12)=0)</formula>
    </cfRule>
  </conditionalFormatting>
  <conditionalFormatting sqref="P38:P44 P50:P56 P62:P68 P74:P80 P86:P92 P98:P104 P110:P116 P122:P128 P134:P140 P146:P152 P158:P164 P170:P176 P182:P188 P194:P200 P206:P212 P218:P224 P230:P236 P242:P248 P254:P260 P266:P272 P278:P284 P290:P296 P302:P308 P314:P320 P326:P332 P338:P344 P350:P356 P362:P368 P374:P380 P386:P392 P398:P404 P410:P416 P422:P428 P434:P440 P446:P452 P458:P464 P470:P476 P482:P488 P494:P500 P506:P512 P518:P524 P530:P536 P542:P548 P554:P560 P566:P572 P578:P584 P590:P596 P602:P608 P614:P620 P626:P632 P638:P644 P650:P656 P662:P668 P674:P680 P686:P692 P698:P704 P710:P716 P722:P728 P734:P740 P746:P752 P758:P764 P770:P776 P782:P788 P794:P800 P806:P812 P818:P824 P830:P836 P842:P848 P854:P860 P866:P872 P878:P884 P890:P896 P902:P908 P914:P920 P926:P932 P938:P944 P950:P956 P962:P968 P974:P979">
    <cfRule type="expression" dxfId="3" priority="4">
      <formula>AND($A38&lt;&gt;"",MOD($A38,12)=0)</formula>
    </cfRule>
  </conditionalFormatting>
  <conditionalFormatting sqref="R34 R45:R46 R57:R58 R69:R70 R81:R82 R93:R94 R105:R106 R117:R118 R129:R130 R141:R142 R153:R154 R165:R166 R177:R178 R189:R190 R201:R202 R213:R214 R225:R226 R237:R238 R249:R250 R261:R262 R273:R274 R285:R286 R297:R298 R309:R310 R321:R322 R333:R334 R345:R346 R357:R358 R369:R370 R381:R382 R393:R394 R405:R406 R417:R418 R429:R430 R441:R442 R453:R454 R465:R466 R477:R478 R489:R490 R501:R502 R513:R514 R525:R526 R537:R538 R549:R550 R561:R562 R573:R574 R585:R586 R597:R598 R609:R610 R621:R622 R633:R634 R645:R646 R657:R658 R669:R670 R681:R682 R693:R694 R705:R706 R717:R718 R729:R730 R741:R742 R753:R754 R765:R766 R777:R778 R789:R790 R801:R802 R813:R814 R825:R826 R837:R838 R849:R850 R861:R862 R873:R874 R885:R886 R897:R898 R909:R910 R921:R922 R933:R934 R945:R946 R957:R958 R969:R970">
    <cfRule type="expression" dxfId="2" priority="3">
      <formula>AND($A34&lt;&gt;"",MOD($A34,12)=0)</formula>
    </cfRule>
  </conditionalFormatting>
  <conditionalFormatting sqref="R35:R37 R47:R49 R59:R61 R71:R73 R83:R85 R95:R97 R107:R109 R119:R121 R131:R133 R143:R145 R155:R157 R167:R169 R179:R181 R191:R193 R203:R205 R215:R217 R227:R229 R239:R241 R251:R253 R263:R265 R275:R277 R287:R289 R299:R301 R311:R313 R323:R325 R335:R337 R347:R349 R359:R361 R371:R373 R383:R385 R395:R397 R407:R409 R419:R421 R431:R433 R443:R445 R455:R457 R467:R469 R479:R481 R491:R493 R503:R505 R515:R517 R527:R529 R539:R541 R551:R553 R563:R565 R575:R577 R587:R589 R599:R601 R611:R613 R623:R625 R635:R637 R647:R649 R659:R661 R671:R673 R683:R685 R695:R697 R707:R709 R719:R721 R731:R733 R743:R745 R755:R757 R767:R769 R779:R781 R791:R793 R803:R805 R815:R817 R827:R829 R839:R841 R851:R853 R863:R865 R875:R877 R887:R889 R899:R901 R911:R913 R923:R925 R935:R937 R947:R949 R959:R961 R971:R973">
    <cfRule type="expression" dxfId="1" priority="2">
      <formula>AND($A35&lt;&gt;"",MOD($A35,12)=0)</formula>
    </cfRule>
  </conditionalFormatting>
  <conditionalFormatting sqref="R38:R44 R50:R56 R62:R68 R74:R80 R86:R92 R98:R104 R110:R116 R122:R128 R134:R140 R146:R152 R158:R164 R170:R176 R182:R188 R194:R200 R206:R212 R218:R224 R230:R236 R242:R248 R254:R260 R266:R272 R278:R284 R290:R296 R302:R308 R314:R320 R326:R332 R338:R344 R350:R356 R362:R368 R374:R380 R386:R392 R398:R404 R410:R416 R422:R428 R434:R440 R446:R452 R458:R464 R470:R476 R482:R488 R494:R500 R506:R512 R518:R524 R530:R536 R542:R548 R554:R560 R566:R572 R578:R584 R590:R596 R602:R608 R614:R620 R626:R632 R638:R644 R650:R656 R662:R668 R674:R680 R686:R692 R698:R704 R710:R716 R722:R728 R734:R740 R746:R752 R758:R764 R770:R776 R782:R788 R794:R800 R806:R812 R818:R824 R830:R836 R842:R848 R854:R860 R866:R872 R878:R884 R890:R896 R902:R908 R914:R920 R926:R932 R938:R944 R950:R956 R962:R968 R974:R979">
    <cfRule type="expression" dxfId="0" priority="1">
      <formula>AND($A38&lt;&gt;"",MOD($A38,12)=0)</formula>
    </cfRule>
  </conditionalFormatting>
  <dataValidations count="5">
    <dataValidation type="decimal" allowBlank="1" showInputMessage="1" showErrorMessage="1" errorTitle="WPŁATY PRZEWYŻSZAJĄ LIMIT WPŁAT" error="Roczne wpłaty na IKZE powinny być niższe niż kwota limitu IKZE." prompt="Roczne wpłaty na IKZE powinny być niższe niż kwota limitu IKZE" sqref="F5" xr:uid="{F04F59FD-E55D-4CD4-AA75-2C9B645F65B2}">
      <formula1>0</formula1>
      <formula2>$F$4</formula2>
    </dataValidation>
    <dataValidation type="decimal" allowBlank="1" showInputMessage="1" showErrorMessage="1" sqref="F12" xr:uid="{813A9E5E-E36A-489B-A7C0-559FB8A9BB44}">
      <formula1>0.01</formula1>
      <formula2>1</formula2>
    </dataValidation>
    <dataValidation type="date" allowBlank="1" showInputMessage="1" showErrorMessage="1" sqref="F9" xr:uid="{6A1D046F-56BF-4F07-AD68-0EC75D64DDE7}">
      <formula1>43466</formula1>
      <formula2>47818</formula2>
    </dataValidation>
    <dataValidation type="whole" allowBlank="1" showInputMessage="1" showErrorMessage="1" sqref="F7" xr:uid="{F35AAF53-4C55-4C23-A769-229D299019B9}">
      <formula1>16</formula1>
      <formula2>90</formula2>
    </dataValidation>
    <dataValidation type="whole" allowBlank="1" showInputMessage="1" showErrorMessage="1" sqref="F8" xr:uid="{40B93899-B0F9-49BF-8712-EC27AF3C79F2}">
      <formula1>1</formula1>
      <formula2>80</formula2>
    </dataValidation>
  </dataValidations>
  <pageMargins left="0.7" right="0.7" top="0.75" bottom="0.75" header="0.3" footer="0.3"/>
  <pageSetup paperSize="9" orientation="portrait" verticalDpi="300"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3A85ED45-E936-4913-89EC-156FBF2CF2C1}">
          <x14:formula1>
            <xm:f>Robocze!$B$3:$B$5</xm:f>
          </x14:formula1>
          <xm:sqref>F6</xm:sqref>
        </x14:dataValidation>
        <x14:dataValidation type="list" allowBlank="1" showInputMessage="1" showErrorMessage="1" xr:uid="{10C58FE1-9ABB-4070-B9D3-CB5E5CFD8AF8}">
          <x14:formula1>
            <xm:f>Robocze!$B$16:$B$21</xm:f>
          </x14:formula1>
          <xm:sqref>F14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98800-8F66-4E5C-BC7E-EB7C5B08E283}">
  <dimension ref="A1:AC42"/>
  <sheetViews>
    <sheetView zoomScale="60" zoomScaleNormal="60" workbookViewId="0">
      <selection sqref="A1:XFD1048576"/>
    </sheetView>
  </sheetViews>
  <sheetFormatPr baseColWidth="10" defaultColWidth="37" defaultRowHeight="21" x14ac:dyDescent="0.25"/>
  <cols>
    <col min="1" max="1" width="7.5" style="76" bestFit="1" customWidth="1"/>
    <col min="2" max="2" width="55.5" style="77" customWidth="1"/>
    <col min="3" max="4" width="55" style="77" customWidth="1"/>
    <col min="5" max="13" width="7.5" style="76" customWidth="1"/>
    <col min="14" max="14" width="5.1640625" style="76" customWidth="1"/>
    <col min="15" max="29" width="37" style="76"/>
    <col min="30" max="16384" width="37" style="77"/>
  </cols>
  <sheetData>
    <row r="1" spans="2:4" s="76" customFormat="1" x14ac:dyDescent="0.25"/>
    <row r="2" spans="2:4" ht="27" x14ac:dyDescent="0.25">
      <c r="C2" s="44" t="s">
        <v>118</v>
      </c>
      <c r="D2" s="45" t="s">
        <v>9</v>
      </c>
    </row>
    <row r="3" spans="2:4" ht="122.5" customHeight="1" x14ac:dyDescent="0.25">
      <c r="B3" s="78" t="s">
        <v>131</v>
      </c>
      <c r="C3" s="79" t="s">
        <v>151</v>
      </c>
      <c r="D3" s="79" t="s">
        <v>152</v>
      </c>
    </row>
    <row r="4" spans="2:4" ht="193.25" customHeight="1" x14ac:dyDescent="0.25">
      <c r="B4" s="78" t="s">
        <v>132</v>
      </c>
      <c r="C4" s="79" t="s">
        <v>153</v>
      </c>
      <c r="D4" s="79" t="s">
        <v>154</v>
      </c>
    </row>
    <row r="5" spans="2:4" ht="122.5" customHeight="1" x14ac:dyDescent="0.25">
      <c r="B5" s="78" t="s">
        <v>149</v>
      </c>
      <c r="C5" s="80" t="s">
        <v>155</v>
      </c>
      <c r="D5" s="81" t="s">
        <v>150</v>
      </c>
    </row>
    <row r="6" spans="2:4" ht="122.5" customHeight="1" x14ac:dyDescent="0.25">
      <c r="B6" s="78" t="s">
        <v>133</v>
      </c>
      <c r="C6" s="80" t="s">
        <v>156</v>
      </c>
      <c r="D6" s="81" t="s">
        <v>134</v>
      </c>
    </row>
    <row r="7" spans="2:4" ht="122.5" customHeight="1" x14ac:dyDescent="0.25">
      <c r="B7" s="78" t="s">
        <v>135</v>
      </c>
      <c r="C7" s="79" t="s">
        <v>136</v>
      </c>
      <c r="D7" s="79" t="s">
        <v>137</v>
      </c>
    </row>
    <row r="8" spans="2:4" ht="122.5" customHeight="1" x14ac:dyDescent="0.25">
      <c r="B8" s="78" t="s">
        <v>146</v>
      </c>
      <c r="C8" s="81" t="s">
        <v>147</v>
      </c>
      <c r="D8" s="81" t="s">
        <v>148</v>
      </c>
    </row>
    <row r="9" spans="2:4" ht="122.5" customHeight="1" x14ac:dyDescent="0.25">
      <c r="B9" s="78" t="s">
        <v>145</v>
      </c>
      <c r="C9" s="81" t="s">
        <v>138</v>
      </c>
      <c r="D9" s="81" t="s">
        <v>134</v>
      </c>
    </row>
    <row r="10" spans="2:4" ht="122.5" customHeight="1" x14ac:dyDescent="0.25">
      <c r="B10" s="78" t="s">
        <v>139</v>
      </c>
      <c r="C10" s="79" t="s">
        <v>140</v>
      </c>
      <c r="D10" s="79" t="s">
        <v>141</v>
      </c>
    </row>
    <row r="11" spans="2:4" s="76" customFormat="1" x14ac:dyDescent="0.25">
      <c r="B11" s="82"/>
      <c r="C11" s="82"/>
      <c r="D11" s="82"/>
    </row>
    <row r="12" spans="2:4" s="76" customFormat="1" x14ac:dyDescent="0.25">
      <c r="B12" s="82"/>
      <c r="C12" s="82"/>
      <c r="D12" s="82"/>
    </row>
    <row r="13" spans="2:4" s="76" customFormat="1" x14ac:dyDescent="0.25">
      <c r="B13" s="82"/>
      <c r="C13" s="82"/>
      <c r="D13" s="82"/>
    </row>
    <row r="14" spans="2:4" s="76" customFormat="1" x14ac:dyDescent="0.25">
      <c r="B14" s="82"/>
      <c r="C14" s="82"/>
      <c r="D14" s="82"/>
    </row>
    <row r="15" spans="2:4" s="76" customFormat="1" x14ac:dyDescent="0.25">
      <c r="B15" s="83"/>
      <c r="C15" s="83"/>
      <c r="D15" s="83"/>
    </row>
    <row r="16" spans="2:4" s="76" customFormat="1" x14ac:dyDescent="0.25">
      <c r="B16" s="83"/>
      <c r="C16" s="83"/>
      <c r="D16" s="83"/>
    </row>
    <row r="17" spans="1:4" s="76" customFormat="1" x14ac:dyDescent="0.25">
      <c r="B17" s="83"/>
      <c r="C17" s="83"/>
      <c r="D17" s="83"/>
    </row>
    <row r="18" spans="1:4" s="76" customFormat="1" x14ac:dyDescent="0.25">
      <c r="B18" s="83"/>
      <c r="C18" s="83"/>
      <c r="D18" s="83"/>
    </row>
    <row r="19" spans="1:4" s="76" customFormat="1" x14ac:dyDescent="0.25">
      <c r="B19" s="83"/>
      <c r="C19" s="83"/>
      <c r="D19" s="83"/>
    </row>
    <row r="20" spans="1:4" s="76" customFormat="1" x14ac:dyDescent="0.25"/>
    <row r="21" spans="1:4" s="76" customFormat="1" x14ac:dyDescent="0.25"/>
    <row r="22" spans="1:4" s="76" customFormat="1" x14ac:dyDescent="0.25"/>
    <row r="23" spans="1:4" s="76" customFormat="1" x14ac:dyDescent="0.25"/>
    <row r="24" spans="1:4" s="76" customFormat="1" x14ac:dyDescent="0.25"/>
    <row r="25" spans="1:4" x14ac:dyDescent="0.25">
      <c r="B25" s="76"/>
      <c r="C25" s="76"/>
      <c r="D25" s="76"/>
    </row>
    <row r="26" spans="1:4" x14ac:dyDescent="0.25">
      <c r="B26" s="76" t="s">
        <v>109</v>
      </c>
      <c r="C26" s="76" t="s">
        <v>142</v>
      </c>
      <c r="D26" s="76"/>
    </row>
    <row r="27" spans="1:4" x14ac:dyDescent="0.25">
      <c r="A27" s="76">
        <v>2014</v>
      </c>
      <c r="B27" s="76">
        <v>4495.2</v>
      </c>
      <c r="C27" s="76"/>
      <c r="D27" s="76"/>
    </row>
    <row r="28" spans="1:4" x14ac:dyDescent="0.25">
      <c r="A28" s="76">
        <v>2015</v>
      </c>
      <c r="B28" s="76">
        <v>4750.8</v>
      </c>
      <c r="C28" s="76"/>
      <c r="D28" s="76"/>
    </row>
    <row r="29" spans="1:4" x14ac:dyDescent="0.25">
      <c r="A29" s="76">
        <v>2016</v>
      </c>
      <c r="B29" s="76">
        <v>4866</v>
      </c>
      <c r="C29" s="76"/>
      <c r="D29" s="76"/>
    </row>
    <row r="30" spans="1:4" x14ac:dyDescent="0.25">
      <c r="A30" s="76">
        <v>2017</v>
      </c>
      <c r="B30" s="76">
        <v>5115.6000000000004</v>
      </c>
      <c r="C30" s="76"/>
      <c r="D30" s="76"/>
    </row>
    <row r="31" spans="1:4" x14ac:dyDescent="0.25">
      <c r="A31" s="76">
        <v>2018</v>
      </c>
      <c r="B31" s="76">
        <v>5331.6</v>
      </c>
      <c r="C31" s="76"/>
      <c r="D31" s="76"/>
    </row>
    <row r="32" spans="1:4" x14ac:dyDescent="0.25">
      <c r="A32" s="76">
        <v>2019</v>
      </c>
      <c r="B32" s="76">
        <v>5718</v>
      </c>
      <c r="C32" s="76"/>
      <c r="D32" s="76"/>
    </row>
    <row r="33" spans="1:4" x14ac:dyDescent="0.25">
      <c r="A33" s="76">
        <v>2020</v>
      </c>
      <c r="B33" s="76">
        <v>6272.4</v>
      </c>
      <c r="C33" s="76"/>
      <c r="D33" s="76"/>
    </row>
    <row r="34" spans="1:4" x14ac:dyDescent="0.25">
      <c r="A34" s="76">
        <v>2021</v>
      </c>
      <c r="B34" s="76">
        <v>6310.8</v>
      </c>
      <c r="C34" s="76">
        <v>9466.2000000000007</v>
      </c>
      <c r="D34" s="76"/>
    </row>
    <row r="35" spans="1:4" x14ac:dyDescent="0.25">
      <c r="B35" s="76"/>
      <c r="C35" s="76"/>
      <c r="D35" s="76"/>
    </row>
    <row r="36" spans="1:4" x14ac:dyDescent="0.25">
      <c r="B36" s="76"/>
      <c r="C36" s="76"/>
      <c r="D36" s="76"/>
    </row>
    <row r="37" spans="1:4" x14ac:dyDescent="0.25">
      <c r="B37" s="76"/>
      <c r="C37" s="76"/>
      <c r="D37" s="76"/>
    </row>
    <row r="38" spans="1:4" x14ac:dyDescent="0.25">
      <c r="B38" s="76"/>
      <c r="C38" s="76"/>
      <c r="D38" s="76"/>
    </row>
    <row r="39" spans="1:4" x14ac:dyDescent="0.25">
      <c r="B39" s="76"/>
      <c r="C39" s="76"/>
      <c r="D39" s="76"/>
    </row>
    <row r="40" spans="1:4" x14ac:dyDescent="0.25">
      <c r="B40" s="76"/>
      <c r="C40" s="76"/>
      <c r="D40" s="76"/>
    </row>
    <row r="41" spans="1:4" x14ac:dyDescent="0.25">
      <c r="B41" s="76"/>
      <c r="C41" s="76"/>
      <c r="D41" s="76"/>
    </row>
    <row r="42" spans="1:4" x14ac:dyDescent="0.25">
      <c r="B42" s="76"/>
      <c r="C42" s="76"/>
      <c r="D42" s="76"/>
    </row>
  </sheetData>
  <pageMargins left="0.7" right="0.7" top="0.75" bottom="0.75" header="0.3" footer="0.3"/>
  <pageSetup paperSize="9"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CB9D5-37FF-46F3-8F3B-7EA5806D79E1}">
  <dimension ref="B3:W103"/>
  <sheetViews>
    <sheetView topLeftCell="A10" workbookViewId="0">
      <selection activeCell="V23" sqref="V23"/>
    </sheetView>
  </sheetViews>
  <sheetFormatPr baseColWidth="10" defaultColWidth="8.83203125" defaultRowHeight="15" x14ac:dyDescent="0.2"/>
  <cols>
    <col min="2" max="2" width="11.1640625" customWidth="1"/>
    <col min="3" max="3" width="14.5" customWidth="1"/>
    <col min="4" max="4" width="11" customWidth="1"/>
    <col min="5" max="5" width="10.6640625" customWidth="1"/>
    <col min="11" max="11" width="7.5" bestFit="1" customWidth="1"/>
    <col min="12" max="13" width="8.83203125" bestFit="1" customWidth="1"/>
    <col min="14" max="14" width="22.1640625" bestFit="1" customWidth="1"/>
    <col min="16" max="16" width="2" bestFit="1" customWidth="1"/>
    <col min="17" max="17" width="8.6640625" bestFit="1" customWidth="1"/>
    <col min="18" max="18" width="16.5" bestFit="1" customWidth="1"/>
    <col min="19" max="19" width="10" bestFit="1" customWidth="1"/>
    <col min="20" max="21" width="12" bestFit="1" customWidth="1"/>
    <col min="22" max="22" width="22.1640625" bestFit="1" customWidth="1"/>
    <col min="23" max="23" width="11.33203125" bestFit="1" customWidth="1"/>
  </cols>
  <sheetData>
    <row r="3" spans="2:23" x14ac:dyDescent="0.2">
      <c r="B3" t="s">
        <v>3</v>
      </c>
      <c r="C3">
        <v>1</v>
      </c>
      <c r="F3" t="s">
        <v>120</v>
      </c>
      <c r="J3" s="63"/>
      <c r="K3" s="63" t="s">
        <v>25</v>
      </c>
      <c r="L3" s="63" t="s">
        <v>118</v>
      </c>
      <c r="M3" s="63" t="s">
        <v>9</v>
      </c>
      <c r="N3" s="63" t="s">
        <v>24</v>
      </c>
    </row>
    <row r="4" spans="2:23" x14ac:dyDescent="0.2">
      <c r="B4" t="s">
        <v>157</v>
      </c>
      <c r="C4">
        <v>3</v>
      </c>
      <c r="F4">
        <v>5</v>
      </c>
      <c r="G4">
        <f>F4*12</f>
        <v>60</v>
      </c>
      <c r="J4" s="63">
        <v>1</v>
      </c>
      <c r="K4" s="64">
        <f t="shared" ref="K4:K35" si="0">INDEX(wyniki_suma_wplat,MATCH(J4,wyniki_koniec_roku,0))</f>
        <v>6310.8</v>
      </c>
      <c r="L4" s="64">
        <f t="shared" ref="L4:L35" si="1">INDEX(wyniki_IKZE,MATCH(J4,wyniki_koniec_roku,0))</f>
        <v>5613.0429329565823</v>
      </c>
      <c r="M4" s="64">
        <f t="shared" ref="M4:M35" si="2">INDEX(wyniki_IKE,MATCH(J4,wyniki_koniec_roku,0))</f>
        <v>6572.3250262908796</v>
      </c>
      <c r="N4" s="64">
        <f t="shared" ref="N4:N35" si="3">INDEX(wyniki_bez_IKE_IKZE,MATCH(J4,wyniki_koniec_roku,0))</f>
        <v>6571.1855224548999</v>
      </c>
      <c r="P4" s="65"/>
      <c r="Q4" s="65"/>
      <c r="R4" s="65" t="str">
        <f>'KALKULATOR 2021'!N2</f>
        <v>Lata oszczędzania</v>
      </c>
      <c r="S4" s="65" t="str">
        <f>'KALKULATOR 2021'!O2</f>
        <v>TWÓJ WIEK</v>
      </c>
      <c r="T4" s="65" t="str">
        <f>'KALKULATOR 2021'!P2</f>
        <v>IKZE</v>
      </c>
      <c r="U4" s="65" t="str">
        <f>'KALKULATOR 2021'!Q2</f>
        <v>IKE</v>
      </c>
      <c r="V4" s="65" t="str">
        <f>'KALKULATOR 2021'!R2</f>
        <v>Inwestycja bez IKZE/IKE</v>
      </c>
      <c r="W4" s="65" t="str">
        <f>'KALKULATOR 2021'!S2</f>
        <v>Suma wpłat</v>
      </c>
    </row>
    <row r="5" spans="2:23" x14ac:dyDescent="0.2">
      <c r="B5" t="s">
        <v>4</v>
      </c>
      <c r="C5">
        <v>12</v>
      </c>
      <c r="F5">
        <v>10</v>
      </c>
      <c r="G5">
        <f t="shared" ref="G5:G9" si="4">F5*12</f>
        <v>120</v>
      </c>
      <c r="J5" s="63">
        <v>2</v>
      </c>
      <c r="K5" s="64">
        <f t="shared" si="0"/>
        <v>12621.6</v>
      </c>
      <c r="L5" s="64">
        <f t="shared" si="1"/>
        <v>11502.346781974857</v>
      </c>
      <c r="M5" s="64">
        <f t="shared" si="2"/>
        <v>13419.556898443523</v>
      </c>
      <c r="N5" s="64">
        <f t="shared" si="3"/>
        <v>13413.500153012172</v>
      </c>
      <c r="P5" s="65"/>
      <c r="Q5" s="65">
        <f>IFERROR(R5*10+COUNTIF(R$5:R5,R5),"")</f>
        <v>101</v>
      </c>
      <c r="R5" s="65">
        <f>IF('KALKULATOR 2021'!N3=0,"",'KALKULATOR 2021'!N3)</f>
        <v>10</v>
      </c>
      <c r="S5" s="65">
        <f>'KALKULATOR 2021'!O3</f>
        <v>40</v>
      </c>
      <c r="T5" s="107">
        <f>'KALKULATOR 2021'!P3</f>
        <v>70356.302060868751</v>
      </c>
      <c r="U5" s="107">
        <f>'KALKULATOR 2021'!Q3</f>
        <v>79942.625485408047</v>
      </c>
      <c r="V5" s="107">
        <f>'KALKULATOR 2021'!R3</f>
        <v>79356.988082430515</v>
      </c>
      <c r="W5" s="107">
        <f>'KALKULATOR 2021'!S3</f>
        <v>63108.000000000015</v>
      </c>
    </row>
    <row r="6" spans="2:23" x14ac:dyDescent="0.2">
      <c r="F6">
        <v>20</v>
      </c>
      <c r="G6">
        <f t="shared" si="4"/>
        <v>240</v>
      </c>
      <c r="J6" s="63">
        <v>3</v>
      </c>
      <c r="K6" s="64">
        <f t="shared" si="0"/>
        <v>18932.400000000001</v>
      </c>
      <c r="L6" s="64">
        <f t="shared" si="1"/>
        <v>17681.595305592557</v>
      </c>
      <c r="M6" s="64">
        <f t="shared" si="2"/>
        <v>20555.760372432898</v>
      </c>
      <c r="N6" s="64">
        <f t="shared" si="3"/>
        <v>20538.130760922315</v>
      </c>
      <c r="P6" s="65"/>
      <c r="Q6" s="65">
        <f>IFERROR(R6*10+COUNTIF(R$5:R6,R6),"")</f>
        <v>151</v>
      </c>
      <c r="R6" s="65">
        <f>IF(IFERROR(MATCH(IF('KALKULATOR 2021'!N4=0,"",'KALKULATOR 2021'!N4),R$5:R5,0),FALSE),"",IF('KALKULATOR 2021'!N4=0,"",'KALKULATOR 2021'!N4))</f>
        <v>15</v>
      </c>
      <c r="S6" s="65">
        <f>'KALKULATOR 2021'!O4</f>
        <v>45</v>
      </c>
      <c r="T6" s="107">
        <f>'KALKULATOR 2021'!P4</f>
        <v>120470.97253562862</v>
      </c>
      <c r="U6" s="107">
        <f>'KALKULATOR 2021'!Q4</f>
        <v>134952.42016020941</v>
      </c>
      <c r="V6" s="107">
        <f>'KALKULATOR 2021'!R4</f>
        <v>132817.75422214458</v>
      </c>
      <c r="W6" s="107">
        <f>'KALKULATOR 2021'!S4</f>
        <v>94662.000000000029</v>
      </c>
    </row>
    <row r="7" spans="2:23" x14ac:dyDescent="0.2">
      <c r="F7">
        <v>30</v>
      </c>
      <c r="G7">
        <f t="shared" si="4"/>
        <v>360</v>
      </c>
      <c r="J7" s="63">
        <v>4</v>
      </c>
      <c r="K7" s="64">
        <f t="shared" si="0"/>
        <v>25243.200000000001</v>
      </c>
      <c r="L7" s="64">
        <f t="shared" si="1"/>
        <v>24165.153770952697</v>
      </c>
      <c r="M7" s="64">
        <f t="shared" si="2"/>
        <v>27995.719783842898</v>
      </c>
      <c r="N7" s="64">
        <f t="shared" si="3"/>
        <v>27956.725789054752</v>
      </c>
      <c r="P7" s="65"/>
      <c r="Q7" s="65">
        <f>IFERROR(R7*10+COUNTIF(R$5:R7,R7),"")</f>
        <v>201</v>
      </c>
      <c r="R7" s="65">
        <f>IF(IFERROR(MATCH(IF('KALKULATOR 2021'!N5=0,"",'KALKULATOR 2021'!N5),R$5:R6,0),FALSE),"",IF('KALKULATOR 2021'!N5=0,"",'KALKULATOR 2021'!N5))</f>
        <v>20</v>
      </c>
      <c r="S7" s="65">
        <f>'KALKULATOR 2021'!O5</f>
        <v>50</v>
      </c>
      <c r="T7" s="107">
        <f>'KALKULATOR 2021'!P5</f>
        <v>184254.20300902688</v>
      </c>
      <c r="U7" s="107">
        <f>'KALKULATOR 2021'!Q5</f>
        <v>203850.90860792721</v>
      </c>
      <c r="V7" s="107">
        <f>'KALKULATOR 2021'!R5</f>
        <v>198256.0133824863</v>
      </c>
      <c r="W7" s="107">
        <f>'KALKULATOR 2021'!S5</f>
        <v>126216.00000000004</v>
      </c>
    </row>
    <row r="8" spans="2:23" x14ac:dyDescent="0.2">
      <c r="F8">
        <v>40</v>
      </c>
      <c r="G8">
        <f t="shared" si="4"/>
        <v>480</v>
      </c>
      <c r="J8" s="63">
        <v>5</v>
      </c>
      <c r="K8" s="64">
        <f t="shared" si="0"/>
        <v>31554</v>
      </c>
      <c r="L8" s="64">
        <f t="shared" si="1"/>
        <v>30968.103054524683</v>
      </c>
      <c r="M8" s="64">
        <f t="shared" si="2"/>
        <v>35754.975862924824</v>
      </c>
      <c r="N8" s="64">
        <f t="shared" si="3"/>
        <v>35681.414298565367</v>
      </c>
      <c r="P8" s="65"/>
      <c r="Q8" s="65">
        <f>IFERROR(R8*10+COUNTIF(R$5:R8,R8),"")</f>
        <v>301</v>
      </c>
      <c r="R8" s="65">
        <f>IF(IFERROR(MATCH(IF('KALKULATOR 2021'!N6=0,"",'KALKULATOR 2021'!N6),R$5:R7,0),FALSE),"",IF('KALKULATOR 2021'!N6=0,"",'KALKULATOR 2021'!N6))</f>
        <v>30</v>
      </c>
      <c r="S8" s="65">
        <f>'KALKULATOR 2021'!O6</f>
        <v>60</v>
      </c>
      <c r="T8" s="107">
        <f>'KALKULATOR 2021'!P6</f>
        <v>368879.13646351418</v>
      </c>
      <c r="U8" s="107">
        <f>'KALKULATOR 2021'!Q6</f>
        <v>449628.99682835519</v>
      </c>
      <c r="V8" s="107">
        <f>'KALKULATOR 2021'!R6</f>
        <v>376400.10073896113</v>
      </c>
      <c r="W8" s="107">
        <f>'KALKULATOR 2021'!S6</f>
        <v>189323.99999999994</v>
      </c>
    </row>
    <row r="9" spans="2:23" x14ac:dyDescent="0.2">
      <c r="B9" s="1">
        <v>0</v>
      </c>
      <c r="F9">
        <v>50</v>
      </c>
      <c r="G9">
        <f t="shared" si="4"/>
        <v>600</v>
      </c>
      <c r="J9" s="63">
        <v>6</v>
      </c>
      <c r="K9" s="64">
        <f t="shared" si="0"/>
        <v>37864.800000000003</v>
      </c>
      <c r="L9" s="64">
        <f t="shared" si="1"/>
        <v>38106.275455854811</v>
      </c>
      <c r="M9" s="64">
        <f t="shared" si="2"/>
        <v>43849.864433184062</v>
      </c>
      <c r="N9" s="64">
        <f t="shared" si="3"/>
        <v>43724.825799352911</v>
      </c>
      <c r="P9" s="65"/>
      <c r="Q9" s="65">
        <f>IFERROR(R9*10+COUNTIF(R$5:R9,R9),"")</f>
        <v>351</v>
      </c>
      <c r="R9" s="65">
        <f>IF(IFERROR(MATCH(IF('KALKULATOR 2021'!N7=0,"",'KALKULATOR 2021'!N7),R$5:R8,0),FALSE),"",IF('KALKULATOR 2021'!N7=0,"",'KALKULATOR 2021'!N7))</f>
        <v>35</v>
      </c>
      <c r="S9" s="65">
        <f>'KALKULATOR 2021'!O7</f>
        <v>65</v>
      </c>
      <c r="T9" s="107">
        <f>'KALKULATOR 2021'!P7</f>
        <v>635658.2869979497</v>
      </c>
      <c r="U9" s="107">
        <f>'KALKULATOR 2021'!Q7</f>
        <v>613775.66514072637</v>
      </c>
      <c r="V9" s="107">
        <f>'KALKULATOR 2021'!R7</f>
        <v>496411.20024597249</v>
      </c>
      <c r="W9" s="107">
        <f>'KALKULATOR 2021'!S7</f>
        <v>220877.99999999988</v>
      </c>
    </row>
    <row r="10" spans="2:23" x14ac:dyDescent="0.2">
      <c r="B10" s="1">
        <v>0.17</v>
      </c>
      <c r="J10" s="63">
        <v>7</v>
      </c>
      <c r="K10" s="64">
        <f t="shared" si="0"/>
        <v>44175.600000000006</v>
      </c>
      <c r="L10" s="64">
        <f t="shared" si="1"/>
        <v>45596.292310683115</v>
      </c>
      <c r="M10" s="64">
        <f t="shared" si="2"/>
        <v>52297.557089860027</v>
      </c>
      <c r="N10" s="64">
        <f t="shared" si="3"/>
        <v>52100.110898725754</v>
      </c>
      <c r="P10" s="65"/>
      <c r="Q10" s="65"/>
      <c r="R10" s="65"/>
      <c r="S10" s="65"/>
      <c r="T10" s="65"/>
      <c r="U10" s="65"/>
      <c r="V10" s="65"/>
      <c r="W10" s="65"/>
    </row>
    <row r="11" spans="2:23" x14ac:dyDescent="0.2">
      <c r="B11" s="1">
        <v>0.19</v>
      </c>
      <c r="J11" s="63">
        <v>8</v>
      </c>
      <c r="K11" s="64">
        <f t="shared" si="0"/>
        <v>50486.400000000009</v>
      </c>
      <c r="L11" s="64">
        <f t="shared" si="1"/>
        <v>53455.603494126612</v>
      </c>
      <c r="M11" s="64">
        <f t="shared" si="2"/>
        <v>61116.10395959422</v>
      </c>
      <c r="N11" s="64">
        <f t="shared" si="3"/>
        <v>60820.962802039328</v>
      </c>
      <c r="P11" s="65"/>
      <c r="Q11" s="65"/>
      <c r="R11" s="65" t="str">
        <f>R4</f>
        <v>Lata oszczędzania</v>
      </c>
      <c r="S11" s="65" t="str">
        <f t="shared" ref="S11:V11" si="5">S4</f>
        <v>TWÓJ WIEK</v>
      </c>
      <c r="T11" s="65" t="str">
        <f t="shared" si="5"/>
        <v>IKZE</v>
      </c>
      <c r="U11" s="65" t="str">
        <f t="shared" si="5"/>
        <v>IKE</v>
      </c>
      <c r="V11" s="65" t="str">
        <f t="shared" si="5"/>
        <v>Inwestycja bez IKZE/IKE</v>
      </c>
      <c r="W11" s="65" t="str">
        <f t="shared" ref="W11" si="6">W4</f>
        <v>Suma wpłat</v>
      </c>
    </row>
    <row r="12" spans="2:23" x14ac:dyDescent="0.2">
      <c r="B12" s="1">
        <v>0.32</v>
      </c>
      <c r="J12" s="63">
        <v>9</v>
      </c>
      <c r="K12" s="64">
        <f t="shared" si="0"/>
        <v>56797.200000000012</v>
      </c>
      <c r="L12" s="64">
        <f t="shared" si="1"/>
        <v>61702.528909213383</v>
      </c>
      <c r="M12" s="64">
        <f t="shared" si="2"/>
        <v>70324.478647764146</v>
      </c>
      <c r="N12" s="64">
        <f t="shared" si="3"/>
        <v>69901.639700455911</v>
      </c>
      <c r="P12" s="65">
        <v>1</v>
      </c>
      <c r="Q12" s="65">
        <f>SMALL(Q$5:Q$9,$P12)</f>
        <v>101</v>
      </c>
      <c r="R12" s="66">
        <f>INDEX(R$5:R$9,MATCH($Q12,$Q$5:$Q$9,0))</f>
        <v>10</v>
      </c>
      <c r="S12" s="65">
        <f t="shared" ref="S12:W16" si="7">INDEX(S$5:S$9,MATCH($Q12,$Q$5:$Q$9,0))</f>
        <v>40</v>
      </c>
      <c r="T12" s="65">
        <f t="shared" si="7"/>
        <v>70356.302060868751</v>
      </c>
      <c r="U12" s="65">
        <f t="shared" si="7"/>
        <v>79942.625485408047</v>
      </c>
      <c r="V12" s="65">
        <f t="shared" si="7"/>
        <v>79356.988082430515</v>
      </c>
      <c r="W12" s="65">
        <f t="shared" si="7"/>
        <v>63108.000000000015</v>
      </c>
    </row>
    <row r="13" spans="2:23" x14ac:dyDescent="0.2">
      <c r="B13" s="1"/>
      <c r="J13" s="63">
        <v>10</v>
      </c>
      <c r="K13" s="64">
        <f t="shared" si="0"/>
        <v>63108.000000000015</v>
      </c>
      <c r="L13" s="64">
        <f t="shared" si="1"/>
        <v>70356.302060868751</v>
      </c>
      <c r="M13" s="64">
        <f t="shared" si="2"/>
        <v>79942.625485408047</v>
      </c>
      <c r="N13" s="64">
        <f t="shared" si="3"/>
        <v>79356.988082430515</v>
      </c>
      <c r="P13" s="65">
        <v>2</v>
      </c>
      <c r="Q13" s="65">
        <f t="shared" ref="Q13:Q16" si="8">SMALL(Q$5:Q$9,$P13)</f>
        <v>151</v>
      </c>
      <c r="R13" s="66">
        <f t="shared" ref="R13:R16" si="9">INDEX(R$5:R$9,MATCH($Q13,$Q$5:$Q$9,0))</f>
        <v>15</v>
      </c>
      <c r="S13" s="65">
        <f t="shared" si="7"/>
        <v>45</v>
      </c>
      <c r="T13" s="65">
        <f t="shared" si="7"/>
        <v>120470.97253562862</v>
      </c>
      <c r="U13" s="65">
        <f t="shared" si="7"/>
        <v>134952.42016020941</v>
      </c>
      <c r="V13" s="65">
        <f t="shared" si="7"/>
        <v>132817.75422214458</v>
      </c>
      <c r="W13" s="65">
        <f t="shared" si="7"/>
        <v>94662.000000000029</v>
      </c>
    </row>
    <row r="14" spans="2:23" x14ac:dyDescent="0.2">
      <c r="J14" s="63">
        <v>11</v>
      </c>
      <c r="K14" s="64">
        <f t="shared" si="0"/>
        <v>69418.800000000017</v>
      </c>
      <c r="L14" s="64">
        <f t="shared" si="1"/>
        <v>79437.11582051497</v>
      </c>
      <c r="M14" s="64">
        <f t="shared" si="2"/>
        <v>89991.509193392121</v>
      </c>
      <c r="N14" s="64">
        <f t="shared" si="3"/>
        <v>89202.46700703587</v>
      </c>
      <c r="P14" s="65">
        <v>3</v>
      </c>
      <c r="Q14" s="65">
        <f t="shared" si="8"/>
        <v>201</v>
      </c>
      <c r="R14" s="66">
        <f t="shared" si="9"/>
        <v>20</v>
      </c>
      <c r="S14" s="65">
        <f t="shared" si="7"/>
        <v>50</v>
      </c>
      <c r="T14" s="65">
        <f t="shared" si="7"/>
        <v>184254.20300902688</v>
      </c>
      <c r="U14" s="65">
        <f t="shared" si="7"/>
        <v>203850.90860792721</v>
      </c>
      <c r="V14" s="65">
        <f t="shared" si="7"/>
        <v>198256.0133824863</v>
      </c>
      <c r="W14" s="65">
        <f t="shared" si="7"/>
        <v>126216.00000000004</v>
      </c>
    </row>
    <row r="15" spans="2:23" x14ac:dyDescent="0.2">
      <c r="J15" s="63">
        <v>12</v>
      </c>
      <c r="K15" s="64">
        <f t="shared" si="0"/>
        <v>75729.60000000002</v>
      </c>
      <c r="L15" s="64">
        <f t="shared" si="1"/>
        <v>88966.170491762939</v>
      </c>
      <c r="M15" s="64">
        <f t="shared" si="2"/>
        <v>100493.16708749061</v>
      </c>
      <c r="N15" s="64">
        <f t="shared" si="3"/>
        <v>99454.173378811422</v>
      </c>
      <c r="P15" s="65">
        <v>4</v>
      </c>
      <c r="Q15" s="65">
        <f t="shared" si="8"/>
        <v>301</v>
      </c>
      <c r="R15" s="66">
        <f t="shared" si="9"/>
        <v>30</v>
      </c>
      <c r="S15" s="65">
        <f t="shared" si="7"/>
        <v>60</v>
      </c>
      <c r="T15" s="65">
        <f t="shared" si="7"/>
        <v>368879.13646351418</v>
      </c>
      <c r="U15" s="65">
        <f t="shared" si="7"/>
        <v>449628.99682835519</v>
      </c>
      <c r="V15" s="65">
        <f t="shared" si="7"/>
        <v>376400.10073896113</v>
      </c>
      <c r="W15" s="65">
        <f t="shared" si="7"/>
        <v>189323.99999999994</v>
      </c>
    </row>
    <row r="16" spans="2:23" x14ac:dyDescent="0.2">
      <c r="B16" s="2">
        <v>43831</v>
      </c>
      <c r="J16" s="63">
        <v>13</v>
      </c>
      <c r="K16" s="64">
        <f t="shared" si="0"/>
        <v>82040.400000000023</v>
      </c>
      <c r="L16" s="64">
        <f t="shared" si="1"/>
        <v>98965.72429326133</v>
      </c>
      <c r="M16" s="64">
        <f t="shared" si="2"/>
        <v>111470.76395437698</v>
      </c>
      <c r="N16" s="64">
        <f t="shared" si="3"/>
        <v>110128.86826546126</v>
      </c>
      <c r="P16" s="65">
        <v>5</v>
      </c>
      <c r="Q16" s="65">
        <f t="shared" si="8"/>
        <v>351</v>
      </c>
      <c r="R16" s="66">
        <f t="shared" si="9"/>
        <v>35</v>
      </c>
      <c r="S16" s="65">
        <f t="shared" si="7"/>
        <v>65</v>
      </c>
      <c r="T16" s="65">
        <f t="shared" si="7"/>
        <v>635658.2869979497</v>
      </c>
      <c r="U16" s="65">
        <f t="shared" si="7"/>
        <v>613775.66514072637</v>
      </c>
      <c r="V16" s="65">
        <f t="shared" si="7"/>
        <v>496411.20024597249</v>
      </c>
      <c r="W16" s="65">
        <f t="shared" si="7"/>
        <v>220877.99999999988</v>
      </c>
    </row>
    <row r="17" spans="2:17" x14ac:dyDescent="0.2">
      <c r="B17" s="2">
        <v>43862</v>
      </c>
      <c r="J17" s="63">
        <v>14</v>
      </c>
      <c r="K17" s="64">
        <f t="shared" si="0"/>
        <v>88351.200000000026</v>
      </c>
      <c r="L17" s="64">
        <f t="shared" si="1"/>
        <v>109459.146380637</v>
      </c>
      <c r="M17" s="64">
        <f t="shared" si="2"/>
        <v>122948.64973517493</v>
      </c>
      <c r="N17" s="64">
        <f t="shared" si="3"/>
        <v>121244.00430142775</v>
      </c>
    </row>
    <row r="18" spans="2:17" x14ac:dyDescent="0.2">
      <c r="B18" s="2">
        <v>43891</v>
      </c>
      <c r="J18" s="63">
        <v>15</v>
      </c>
      <c r="K18" s="64">
        <f t="shared" si="0"/>
        <v>94662.000000000029</v>
      </c>
      <c r="L18" s="64">
        <f t="shared" si="1"/>
        <v>120470.97253562862</v>
      </c>
      <c r="M18" s="64">
        <f t="shared" si="2"/>
        <v>134952.42016020941</v>
      </c>
      <c r="N18" s="64">
        <f t="shared" si="3"/>
        <v>132817.75422214458</v>
      </c>
    </row>
    <row r="19" spans="2:17" x14ac:dyDescent="0.2">
      <c r="B19" s="2">
        <v>43922</v>
      </c>
      <c r="J19" s="63">
        <v>16</v>
      </c>
      <c r="K19" s="64">
        <f t="shared" si="0"/>
        <v>100972.80000000003</v>
      </c>
      <c r="L19" s="64">
        <f t="shared" si="1"/>
        <v>132026.96365699396</v>
      </c>
      <c r="M19" s="64">
        <f t="shared" si="2"/>
        <v>147508.98048594638</v>
      </c>
      <c r="N19" s="64">
        <f t="shared" si="3"/>
        <v>144869.04057562229</v>
      </c>
    </row>
    <row r="20" spans="2:17" x14ac:dyDescent="0.2">
      <c r="B20" s="2">
        <v>43952</v>
      </c>
      <c r="J20" s="63">
        <v>17</v>
      </c>
      <c r="K20" s="64">
        <f t="shared" si="0"/>
        <v>107283.60000000003</v>
      </c>
      <c r="L20" s="64">
        <f t="shared" si="1"/>
        <v>144154.16719457999</v>
      </c>
      <c r="M20" s="64">
        <f t="shared" si="2"/>
        <v>160646.61249283561</v>
      </c>
      <c r="N20" s="64">
        <f t="shared" si="3"/>
        <v>157417.56665994308</v>
      </c>
      <c r="Q20">
        <f>'KALKULATOR 2021'!N7</f>
        <v>35</v>
      </c>
    </row>
    <row r="21" spans="2:17" x14ac:dyDescent="0.2">
      <c r="B21" s="2">
        <v>43983</v>
      </c>
      <c r="J21" s="63">
        <v>18</v>
      </c>
      <c r="K21" s="64">
        <f t="shared" si="0"/>
        <v>113594.40000000004</v>
      </c>
      <c r="L21" s="64">
        <f t="shared" si="1"/>
        <v>156880.98167509757</v>
      </c>
      <c r="M21" s="64">
        <f t="shared" si="2"/>
        <v>174395.04491089022</v>
      </c>
      <c r="N21" s="64">
        <f t="shared" si="3"/>
        <v>170483.84873724502</v>
      </c>
    </row>
    <row r="22" spans="2:17" x14ac:dyDescent="0.2">
      <c r="J22" s="63">
        <v>19</v>
      </c>
      <c r="K22" s="64">
        <f t="shared" si="0"/>
        <v>119905.20000000004</v>
      </c>
      <c r="L22" s="64">
        <f t="shared" si="1"/>
        <v>170237.22447565818</v>
      </c>
      <c r="M22" s="64">
        <f t="shared" si="2"/>
        <v>188785.52744837242</v>
      </c>
      <c r="N22" s="64">
        <f t="shared" si="3"/>
        <v>184089.2495768657</v>
      </c>
    </row>
    <row r="23" spans="2:17" x14ac:dyDescent="0.2">
      <c r="J23" s="63">
        <v>20</v>
      </c>
      <c r="K23" s="64">
        <f t="shared" si="0"/>
        <v>126216.00000000004</v>
      </c>
      <c r="L23" s="64">
        <f t="shared" si="1"/>
        <v>184254.20300902688</v>
      </c>
      <c r="M23" s="64">
        <f t="shared" si="2"/>
        <v>203850.90860792721</v>
      </c>
      <c r="N23" s="64">
        <f t="shared" si="3"/>
        <v>198256.0133824863</v>
      </c>
    </row>
    <row r="24" spans="2:17" x14ac:dyDescent="0.2">
      <c r="B24" s="3">
        <v>1</v>
      </c>
      <c r="C24" t="s">
        <v>26</v>
      </c>
      <c r="J24" s="63">
        <v>21</v>
      </c>
      <c r="K24" s="64">
        <f t="shared" si="0"/>
        <v>132526.80000000005</v>
      </c>
      <c r="L24" s="64">
        <f t="shared" si="1"/>
        <v>198964.78949284376</v>
      </c>
      <c r="M24" s="64">
        <f t="shared" si="2"/>
        <v>219625.71748393762</v>
      </c>
      <c r="N24" s="64">
        <f t="shared" si="3"/>
        <v>213007.30216038009</v>
      </c>
    </row>
    <row r="25" spans="2:17" x14ac:dyDescent="0.2">
      <c r="B25" s="3">
        <v>13</v>
      </c>
      <c r="C25" t="s">
        <v>27</v>
      </c>
      <c r="J25" s="63">
        <v>22</v>
      </c>
      <c r="K25" s="64">
        <f t="shared" si="0"/>
        <v>138837.60000000003</v>
      </c>
      <c r="L25" s="64">
        <f t="shared" si="1"/>
        <v>214403.49948378184</v>
      </c>
      <c r="M25" s="64">
        <f t="shared" si="2"/>
        <v>236146.24974478746</v>
      </c>
      <c r="N25" s="64">
        <f t="shared" si="3"/>
        <v>228367.23358822556</v>
      </c>
    </row>
    <row r="26" spans="2:17" x14ac:dyDescent="0.2">
      <c r="B26" s="3">
        <v>25</v>
      </c>
      <c r="C26" t="s">
        <v>28</v>
      </c>
      <c r="J26" s="63">
        <v>23</v>
      </c>
      <c r="K26" s="64">
        <f t="shared" si="0"/>
        <v>145148.40000000002</v>
      </c>
      <c r="L26" s="64">
        <f t="shared" si="1"/>
        <v>230606.57436677156</v>
      </c>
      <c r="M26" s="64">
        <f t="shared" si="2"/>
        <v>253450.65801413992</v>
      </c>
      <c r="N26" s="64">
        <f t="shared" si="3"/>
        <v>244360.92044639849</v>
      </c>
    </row>
    <row r="27" spans="2:17" x14ac:dyDescent="0.2">
      <c r="B27" s="3">
        <v>37</v>
      </c>
      <c r="C27" t="s">
        <v>29</v>
      </c>
      <c r="J27" s="63">
        <v>24</v>
      </c>
      <c r="K27" s="64">
        <f t="shared" si="0"/>
        <v>151459.20000000001</v>
      </c>
      <c r="L27" s="64">
        <f t="shared" si="1"/>
        <v>247612.06799904586</v>
      </c>
      <c r="M27" s="64">
        <f t="shared" si="2"/>
        <v>271579.04687629396</v>
      </c>
      <c r="N27" s="64">
        <f t="shared" si="3"/>
        <v>261014.51167621146</v>
      </c>
    </row>
    <row r="28" spans="2:17" x14ac:dyDescent="0.2">
      <c r="B28" s="3">
        <v>49</v>
      </c>
      <c r="C28" t="s">
        <v>30</v>
      </c>
      <c r="J28" s="63">
        <v>25</v>
      </c>
      <c r="K28" s="64">
        <f t="shared" si="0"/>
        <v>157770</v>
      </c>
      <c r="L28" s="64">
        <f t="shared" si="1"/>
        <v>265459.93771887157</v>
      </c>
      <c r="M28" s="64">
        <f t="shared" si="2"/>
        <v>290573.57274219493</v>
      </c>
      <c r="N28" s="64">
        <f t="shared" si="3"/>
        <v>278355.23513222806</v>
      </c>
    </row>
    <row r="29" spans="2:17" x14ac:dyDescent="0.2">
      <c r="B29" s="3">
        <v>61</v>
      </c>
      <c r="C29" t="s">
        <v>31</v>
      </c>
      <c r="J29" s="63">
        <v>26</v>
      </c>
      <c r="K29" s="64">
        <f t="shared" si="0"/>
        <v>164080.79999999999</v>
      </c>
      <c r="L29" s="64">
        <f t="shared" si="1"/>
        <v>284192.13993946044</v>
      </c>
      <c r="M29" s="64">
        <f t="shared" si="2"/>
        <v>310478.54882478015</v>
      </c>
      <c r="N29" s="64">
        <f t="shared" si="3"/>
        <v>296411.44209855073</v>
      </c>
    </row>
    <row r="30" spans="2:17" x14ac:dyDescent="0.2">
      <c r="B30" s="3">
        <v>73</v>
      </c>
      <c r="C30" t="s">
        <v>32</v>
      </c>
      <c r="J30" s="63">
        <v>27</v>
      </c>
      <c r="K30" s="64">
        <f t="shared" si="0"/>
        <v>170391.59999999998</v>
      </c>
      <c r="L30" s="64">
        <f t="shared" si="1"/>
        <v>303852.73055971594</v>
      </c>
      <c r="M30" s="64">
        <f t="shared" si="2"/>
        <v>331340.55548506207</v>
      </c>
      <c r="N30" s="64">
        <f t="shared" si="3"/>
        <v>315212.65364186506</v>
      </c>
    </row>
    <row r="31" spans="2:17" x14ac:dyDescent="0.2">
      <c r="B31" s="3">
        <v>85</v>
      </c>
      <c r="C31" t="s">
        <v>33</v>
      </c>
      <c r="J31" s="63">
        <v>28</v>
      </c>
      <c r="K31" s="64">
        <f t="shared" si="0"/>
        <v>176702.39999999997</v>
      </c>
      <c r="L31" s="64">
        <f t="shared" si="1"/>
        <v>324487.97043520369</v>
      </c>
      <c r="M31" s="64">
        <f t="shared" si="2"/>
        <v>353208.55622372648</v>
      </c>
      <c r="N31" s="64">
        <f t="shared" si="3"/>
        <v>334789.6088770238</v>
      </c>
    </row>
    <row r="32" spans="2:17" x14ac:dyDescent="0.2">
      <c r="B32" s="3">
        <v>97</v>
      </c>
      <c r="C32" t="s">
        <v>34</v>
      </c>
      <c r="J32" s="63">
        <v>29</v>
      </c>
      <c r="K32" s="64">
        <f t="shared" si="0"/>
        <v>183013.19999999995</v>
      </c>
      <c r="L32" s="64">
        <f t="shared" si="1"/>
        <v>346146.43616506172</v>
      </c>
      <c r="M32" s="64">
        <f t="shared" si="2"/>
        <v>376134.01960708119</v>
      </c>
      <c r="N32" s="64">
        <f t="shared" si="3"/>
        <v>355174.31522408326</v>
      </c>
    </row>
    <row r="33" spans="2:14" x14ac:dyDescent="0.2">
      <c r="B33" s="3">
        <v>109</v>
      </c>
      <c r="C33" t="s">
        <v>35</v>
      </c>
      <c r="J33" s="63">
        <v>30</v>
      </c>
      <c r="K33" s="64">
        <f t="shared" si="0"/>
        <v>189323.99999999994</v>
      </c>
      <c r="L33" s="64">
        <f t="shared" si="1"/>
        <v>368879.13646351418</v>
      </c>
      <c r="M33" s="64">
        <f t="shared" si="2"/>
        <v>449628.99682835519</v>
      </c>
      <c r="N33" s="64">
        <f t="shared" si="3"/>
        <v>376400.10073896113</v>
      </c>
    </row>
    <row r="34" spans="2:14" x14ac:dyDescent="0.2">
      <c r="B34" s="3">
        <v>121</v>
      </c>
      <c r="C34" t="s">
        <v>36</v>
      </c>
      <c r="J34" s="63">
        <v>31</v>
      </c>
      <c r="K34" s="64">
        <f t="shared" si="0"/>
        <v>195634.79999999993</v>
      </c>
      <c r="L34" s="64">
        <f t="shared" si="1"/>
        <v>392739.6343982658</v>
      </c>
      <c r="M34" s="64">
        <f t="shared" si="2"/>
        <v>479266.54005158192</v>
      </c>
      <c r="N34" s="64">
        <f t="shared" si="3"/>
        <v>398501.66860327288</v>
      </c>
    </row>
    <row r="35" spans="2:14" x14ac:dyDescent="0.2">
      <c r="B35" s="3">
        <v>133</v>
      </c>
      <c r="C35" t="s">
        <v>37</v>
      </c>
      <c r="J35" s="63">
        <v>32</v>
      </c>
      <c r="K35" s="64">
        <f t="shared" si="0"/>
        <v>201945.59999999992</v>
      </c>
      <c r="L35" s="64">
        <f t="shared" si="1"/>
        <v>417784.17579235154</v>
      </c>
      <c r="M35" s="64">
        <f t="shared" si="2"/>
        <v>510420.39623466082</v>
      </c>
      <c r="N35" s="64">
        <f t="shared" si="3"/>
        <v>421515.15386243496</v>
      </c>
    </row>
    <row r="36" spans="2:14" x14ac:dyDescent="0.2">
      <c r="B36" s="3">
        <v>145</v>
      </c>
      <c r="C36" t="s">
        <v>38</v>
      </c>
      <c r="J36" s="63">
        <v>33</v>
      </c>
      <c r="K36" s="64">
        <f t="shared" ref="K36:K67" si="10">INDEX(wyniki_suma_wplat,MATCH(J36,wyniki_koniec_roku,0))</f>
        <v>208256.39999999991</v>
      </c>
      <c r="L36" s="64">
        <f t="shared" ref="L36:L67" si="11">INDEX(wyniki_IKZE,MATCH(J36,wyniki_koniec_roku,0))</f>
        <v>444071.82410104084</v>
      </c>
      <c r="M36" s="64">
        <f t="shared" ref="M36:M67" si="12">INDEX(wyniki_IKE,MATCH(J36,wyniki_koniec_roku,0))</f>
        <v>543168.14282640058</v>
      </c>
      <c r="N36" s="64">
        <f t="shared" ref="N36:N67" si="13">INDEX(wyniki_bez_IKE_IKZE,MATCH(J36,wyniki_koniec_roku,0))</f>
        <v>445478.18250479962</v>
      </c>
    </row>
    <row r="37" spans="2:14" x14ac:dyDescent="0.2">
      <c r="B37" s="3">
        <v>157</v>
      </c>
      <c r="C37" t="s">
        <v>39</v>
      </c>
      <c r="J37" s="63">
        <v>34</v>
      </c>
      <c r="K37" s="64">
        <f t="shared" si="10"/>
        <v>214567.1999999999</v>
      </c>
      <c r="L37" s="64">
        <f t="shared" si="11"/>
        <v>471664.60209118563</v>
      </c>
      <c r="M37" s="64">
        <f t="shared" si="12"/>
        <v>577591.32628512383</v>
      </c>
      <c r="N37" s="64">
        <f t="shared" si="13"/>
        <v>470429.93297841295</v>
      </c>
    </row>
    <row r="38" spans="2:14" x14ac:dyDescent="0.2">
      <c r="B38" s="3">
        <v>169</v>
      </c>
      <c r="C38" t="s">
        <v>40</v>
      </c>
      <c r="J38" s="63">
        <v>35</v>
      </c>
      <c r="K38" s="64">
        <f t="shared" si="10"/>
        <v>220877.99999999988</v>
      </c>
      <c r="L38" s="64">
        <f t="shared" si="11"/>
        <v>635658.2869979497</v>
      </c>
      <c r="M38" s="64">
        <f t="shared" si="12"/>
        <v>613775.66514072637</v>
      </c>
      <c r="N38" s="64">
        <f t="shared" si="13"/>
        <v>496411.20024597249</v>
      </c>
    </row>
    <row r="39" spans="2:14" x14ac:dyDescent="0.2">
      <c r="B39" s="3">
        <v>181</v>
      </c>
      <c r="C39" t="s">
        <v>41</v>
      </c>
      <c r="J39" s="63">
        <f>36*1</f>
        <v>36</v>
      </c>
      <c r="K39" s="64" t="e">
        <f t="shared" si="10"/>
        <v>#N/A</v>
      </c>
      <c r="L39" s="64" t="e">
        <f t="shared" si="11"/>
        <v>#N/A</v>
      </c>
      <c r="M39" s="64" t="e">
        <f t="shared" si="12"/>
        <v>#N/A</v>
      </c>
      <c r="N39" s="64" t="e">
        <f t="shared" si="13"/>
        <v>#N/A</v>
      </c>
    </row>
    <row r="40" spans="2:14" x14ac:dyDescent="0.2">
      <c r="B40" s="3">
        <v>193</v>
      </c>
      <c r="C40" t="s">
        <v>42</v>
      </c>
      <c r="J40" s="63">
        <v>37</v>
      </c>
      <c r="K40" s="64" t="e">
        <f t="shared" si="10"/>
        <v>#N/A</v>
      </c>
      <c r="L40" s="64" t="e">
        <f t="shared" si="11"/>
        <v>#N/A</v>
      </c>
      <c r="M40" s="64" t="e">
        <f t="shared" si="12"/>
        <v>#N/A</v>
      </c>
      <c r="N40" s="64" t="e">
        <f t="shared" si="13"/>
        <v>#N/A</v>
      </c>
    </row>
    <row r="41" spans="2:14" x14ac:dyDescent="0.2">
      <c r="B41" s="3">
        <v>205</v>
      </c>
      <c r="C41" t="s">
        <v>43</v>
      </c>
      <c r="J41" s="63">
        <v>38</v>
      </c>
      <c r="K41" s="64" t="e">
        <f t="shared" si="10"/>
        <v>#N/A</v>
      </c>
      <c r="L41" s="64" t="e">
        <f t="shared" si="11"/>
        <v>#N/A</v>
      </c>
      <c r="M41" s="64" t="e">
        <f t="shared" si="12"/>
        <v>#N/A</v>
      </c>
      <c r="N41" s="64" t="e">
        <f t="shared" si="13"/>
        <v>#N/A</v>
      </c>
    </row>
    <row r="42" spans="2:14" x14ac:dyDescent="0.2">
      <c r="B42" s="3">
        <v>217</v>
      </c>
      <c r="C42" t="s">
        <v>44</v>
      </c>
      <c r="J42" s="63">
        <v>39</v>
      </c>
      <c r="K42" s="64" t="e">
        <f t="shared" si="10"/>
        <v>#N/A</v>
      </c>
      <c r="L42" s="64" t="e">
        <f t="shared" si="11"/>
        <v>#N/A</v>
      </c>
      <c r="M42" s="64" t="e">
        <f t="shared" si="12"/>
        <v>#N/A</v>
      </c>
      <c r="N42" s="64" t="e">
        <f t="shared" si="13"/>
        <v>#N/A</v>
      </c>
    </row>
    <row r="43" spans="2:14" x14ac:dyDescent="0.2">
      <c r="B43" s="3">
        <v>229</v>
      </c>
      <c r="C43" t="s">
        <v>45</v>
      </c>
      <c r="J43" s="63">
        <v>40</v>
      </c>
      <c r="K43" s="64" t="e">
        <f t="shared" si="10"/>
        <v>#N/A</v>
      </c>
      <c r="L43" s="64" t="e">
        <f t="shared" si="11"/>
        <v>#N/A</v>
      </c>
      <c r="M43" s="64" t="e">
        <f t="shared" si="12"/>
        <v>#N/A</v>
      </c>
      <c r="N43" s="64" t="e">
        <f t="shared" si="13"/>
        <v>#N/A</v>
      </c>
    </row>
    <row r="44" spans="2:14" x14ac:dyDescent="0.2">
      <c r="B44" s="3">
        <v>241</v>
      </c>
      <c r="C44" t="s">
        <v>46</v>
      </c>
      <c r="J44" s="63">
        <v>41</v>
      </c>
      <c r="K44" s="64" t="e">
        <f t="shared" si="10"/>
        <v>#N/A</v>
      </c>
      <c r="L44" s="64" t="e">
        <f t="shared" si="11"/>
        <v>#N/A</v>
      </c>
      <c r="M44" s="64" t="e">
        <f t="shared" si="12"/>
        <v>#N/A</v>
      </c>
      <c r="N44" s="64" t="e">
        <f t="shared" si="13"/>
        <v>#N/A</v>
      </c>
    </row>
    <row r="45" spans="2:14" x14ac:dyDescent="0.2">
      <c r="B45" s="3">
        <v>253</v>
      </c>
      <c r="C45" t="s">
        <v>47</v>
      </c>
      <c r="J45" s="63">
        <v>42</v>
      </c>
      <c r="K45" s="64" t="e">
        <f t="shared" si="10"/>
        <v>#N/A</v>
      </c>
      <c r="L45" s="64" t="e">
        <f t="shared" si="11"/>
        <v>#N/A</v>
      </c>
      <c r="M45" s="64" t="e">
        <f t="shared" si="12"/>
        <v>#N/A</v>
      </c>
      <c r="N45" s="64" t="e">
        <f t="shared" si="13"/>
        <v>#N/A</v>
      </c>
    </row>
    <row r="46" spans="2:14" x14ac:dyDescent="0.2">
      <c r="B46" s="3">
        <v>265</v>
      </c>
      <c r="C46" t="s">
        <v>48</v>
      </c>
      <c r="J46" s="63">
        <v>43</v>
      </c>
      <c r="K46" s="64" t="e">
        <f t="shared" si="10"/>
        <v>#N/A</v>
      </c>
      <c r="L46" s="64" t="e">
        <f t="shared" si="11"/>
        <v>#N/A</v>
      </c>
      <c r="M46" s="64" t="e">
        <f t="shared" si="12"/>
        <v>#N/A</v>
      </c>
      <c r="N46" s="64" t="e">
        <f t="shared" si="13"/>
        <v>#N/A</v>
      </c>
    </row>
    <row r="47" spans="2:14" x14ac:dyDescent="0.2">
      <c r="B47" s="3">
        <v>277</v>
      </c>
      <c r="C47" t="s">
        <v>49</v>
      </c>
      <c r="J47" s="63">
        <v>44</v>
      </c>
      <c r="K47" s="64" t="e">
        <f t="shared" si="10"/>
        <v>#N/A</v>
      </c>
      <c r="L47" s="64" t="e">
        <f t="shared" si="11"/>
        <v>#N/A</v>
      </c>
      <c r="M47" s="64" t="e">
        <f t="shared" si="12"/>
        <v>#N/A</v>
      </c>
      <c r="N47" s="64" t="e">
        <f t="shared" si="13"/>
        <v>#N/A</v>
      </c>
    </row>
    <row r="48" spans="2:14" x14ac:dyDescent="0.2">
      <c r="B48" s="3">
        <v>289</v>
      </c>
      <c r="C48" t="s">
        <v>50</v>
      </c>
      <c r="J48" s="63">
        <v>45</v>
      </c>
      <c r="K48" s="64" t="e">
        <f t="shared" si="10"/>
        <v>#N/A</v>
      </c>
      <c r="L48" s="64" t="e">
        <f t="shared" si="11"/>
        <v>#N/A</v>
      </c>
      <c r="M48" s="64" t="e">
        <f t="shared" si="12"/>
        <v>#N/A</v>
      </c>
      <c r="N48" s="64" t="e">
        <f t="shared" si="13"/>
        <v>#N/A</v>
      </c>
    </row>
    <row r="49" spans="2:14" x14ac:dyDescent="0.2">
      <c r="B49" s="3">
        <v>301</v>
      </c>
      <c r="C49" t="s">
        <v>51</v>
      </c>
      <c r="J49" s="63">
        <v>46</v>
      </c>
      <c r="K49" s="64" t="e">
        <f t="shared" si="10"/>
        <v>#N/A</v>
      </c>
      <c r="L49" s="64" t="e">
        <f t="shared" si="11"/>
        <v>#N/A</v>
      </c>
      <c r="M49" s="64" t="e">
        <f t="shared" si="12"/>
        <v>#N/A</v>
      </c>
      <c r="N49" s="64" t="e">
        <f t="shared" si="13"/>
        <v>#N/A</v>
      </c>
    </row>
    <row r="50" spans="2:14" x14ac:dyDescent="0.2">
      <c r="B50" s="3">
        <v>313</v>
      </c>
      <c r="C50" t="s">
        <v>52</v>
      </c>
      <c r="J50" s="63">
        <v>47</v>
      </c>
      <c r="K50" s="64" t="e">
        <f t="shared" si="10"/>
        <v>#N/A</v>
      </c>
      <c r="L50" s="64" t="e">
        <f t="shared" si="11"/>
        <v>#N/A</v>
      </c>
      <c r="M50" s="64" t="e">
        <f t="shared" si="12"/>
        <v>#N/A</v>
      </c>
      <c r="N50" s="64" t="e">
        <f t="shared" si="13"/>
        <v>#N/A</v>
      </c>
    </row>
    <row r="51" spans="2:14" x14ac:dyDescent="0.2">
      <c r="B51" s="3">
        <v>325</v>
      </c>
      <c r="C51" t="s">
        <v>53</v>
      </c>
      <c r="J51" s="63">
        <v>48</v>
      </c>
      <c r="K51" s="64" t="e">
        <f t="shared" si="10"/>
        <v>#N/A</v>
      </c>
      <c r="L51" s="64" t="e">
        <f t="shared" si="11"/>
        <v>#N/A</v>
      </c>
      <c r="M51" s="64" t="e">
        <f t="shared" si="12"/>
        <v>#N/A</v>
      </c>
      <c r="N51" s="64" t="e">
        <f t="shared" si="13"/>
        <v>#N/A</v>
      </c>
    </row>
    <row r="52" spans="2:14" x14ac:dyDescent="0.2">
      <c r="B52" s="3">
        <v>337</v>
      </c>
      <c r="C52" t="s">
        <v>54</v>
      </c>
      <c r="J52" s="63">
        <v>49</v>
      </c>
      <c r="K52" s="64" t="e">
        <f t="shared" si="10"/>
        <v>#N/A</v>
      </c>
      <c r="L52" s="64" t="e">
        <f t="shared" si="11"/>
        <v>#N/A</v>
      </c>
      <c r="M52" s="64" t="e">
        <f t="shared" si="12"/>
        <v>#N/A</v>
      </c>
      <c r="N52" s="64" t="e">
        <f t="shared" si="13"/>
        <v>#N/A</v>
      </c>
    </row>
    <row r="53" spans="2:14" x14ac:dyDescent="0.2">
      <c r="B53" s="3">
        <v>349</v>
      </c>
      <c r="C53" t="s">
        <v>55</v>
      </c>
      <c r="J53" s="63">
        <v>50</v>
      </c>
      <c r="K53" s="64" t="e">
        <f t="shared" si="10"/>
        <v>#N/A</v>
      </c>
      <c r="L53" s="64" t="e">
        <f t="shared" si="11"/>
        <v>#N/A</v>
      </c>
      <c r="M53" s="64" t="e">
        <f t="shared" si="12"/>
        <v>#N/A</v>
      </c>
      <c r="N53" s="64" t="e">
        <f t="shared" si="13"/>
        <v>#N/A</v>
      </c>
    </row>
    <row r="54" spans="2:14" x14ac:dyDescent="0.2">
      <c r="B54" s="3">
        <v>361</v>
      </c>
      <c r="C54" t="s">
        <v>56</v>
      </c>
      <c r="J54" s="63">
        <v>51</v>
      </c>
      <c r="K54" s="64" t="e">
        <f t="shared" si="10"/>
        <v>#N/A</v>
      </c>
      <c r="L54" s="64" t="e">
        <f t="shared" si="11"/>
        <v>#N/A</v>
      </c>
      <c r="M54" s="64" t="e">
        <f t="shared" si="12"/>
        <v>#N/A</v>
      </c>
      <c r="N54" s="64" t="e">
        <f t="shared" si="13"/>
        <v>#N/A</v>
      </c>
    </row>
    <row r="55" spans="2:14" x14ac:dyDescent="0.2">
      <c r="B55" s="3">
        <v>373</v>
      </c>
      <c r="C55" t="s">
        <v>57</v>
      </c>
      <c r="J55" s="63">
        <v>52</v>
      </c>
      <c r="K55" s="64" t="e">
        <f t="shared" si="10"/>
        <v>#N/A</v>
      </c>
      <c r="L55" s="64" t="e">
        <f t="shared" si="11"/>
        <v>#N/A</v>
      </c>
      <c r="M55" s="64" t="e">
        <f t="shared" si="12"/>
        <v>#N/A</v>
      </c>
      <c r="N55" s="64" t="e">
        <f t="shared" si="13"/>
        <v>#N/A</v>
      </c>
    </row>
    <row r="56" spans="2:14" x14ac:dyDescent="0.2">
      <c r="B56" s="3">
        <v>385</v>
      </c>
      <c r="C56" t="s">
        <v>58</v>
      </c>
      <c r="J56" s="63">
        <v>53</v>
      </c>
      <c r="K56" s="64" t="e">
        <f t="shared" si="10"/>
        <v>#N/A</v>
      </c>
      <c r="L56" s="64" t="e">
        <f t="shared" si="11"/>
        <v>#N/A</v>
      </c>
      <c r="M56" s="64" t="e">
        <f t="shared" si="12"/>
        <v>#N/A</v>
      </c>
      <c r="N56" s="64" t="e">
        <f t="shared" si="13"/>
        <v>#N/A</v>
      </c>
    </row>
    <row r="57" spans="2:14" x14ac:dyDescent="0.2">
      <c r="B57" s="3">
        <v>397</v>
      </c>
      <c r="C57" t="s">
        <v>59</v>
      </c>
      <c r="J57" s="63">
        <v>54</v>
      </c>
      <c r="K57" s="64" t="e">
        <f t="shared" si="10"/>
        <v>#N/A</v>
      </c>
      <c r="L57" s="64" t="e">
        <f t="shared" si="11"/>
        <v>#N/A</v>
      </c>
      <c r="M57" s="64" t="e">
        <f t="shared" si="12"/>
        <v>#N/A</v>
      </c>
      <c r="N57" s="64" t="e">
        <f t="shared" si="13"/>
        <v>#N/A</v>
      </c>
    </row>
    <row r="58" spans="2:14" x14ac:dyDescent="0.2">
      <c r="B58" s="3">
        <v>409</v>
      </c>
      <c r="C58" t="s">
        <v>60</v>
      </c>
      <c r="J58" s="63">
        <v>55</v>
      </c>
      <c r="K58" s="64" t="e">
        <f t="shared" si="10"/>
        <v>#N/A</v>
      </c>
      <c r="L58" s="64" t="e">
        <f t="shared" si="11"/>
        <v>#N/A</v>
      </c>
      <c r="M58" s="64" t="e">
        <f t="shared" si="12"/>
        <v>#N/A</v>
      </c>
      <c r="N58" s="64" t="e">
        <f t="shared" si="13"/>
        <v>#N/A</v>
      </c>
    </row>
    <row r="59" spans="2:14" x14ac:dyDescent="0.2">
      <c r="B59" s="3">
        <v>421</v>
      </c>
      <c r="C59" t="s">
        <v>61</v>
      </c>
      <c r="J59" s="63">
        <v>56</v>
      </c>
      <c r="K59" s="64" t="e">
        <f t="shared" si="10"/>
        <v>#N/A</v>
      </c>
      <c r="L59" s="64" t="e">
        <f t="shared" si="11"/>
        <v>#N/A</v>
      </c>
      <c r="M59" s="64" t="e">
        <f t="shared" si="12"/>
        <v>#N/A</v>
      </c>
      <c r="N59" s="64" t="e">
        <f t="shared" si="13"/>
        <v>#N/A</v>
      </c>
    </row>
    <row r="60" spans="2:14" x14ac:dyDescent="0.2">
      <c r="B60" s="3">
        <v>433</v>
      </c>
      <c r="C60" t="s">
        <v>62</v>
      </c>
      <c r="J60" s="63">
        <v>57</v>
      </c>
      <c r="K60" s="64" t="e">
        <f t="shared" si="10"/>
        <v>#N/A</v>
      </c>
      <c r="L60" s="64" t="e">
        <f t="shared" si="11"/>
        <v>#N/A</v>
      </c>
      <c r="M60" s="64" t="e">
        <f t="shared" si="12"/>
        <v>#N/A</v>
      </c>
      <c r="N60" s="64" t="e">
        <f t="shared" si="13"/>
        <v>#N/A</v>
      </c>
    </row>
    <row r="61" spans="2:14" x14ac:dyDescent="0.2">
      <c r="B61" s="3">
        <v>445</v>
      </c>
      <c r="C61" t="s">
        <v>63</v>
      </c>
      <c r="J61" s="63">
        <v>58</v>
      </c>
      <c r="K61" s="64" t="e">
        <f t="shared" si="10"/>
        <v>#N/A</v>
      </c>
      <c r="L61" s="64" t="e">
        <f t="shared" si="11"/>
        <v>#N/A</v>
      </c>
      <c r="M61" s="64" t="e">
        <f t="shared" si="12"/>
        <v>#N/A</v>
      </c>
      <c r="N61" s="64" t="e">
        <f t="shared" si="13"/>
        <v>#N/A</v>
      </c>
    </row>
    <row r="62" spans="2:14" x14ac:dyDescent="0.2">
      <c r="B62" s="3">
        <v>457</v>
      </c>
      <c r="C62" t="s">
        <v>64</v>
      </c>
      <c r="J62" s="63">
        <v>59</v>
      </c>
      <c r="K62" s="64" t="e">
        <f t="shared" si="10"/>
        <v>#N/A</v>
      </c>
      <c r="L62" s="64" t="e">
        <f t="shared" si="11"/>
        <v>#N/A</v>
      </c>
      <c r="M62" s="64" t="e">
        <f t="shared" si="12"/>
        <v>#N/A</v>
      </c>
      <c r="N62" s="64" t="e">
        <f t="shared" si="13"/>
        <v>#N/A</v>
      </c>
    </row>
    <row r="63" spans="2:14" x14ac:dyDescent="0.2">
      <c r="B63" s="3">
        <v>469</v>
      </c>
      <c r="C63" t="s">
        <v>65</v>
      </c>
      <c r="J63" s="63">
        <v>60</v>
      </c>
      <c r="K63" s="64" t="e">
        <f t="shared" si="10"/>
        <v>#N/A</v>
      </c>
      <c r="L63" s="64" t="e">
        <f t="shared" si="11"/>
        <v>#N/A</v>
      </c>
      <c r="M63" s="64" t="e">
        <f t="shared" si="12"/>
        <v>#N/A</v>
      </c>
      <c r="N63" s="64" t="e">
        <f t="shared" si="13"/>
        <v>#N/A</v>
      </c>
    </row>
    <row r="64" spans="2:14" x14ac:dyDescent="0.2">
      <c r="B64" s="3">
        <v>481</v>
      </c>
      <c r="C64" t="s">
        <v>66</v>
      </c>
      <c r="J64" s="63">
        <v>61</v>
      </c>
      <c r="K64" s="64" t="e">
        <f t="shared" si="10"/>
        <v>#N/A</v>
      </c>
      <c r="L64" s="64" t="e">
        <f t="shared" si="11"/>
        <v>#N/A</v>
      </c>
      <c r="M64" s="64" t="e">
        <f t="shared" si="12"/>
        <v>#N/A</v>
      </c>
      <c r="N64" s="64" t="e">
        <f t="shared" si="13"/>
        <v>#N/A</v>
      </c>
    </row>
    <row r="65" spans="2:14" x14ac:dyDescent="0.2">
      <c r="B65" s="3">
        <v>493</v>
      </c>
      <c r="C65" t="s">
        <v>67</v>
      </c>
      <c r="J65" s="63">
        <v>62</v>
      </c>
      <c r="K65" s="64" t="e">
        <f t="shared" si="10"/>
        <v>#N/A</v>
      </c>
      <c r="L65" s="64" t="e">
        <f t="shared" si="11"/>
        <v>#N/A</v>
      </c>
      <c r="M65" s="64" t="e">
        <f t="shared" si="12"/>
        <v>#N/A</v>
      </c>
      <c r="N65" s="64" t="e">
        <f t="shared" si="13"/>
        <v>#N/A</v>
      </c>
    </row>
    <row r="66" spans="2:14" x14ac:dyDescent="0.2">
      <c r="B66" s="3">
        <v>505</v>
      </c>
      <c r="C66" t="s">
        <v>68</v>
      </c>
      <c r="J66" s="63">
        <v>63</v>
      </c>
      <c r="K66" s="64" t="e">
        <f t="shared" si="10"/>
        <v>#N/A</v>
      </c>
      <c r="L66" s="64" t="e">
        <f t="shared" si="11"/>
        <v>#N/A</v>
      </c>
      <c r="M66" s="64" t="e">
        <f t="shared" si="12"/>
        <v>#N/A</v>
      </c>
      <c r="N66" s="64" t="e">
        <f t="shared" si="13"/>
        <v>#N/A</v>
      </c>
    </row>
    <row r="67" spans="2:14" x14ac:dyDescent="0.2">
      <c r="B67" s="3">
        <v>517</v>
      </c>
      <c r="C67" t="s">
        <v>69</v>
      </c>
      <c r="J67" s="63">
        <v>64</v>
      </c>
      <c r="K67" s="64" t="e">
        <f t="shared" si="10"/>
        <v>#N/A</v>
      </c>
      <c r="L67" s="64" t="e">
        <f t="shared" si="11"/>
        <v>#N/A</v>
      </c>
      <c r="M67" s="64" t="e">
        <f t="shared" si="12"/>
        <v>#N/A</v>
      </c>
      <c r="N67" s="64" t="e">
        <f t="shared" si="13"/>
        <v>#N/A</v>
      </c>
    </row>
    <row r="68" spans="2:14" x14ac:dyDescent="0.2">
      <c r="B68" s="3">
        <v>529</v>
      </c>
      <c r="C68" t="s">
        <v>70</v>
      </c>
      <c r="J68" s="63">
        <v>65</v>
      </c>
      <c r="K68" s="64" t="e">
        <f t="shared" ref="K68:K83" si="14">INDEX(wyniki_suma_wplat,MATCH(J68,wyniki_koniec_roku,0))</f>
        <v>#N/A</v>
      </c>
      <c r="L68" s="64" t="e">
        <f t="shared" ref="L68:L83" si="15">INDEX(wyniki_IKZE,MATCH(J68,wyniki_koniec_roku,0))</f>
        <v>#N/A</v>
      </c>
      <c r="M68" s="64" t="e">
        <f t="shared" ref="M68:M83" si="16">INDEX(wyniki_IKE,MATCH(J68,wyniki_koniec_roku,0))</f>
        <v>#N/A</v>
      </c>
      <c r="N68" s="64" t="e">
        <f t="shared" ref="N68:N83" si="17">INDEX(wyniki_bez_IKE_IKZE,MATCH(J68,wyniki_koniec_roku,0))</f>
        <v>#N/A</v>
      </c>
    </row>
    <row r="69" spans="2:14" x14ac:dyDescent="0.2">
      <c r="B69" s="3">
        <v>541</v>
      </c>
      <c r="C69" t="s">
        <v>71</v>
      </c>
      <c r="J69" s="63">
        <v>66</v>
      </c>
      <c r="K69" s="64" t="e">
        <f t="shared" si="14"/>
        <v>#N/A</v>
      </c>
      <c r="L69" s="64" t="e">
        <f t="shared" si="15"/>
        <v>#N/A</v>
      </c>
      <c r="M69" s="64" t="e">
        <f t="shared" si="16"/>
        <v>#N/A</v>
      </c>
      <c r="N69" s="64" t="e">
        <f t="shared" si="17"/>
        <v>#N/A</v>
      </c>
    </row>
    <row r="70" spans="2:14" x14ac:dyDescent="0.2">
      <c r="B70" s="3">
        <v>553</v>
      </c>
      <c r="C70" t="s">
        <v>72</v>
      </c>
      <c r="J70" s="63">
        <v>67</v>
      </c>
      <c r="K70" s="64" t="e">
        <f t="shared" si="14"/>
        <v>#N/A</v>
      </c>
      <c r="L70" s="64" t="e">
        <f t="shared" si="15"/>
        <v>#N/A</v>
      </c>
      <c r="M70" s="64" t="e">
        <f t="shared" si="16"/>
        <v>#N/A</v>
      </c>
      <c r="N70" s="64" t="e">
        <f t="shared" si="17"/>
        <v>#N/A</v>
      </c>
    </row>
    <row r="71" spans="2:14" x14ac:dyDescent="0.2">
      <c r="B71" s="3">
        <v>565</v>
      </c>
      <c r="C71" t="s">
        <v>73</v>
      </c>
      <c r="J71" s="63">
        <v>68</v>
      </c>
      <c r="K71" s="64" t="e">
        <f t="shared" si="14"/>
        <v>#N/A</v>
      </c>
      <c r="L71" s="64" t="e">
        <f t="shared" si="15"/>
        <v>#N/A</v>
      </c>
      <c r="M71" s="64" t="e">
        <f t="shared" si="16"/>
        <v>#N/A</v>
      </c>
      <c r="N71" s="64" t="e">
        <f t="shared" si="17"/>
        <v>#N/A</v>
      </c>
    </row>
    <row r="72" spans="2:14" x14ac:dyDescent="0.2">
      <c r="B72" s="3">
        <v>577</v>
      </c>
      <c r="C72" t="s">
        <v>74</v>
      </c>
      <c r="J72" s="63">
        <v>69</v>
      </c>
      <c r="K72" s="64" t="e">
        <f t="shared" si="14"/>
        <v>#N/A</v>
      </c>
      <c r="L72" s="64" t="e">
        <f t="shared" si="15"/>
        <v>#N/A</v>
      </c>
      <c r="M72" s="64" t="e">
        <f t="shared" si="16"/>
        <v>#N/A</v>
      </c>
      <c r="N72" s="64" t="e">
        <f t="shared" si="17"/>
        <v>#N/A</v>
      </c>
    </row>
    <row r="73" spans="2:14" x14ac:dyDescent="0.2">
      <c r="B73" s="3">
        <v>589</v>
      </c>
      <c r="C73" t="s">
        <v>75</v>
      </c>
      <c r="J73" s="63">
        <v>70</v>
      </c>
      <c r="K73" s="64" t="e">
        <f t="shared" si="14"/>
        <v>#N/A</v>
      </c>
      <c r="L73" s="64" t="e">
        <f t="shared" si="15"/>
        <v>#N/A</v>
      </c>
      <c r="M73" s="64" t="e">
        <f t="shared" si="16"/>
        <v>#N/A</v>
      </c>
      <c r="N73" s="64" t="e">
        <f t="shared" si="17"/>
        <v>#N/A</v>
      </c>
    </row>
    <row r="74" spans="2:14" x14ac:dyDescent="0.2">
      <c r="B74" s="3">
        <v>601</v>
      </c>
      <c r="C74" t="s">
        <v>76</v>
      </c>
      <c r="J74" s="63">
        <v>71</v>
      </c>
      <c r="K74" s="64" t="e">
        <f t="shared" si="14"/>
        <v>#N/A</v>
      </c>
      <c r="L74" s="64" t="e">
        <f t="shared" si="15"/>
        <v>#N/A</v>
      </c>
      <c r="M74" s="64" t="e">
        <f t="shared" si="16"/>
        <v>#N/A</v>
      </c>
      <c r="N74" s="64" t="e">
        <f t="shared" si="17"/>
        <v>#N/A</v>
      </c>
    </row>
    <row r="75" spans="2:14" x14ac:dyDescent="0.2">
      <c r="B75" s="3">
        <v>613</v>
      </c>
      <c r="C75" t="s">
        <v>77</v>
      </c>
      <c r="J75" s="63">
        <v>72</v>
      </c>
      <c r="K75" s="64" t="e">
        <f t="shared" si="14"/>
        <v>#N/A</v>
      </c>
      <c r="L75" s="64" t="e">
        <f t="shared" si="15"/>
        <v>#N/A</v>
      </c>
      <c r="M75" s="64" t="e">
        <f t="shared" si="16"/>
        <v>#N/A</v>
      </c>
      <c r="N75" s="64" t="e">
        <f t="shared" si="17"/>
        <v>#N/A</v>
      </c>
    </row>
    <row r="76" spans="2:14" x14ac:dyDescent="0.2">
      <c r="B76" s="3">
        <v>625</v>
      </c>
      <c r="C76" t="s">
        <v>78</v>
      </c>
      <c r="J76" s="63">
        <v>73</v>
      </c>
      <c r="K76" s="64" t="e">
        <f t="shared" si="14"/>
        <v>#N/A</v>
      </c>
      <c r="L76" s="64" t="e">
        <f t="shared" si="15"/>
        <v>#N/A</v>
      </c>
      <c r="M76" s="64" t="e">
        <f t="shared" si="16"/>
        <v>#N/A</v>
      </c>
      <c r="N76" s="64" t="e">
        <f t="shared" si="17"/>
        <v>#N/A</v>
      </c>
    </row>
    <row r="77" spans="2:14" x14ac:dyDescent="0.2">
      <c r="B77" s="3">
        <v>637</v>
      </c>
      <c r="C77" t="s">
        <v>79</v>
      </c>
      <c r="J77" s="63">
        <v>74</v>
      </c>
      <c r="K77" s="64" t="e">
        <f t="shared" si="14"/>
        <v>#N/A</v>
      </c>
      <c r="L77" s="64" t="e">
        <f t="shared" si="15"/>
        <v>#N/A</v>
      </c>
      <c r="M77" s="64" t="e">
        <f t="shared" si="16"/>
        <v>#N/A</v>
      </c>
      <c r="N77" s="64" t="e">
        <f t="shared" si="17"/>
        <v>#N/A</v>
      </c>
    </row>
    <row r="78" spans="2:14" x14ac:dyDescent="0.2">
      <c r="B78" s="3">
        <v>649</v>
      </c>
      <c r="C78" t="s">
        <v>80</v>
      </c>
      <c r="J78" s="63">
        <v>75</v>
      </c>
      <c r="K78" s="64" t="e">
        <f t="shared" si="14"/>
        <v>#N/A</v>
      </c>
      <c r="L78" s="64" t="e">
        <f t="shared" si="15"/>
        <v>#N/A</v>
      </c>
      <c r="M78" s="64" t="e">
        <f t="shared" si="16"/>
        <v>#N/A</v>
      </c>
      <c r="N78" s="64" t="e">
        <f t="shared" si="17"/>
        <v>#N/A</v>
      </c>
    </row>
    <row r="79" spans="2:14" x14ac:dyDescent="0.2">
      <c r="B79" s="3">
        <v>661</v>
      </c>
      <c r="C79" t="s">
        <v>81</v>
      </c>
      <c r="J79" s="63">
        <v>76</v>
      </c>
      <c r="K79" s="64" t="e">
        <f t="shared" si="14"/>
        <v>#N/A</v>
      </c>
      <c r="L79" s="64" t="e">
        <f t="shared" si="15"/>
        <v>#N/A</v>
      </c>
      <c r="M79" s="64" t="e">
        <f t="shared" si="16"/>
        <v>#N/A</v>
      </c>
      <c r="N79" s="64" t="e">
        <f t="shared" si="17"/>
        <v>#N/A</v>
      </c>
    </row>
    <row r="80" spans="2:14" x14ac:dyDescent="0.2">
      <c r="B80" s="3">
        <v>673</v>
      </c>
      <c r="C80" t="s">
        <v>82</v>
      </c>
      <c r="J80" s="63">
        <v>77</v>
      </c>
      <c r="K80" s="64" t="e">
        <f t="shared" si="14"/>
        <v>#N/A</v>
      </c>
      <c r="L80" s="64" t="e">
        <f t="shared" si="15"/>
        <v>#N/A</v>
      </c>
      <c r="M80" s="64" t="e">
        <f t="shared" si="16"/>
        <v>#N/A</v>
      </c>
      <c r="N80" s="64" t="e">
        <f t="shared" si="17"/>
        <v>#N/A</v>
      </c>
    </row>
    <row r="81" spans="2:14" x14ac:dyDescent="0.2">
      <c r="B81" s="3">
        <v>685</v>
      </c>
      <c r="C81" t="s">
        <v>83</v>
      </c>
      <c r="J81" s="63">
        <v>78</v>
      </c>
      <c r="K81" s="64" t="e">
        <f t="shared" si="14"/>
        <v>#N/A</v>
      </c>
      <c r="L81" s="64" t="e">
        <f t="shared" si="15"/>
        <v>#N/A</v>
      </c>
      <c r="M81" s="64" t="e">
        <f t="shared" si="16"/>
        <v>#N/A</v>
      </c>
      <c r="N81" s="64" t="e">
        <f t="shared" si="17"/>
        <v>#N/A</v>
      </c>
    </row>
    <row r="82" spans="2:14" x14ac:dyDescent="0.2">
      <c r="B82" s="3">
        <v>697</v>
      </c>
      <c r="C82" t="s">
        <v>84</v>
      </c>
      <c r="J82" s="63">
        <v>79</v>
      </c>
      <c r="K82" s="64" t="e">
        <f t="shared" si="14"/>
        <v>#N/A</v>
      </c>
      <c r="L82" s="64" t="e">
        <f t="shared" si="15"/>
        <v>#N/A</v>
      </c>
      <c r="M82" s="64" t="e">
        <f t="shared" si="16"/>
        <v>#N/A</v>
      </c>
      <c r="N82" s="64" t="e">
        <f t="shared" si="17"/>
        <v>#N/A</v>
      </c>
    </row>
    <row r="83" spans="2:14" x14ac:dyDescent="0.2">
      <c r="B83" s="3">
        <v>709</v>
      </c>
      <c r="C83" t="s">
        <v>85</v>
      </c>
      <c r="J83" s="63">
        <v>80</v>
      </c>
      <c r="K83" s="64" t="e">
        <f t="shared" si="14"/>
        <v>#N/A</v>
      </c>
      <c r="L83" s="64" t="e">
        <f t="shared" si="15"/>
        <v>#N/A</v>
      </c>
      <c r="M83" s="64" t="e">
        <f t="shared" si="16"/>
        <v>#N/A</v>
      </c>
      <c r="N83" s="64" t="e">
        <f t="shared" si="17"/>
        <v>#N/A</v>
      </c>
    </row>
    <row r="84" spans="2:14" x14ac:dyDescent="0.2">
      <c r="B84" s="3">
        <v>721</v>
      </c>
      <c r="C84" t="s">
        <v>86</v>
      </c>
    </row>
    <row r="85" spans="2:14" x14ac:dyDescent="0.2">
      <c r="B85" s="3">
        <v>733</v>
      </c>
      <c r="C85" t="s">
        <v>87</v>
      </c>
    </row>
    <row r="86" spans="2:14" x14ac:dyDescent="0.2">
      <c r="B86" s="3">
        <v>745</v>
      </c>
      <c r="C86" t="s">
        <v>88</v>
      </c>
    </row>
    <row r="87" spans="2:14" x14ac:dyDescent="0.2">
      <c r="B87" s="3">
        <v>757</v>
      </c>
      <c r="C87" t="s">
        <v>89</v>
      </c>
    </row>
    <row r="88" spans="2:14" x14ac:dyDescent="0.2">
      <c r="B88" s="3">
        <v>769</v>
      </c>
      <c r="C88" t="s">
        <v>90</v>
      </c>
    </row>
    <row r="89" spans="2:14" x14ac:dyDescent="0.2">
      <c r="B89" s="3">
        <v>781</v>
      </c>
      <c r="C89" t="s">
        <v>91</v>
      </c>
    </row>
    <row r="90" spans="2:14" x14ac:dyDescent="0.2">
      <c r="B90" s="3">
        <v>793</v>
      </c>
      <c r="C90" t="s">
        <v>92</v>
      </c>
    </row>
    <row r="91" spans="2:14" x14ac:dyDescent="0.2">
      <c r="B91" s="3">
        <v>805</v>
      </c>
      <c r="C91" t="s">
        <v>93</v>
      </c>
    </row>
    <row r="92" spans="2:14" x14ac:dyDescent="0.2">
      <c r="B92" s="3">
        <v>817</v>
      </c>
      <c r="C92" t="s">
        <v>94</v>
      </c>
    </row>
    <row r="93" spans="2:14" x14ac:dyDescent="0.2">
      <c r="B93" s="3">
        <v>829</v>
      </c>
      <c r="C93" t="s">
        <v>95</v>
      </c>
    </row>
    <row r="94" spans="2:14" x14ac:dyDescent="0.2">
      <c r="B94" s="3">
        <v>841</v>
      </c>
      <c r="C94" t="s">
        <v>96</v>
      </c>
    </row>
    <row r="95" spans="2:14" x14ac:dyDescent="0.2">
      <c r="B95" s="3">
        <v>853</v>
      </c>
      <c r="C95" t="s">
        <v>97</v>
      </c>
    </row>
    <row r="96" spans="2:14" x14ac:dyDescent="0.2">
      <c r="B96" s="3">
        <v>865</v>
      </c>
      <c r="C96" t="s">
        <v>98</v>
      </c>
    </row>
    <row r="97" spans="2:3" x14ac:dyDescent="0.2">
      <c r="B97" s="3">
        <v>877</v>
      </c>
      <c r="C97" t="s">
        <v>99</v>
      </c>
    </row>
    <row r="98" spans="2:3" x14ac:dyDescent="0.2">
      <c r="B98" s="3">
        <v>889</v>
      </c>
      <c r="C98" t="s">
        <v>100</v>
      </c>
    </row>
    <row r="99" spans="2:3" x14ac:dyDescent="0.2">
      <c r="B99" s="3">
        <v>901</v>
      </c>
      <c r="C99" t="s">
        <v>101</v>
      </c>
    </row>
    <row r="100" spans="2:3" x14ac:dyDescent="0.2">
      <c r="B100" s="3">
        <v>913</v>
      </c>
      <c r="C100" t="s">
        <v>102</v>
      </c>
    </row>
    <row r="101" spans="2:3" x14ac:dyDescent="0.2">
      <c r="B101" s="3">
        <v>925</v>
      </c>
      <c r="C101" t="s">
        <v>103</v>
      </c>
    </row>
    <row r="102" spans="2:3" x14ac:dyDescent="0.2">
      <c r="B102" s="3">
        <v>937</v>
      </c>
      <c r="C102" t="s">
        <v>104</v>
      </c>
    </row>
    <row r="103" spans="2:3" x14ac:dyDescent="0.2">
      <c r="B103" s="3">
        <v>949</v>
      </c>
      <c r="C103" t="s">
        <v>105</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Arkusze</vt:lpstr>
      </vt:variant>
      <vt:variant>
        <vt:i4>3</vt:i4>
      </vt:variant>
      <vt:variant>
        <vt:lpstr>Nazwane zakresy</vt:lpstr>
      </vt:variant>
      <vt:variant>
        <vt:i4>5</vt:i4>
      </vt:variant>
    </vt:vector>
  </HeadingPairs>
  <TitlesOfParts>
    <vt:vector size="8" baseType="lpstr">
      <vt:lpstr>KALKULATOR 2021</vt:lpstr>
      <vt:lpstr>zasady IKZE vs IKE</vt:lpstr>
      <vt:lpstr>Robocze</vt:lpstr>
      <vt:lpstr>wyniki_bez_IKE_IKZE</vt:lpstr>
      <vt:lpstr>wyniki_IKE</vt:lpstr>
      <vt:lpstr>wyniki_IKZE</vt:lpstr>
      <vt:lpstr>wyniki_koniec_roku</vt:lpstr>
      <vt:lpstr>wyniki_suma_wplat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Katarzyna Iwuć</dc:creator>
  <cp:lastModifiedBy>Microsoft Office User</cp:lastModifiedBy>
  <dcterms:created xsi:type="dcterms:W3CDTF">2015-06-05T18:19:34Z</dcterms:created>
  <dcterms:modified xsi:type="dcterms:W3CDTF">2021-11-09T18:47:45Z</dcterms:modified>
</cp:coreProperties>
</file>