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209"/>
  <workbookPr codeName="Ten_skoroszyt"/>
  <mc:AlternateContent xmlns:mc="http://schemas.openxmlformats.org/markup-compatibility/2006">
    <mc:Choice Requires="x15">
      <x15ac:absPath xmlns:x15ac="http://schemas.microsoft.com/office/spreadsheetml/2010/11/ac" url="/Users/Andrzej/Downloads/"/>
    </mc:Choice>
  </mc:AlternateContent>
  <xr:revisionPtr revIDLastSave="0" documentId="13_ncr:1_{310B9E07-EB74-CD40-B0AC-ACFA1D8E92D9}" xr6:coauthVersionLast="45" xr6:coauthVersionMax="45" xr10:uidLastSave="{00000000-0000-0000-0000-000000000000}"/>
  <bookViews>
    <workbookView xWindow="0" yWindow="460" windowWidth="25600" windowHeight="15540" xr2:uid="{00000000-000D-0000-FFFF-FFFF00000000}"/>
  </bookViews>
  <sheets>
    <sheet name="Wydatki nieregularne" sheetId="15" r:id="rId1"/>
  </sheets>
  <externalReferences>
    <externalReference r:id="rId2"/>
  </externalReferences>
  <definedNames>
    <definedName name="_xlnm._FilterDatabase" localSheetId="0" hidden="1">'Wydatki nieregularne'!$B$5:$F$38</definedName>
    <definedName name="data">[1]Wydatki!$A:$A</definedName>
    <definedName name="kategoria">[1]Wydatki!$E:$E</definedName>
    <definedName name="kwota">[1]Wydatki!$D:$D</definedName>
    <definedName name="_xlnm.Print_Area" localSheetId="0">'Wydatki nieregularne'!$C$5:$F$29</definedName>
    <definedName name="podkategoria">[1]Wydatki!$F:$F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38" i="15" l="1"/>
  <c r="F37" i="15"/>
  <c r="F36" i="15"/>
  <c r="F20" i="15"/>
  <c r="F33" i="15"/>
  <c r="F11" i="15"/>
  <c r="F6" i="15"/>
  <c r="F12" i="15"/>
  <c r="F7" i="15"/>
  <c r="F18" i="15"/>
  <c r="F21" i="15"/>
  <c r="F35" i="15"/>
  <c r="F9" i="15"/>
  <c r="F16" i="15"/>
  <c r="F32" i="15"/>
  <c r="F30" i="15"/>
  <c r="F13" i="15"/>
  <c r="F19" i="15"/>
  <c r="F28" i="15"/>
  <c r="F26" i="15"/>
  <c r="N18" i="15"/>
  <c r="J18" i="15"/>
  <c r="I18" i="15"/>
  <c r="K18" i="15" s="1"/>
  <c r="F8" i="15"/>
  <c r="N17" i="15"/>
  <c r="J17" i="15"/>
  <c r="I17" i="15"/>
  <c r="K17" i="15" s="1"/>
  <c r="F24" i="15"/>
  <c r="N16" i="15"/>
  <c r="J16" i="15"/>
  <c r="I16" i="15"/>
  <c r="F25" i="15"/>
  <c r="N15" i="15"/>
  <c r="J15" i="15"/>
  <c r="I15" i="15"/>
  <c r="K15" i="15" s="1"/>
  <c r="F34" i="15"/>
  <c r="N14" i="15"/>
  <c r="J14" i="15"/>
  <c r="I14" i="15"/>
  <c r="K14" i="15" s="1"/>
  <c r="F23" i="15"/>
  <c r="N13" i="15"/>
  <c r="J13" i="15"/>
  <c r="I13" i="15"/>
  <c r="K13" i="15" s="1"/>
  <c r="F27" i="15"/>
  <c r="N12" i="15"/>
  <c r="J12" i="15"/>
  <c r="I12" i="15"/>
  <c r="K12" i="15" s="1"/>
  <c r="F15" i="15"/>
  <c r="N11" i="15"/>
  <c r="J11" i="15"/>
  <c r="I11" i="15"/>
  <c r="K11" i="15" s="1"/>
  <c r="F14" i="15"/>
  <c r="N10" i="15"/>
  <c r="J10" i="15"/>
  <c r="I10" i="15"/>
  <c r="K10" i="15" s="1"/>
  <c r="F22" i="15"/>
  <c r="N9" i="15"/>
  <c r="J9" i="15"/>
  <c r="I9" i="15"/>
  <c r="K9" i="15" s="1"/>
  <c r="F17" i="15"/>
  <c r="N8" i="15"/>
  <c r="J8" i="15"/>
  <c r="I8" i="15"/>
  <c r="K8" i="15" s="1"/>
  <c r="F29" i="15"/>
  <c r="J7" i="15"/>
  <c r="J19" i="15" s="1"/>
  <c r="I7" i="15"/>
  <c r="K7" i="15" s="1"/>
  <c r="O7" i="15" s="1"/>
  <c r="F31" i="15"/>
  <c r="F2" i="15" s="1"/>
  <c r="F10" i="15"/>
  <c r="E2" i="15"/>
  <c r="E3" i="15"/>
  <c r="D2" i="15"/>
  <c r="K16" i="15"/>
  <c r="O8" i="15" l="1"/>
  <c r="M8" i="15"/>
  <c r="E1" i="15"/>
  <c r="D3" i="15"/>
  <c r="F3" i="15"/>
  <c r="F1" i="15"/>
  <c r="K19" i="15"/>
  <c r="I19" i="15"/>
  <c r="D1" i="15"/>
  <c r="O9" i="15" l="1"/>
  <c r="M9" i="15"/>
  <c r="O10" i="15" l="1"/>
  <c r="M10" i="15"/>
  <c r="O11" i="15" l="1"/>
  <c r="M11" i="15"/>
  <c r="M12" i="15" l="1"/>
  <c r="O12" i="15"/>
  <c r="M13" i="15" l="1"/>
  <c r="O13" i="15"/>
  <c r="M14" i="15" l="1"/>
  <c r="O14" i="15"/>
  <c r="O15" i="15" l="1"/>
  <c r="M15" i="15"/>
  <c r="O16" i="15" l="1"/>
  <c r="M16" i="15"/>
  <c r="M17" i="15" l="1"/>
  <c r="O17" i="15"/>
  <c r="M18" i="15" l="1"/>
  <c r="O18" i="1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Versatilo</author>
    <author>Marcin Iwuć</author>
  </authors>
  <commentList>
    <comment ref="H2" authorId="0" shapeId="0" xr:uid="{00000000-0006-0000-0200-000001000000}">
      <text>
        <r>
          <rPr>
            <b/>
            <sz val="9"/>
            <color indexed="81"/>
            <rFont val="Tahoma"/>
            <family val="2"/>
            <charset val="238"/>
          </rPr>
          <t>Tutaj wpisujemy ile mamy już odłożone w ramach funduszu wydatków nieregularnych</t>
        </r>
      </text>
    </comment>
    <comment ref="D5" authorId="1" shapeId="0" xr:uid="{00000000-0006-0000-0200-000002000000}">
      <text>
        <r>
          <rPr>
            <b/>
            <sz val="9"/>
            <color indexed="81"/>
            <rFont val="Tahoma"/>
            <family val="2"/>
            <charset val="238"/>
          </rPr>
          <t>Marcin Iwuć:</t>
        </r>
        <r>
          <rPr>
            <sz val="9"/>
            <color indexed="81"/>
            <rFont val="Tahoma"/>
            <family val="2"/>
            <charset val="238"/>
          </rPr>
          <t xml:space="preserve">
W tej kolumnie wpisujemy kwote, którą MUSIMY przeznaczyć na dany wydatek nieregularny</t>
        </r>
      </text>
    </comment>
    <comment ref="E5" authorId="1" shapeId="0" xr:uid="{00000000-0006-0000-0200-000003000000}">
      <text>
        <r>
          <rPr>
            <b/>
            <sz val="9"/>
            <color indexed="81"/>
            <rFont val="Tahoma"/>
            <family val="2"/>
            <charset val="238"/>
          </rPr>
          <t>Marcin Iwuć:</t>
        </r>
        <r>
          <rPr>
            <sz val="9"/>
            <color indexed="81"/>
            <rFont val="Tahoma"/>
            <family val="2"/>
            <charset val="238"/>
          </rPr>
          <t xml:space="preserve">
To wpisujemy DODATKOWE pieniądze, które MOŻEMY przeznaczyć na dany wydatek nieregularny.</t>
        </r>
      </text>
    </comment>
    <comment ref="F5" authorId="1" shapeId="0" xr:uid="{00000000-0006-0000-0200-000004000000}">
      <text>
        <r>
          <rPr>
            <b/>
            <sz val="9"/>
            <color indexed="81"/>
            <rFont val="Tahoma"/>
            <family val="2"/>
            <charset val="238"/>
          </rPr>
          <t>Marcin Iwuć:</t>
        </r>
        <r>
          <rPr>
            <sz val="9"/>
            <color indexed="81"/>
            <rFont val="Tahoma"/>
            <family val="2"/>
            <charset val="238"/>
          </rPr>
          <t xml:space="preserve">
To otrzymamy kwote, jaką w sumie planujemy wydać na dany wydatek nieregularny</t>
        </r>
      </text>
    </comment>
  </commentList>
</comments>
</file>

<file path=xl/sharedStrings.xml><?xml version="1.0" encoding="utf-8"?>
<sst xmlns="http://schemas.openxmlformats.org/spreadsheetml/2006/main" count="60" uniqueCount="57">
  <si>
    <t>Wydatki nieregularne</t>
  </si>
  <si>
    <t>ROK</t>
  </si>
  <si>
    <t>ŁĄCZNIE W CAŁYM ROKU:</t>
  </si>
  <si>
    <t>Mój bufor</t>
  </si>
  <si>
    <t>ŚREDNIO MIESIĘCZNIE</t>
  </si>
  <si>
    <t>Miesiąc</t>
  </si>
  <si>
    <t>Potrzeba</t>
  </si>
  <si>
    <t>Zachcianka</t>
  </si>
  <si>
    <t>Suma</t>
  </si>
  <si>
    <t>Wyjazd rodzinny na narty</t>
  </si>
  <si>
    <t>Saldo na początku ms.</t>
  </si>
  <si>
    <t>WPŁATA</t>
  </si>
  <si>
    <t>Saldo na koniec ms.</t>
  </si>
  <si>
    <t>Dzieci - wyjazd na obóz zimowy</t>
  </si>
  <si>
    <t>STYCZEŃ</t>
  </si>
  <si>
    <t>Opłata za II semestr angielskiego dla dzieci</t>
  </si>
  <si>
    <t>LUTY</t>
  </si>
  <si>
    <t>Urodziny - moje</t>
  </si>
  <si>
    <t>MARZEC</t>
  </si>
  <si>
    <t>Składka roczna - ubezpieczenie mieszkania</t>
  </si>
  <si>
    <t>KWIECIEŃ</t>
  </si>
  <si>
    <t>Użytkowanie wieczyste - mieszkanie</t>
  </si>
  <si>
    <t xml:space="preserve">MAJ </t>
  </si>
  <si>
    <t>Uzytkowanie wieczyste- garaż</t>
  </si>
  <si>
    <t>CZERWIEC</t>
  </si>
  <si>
    <t>Podatek od nieruchomosci - mieszkanie</t>
  </si>
  <si>
    <t>LIPIEC</t>
  </si>
  <si>
    <t>Rośliny na taras - dosadzanie</t>
  </si>
  <si>
    <t>SIERPIEŃ</t>
  </si>
  <si>
    <t>Dodatkowe wydatki na Święta Wielkanocne</t>
  </si>
  <si>
    <t>WRZESIEŃ</t>
  </si>
  <si>
    <t>Przegląd roczny samochodu do dowodu</t>
  </si>
  <si>
    <t>PAŹDZIERNIK</t>
  </si>
  <si>
    <t>Roczny serwis samochodu (olej, filtry, itp.)</t>
  </si>
  <si>
    <t>LISTOPAD</t>
  </si>
  <si>
    <t>Wymiana opon na letnie</t>
  </si>
  <si>
    <t>GRUDZIEŃ</t>
  </si>
  <si>
    <t>Polisa OC/AC - samochód</t>
  </si>
  <si>
    <t>RAZEM</t>
  </si>
  <si>
    <t>Podatek dochodowy - dopłata</t>
  </si>
  <si>
    <t>Urodziny - dziecko 1</t>
  </si>
  <si>
    <t>Weekend majowy - wyjazd</t>
  </si>
  <si>
    <t>Komunia dziecka</t>
  </si>
  <si>
    <t>Dzieci - wyjazd na letnią kolonię</t>
  </si>
  <si>
    <t>Urodziny - żona</t>
  </si>
  <si>
    <t>Wyjazd rodzinny na wakacje</t>
  </si>
  <si>
    <t>Dodatkowe przybory szkolne dla dzieci (wyprawka)</t>
  </si>
  <si>
    <t>Składki w szkole</t>
  </si>
  <si>
    <t>Urodziny - dziecko 2</t>
  </si>
  <si>
    <t>Wymiana opon na zimowe</t>
  </si>
  <si>
    <t>Wyjazd do rodziny na "Wszystkich Świętych"</t>
  </si>
  <si>
    <t>Zakup prezentów na Boże Narodzenie</t>
  </si>
  <si>
    <t>Wyjazd do rodziny na Święta Bożego Narodzenia</t>
  </si>
  <si>
    <t>Dodatkowe wydatki Świąteczne</t>
  </si>
  <si>
    <t>Sylwester w domu lub Bal Sylwestrowy</t>
  </si>
  <si>
    <t>Intrukcję obsługi pliku znajdziesz na blogu:</t>
  </si>
  <si>
    <t>https://marciniwuc.com/budzet-domowy-05-wydatki-nieregularne/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</si>
</sst>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\ &quot;zł&quot;;[Red]\-#,##0\ &quot;zł&quot;"/>
    <numFmt numFmtId="165" formatCode="#,##0.00\ &quot;zł&quot;;[Red]\-#,##0.00\ &quot;zł&quot;"/>
    <numFmt numFmtId="166" formatCode="_-* #,##0\ &quot;zł&quot;_-;\-* #,##0\ &quot;zł&quot;_-;_-* &quot;-&quot;\ &quot;zł&quot;_-;_-@_-"/>
    <numFmt numFmtId="167" formatCode="#,##0\ &quot;zł&quot;"/>
  </numFmts>
  <fonts count="37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0"/>
      <name val="Arial CE"/>
    </font>
    <font>
      <b/>
      <sz val="9"/>
      <color indexed="81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OpenSan"/>
      <charset val="238"/>
    </font>
    <font>
      <sz val="11"/>
      <color rgb="FF000000"/>
      <name val="Arial"/>
      <family val="2"/>
    </font>
    <font>
      <sz val="11"/>
      <color rgb="FFFFFFFF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b/>
      <sz val="18"/>
      <color rgb="FF1F4A7E"/>
      <name val="Cambria"/>
      <family val="2"/>
    </font>
    <font>
      <b/>
      <sz val="15"/>
      <color rgb="FF1F4A7E"/>
      <name val="Arial"/>
      <family val="2"/>
    </font>
    <font>
      <b/>
      <sz val="13"/>
      <color rgb="FF1F4A7E"/>
      <name val="Arial"/>
      <family val="2"/>
    </font>
    <font>
      <b/>
      <sz val="11"/>
      <color rgb="FF1F4A7E"/>
      <name val="Arial"/>
      <family val="2"/>
    </font>
    <font>
      <b/>
      <sz val="11"/>
      <color rgb="FFFFFFFF"/>
      <name val="Arial"/>
      <family val="2"/>
    </font>
    <font>
      <b/>
      <sz val="11"/>
      <color rgb="FF000000"/>
      <name val="Arial"/>
      <family val="2"/>
    </font>
    <font>
      <i/>
      <sz val="11"/>
      <color rgb="FF7F7F7F"/>
      <name val="Arial"/>
      <family val="2"/>
    </font>
    <font>
      <sz val="11"/>
      <color rgb="FFFF0000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sz val="11"/>
      <color rgb="FF9C6500"/>
      <name val="Arial"/>
      <family val="2"/>
    </font>
    <font>
      <sz val="11"/>
      <color rgb="FFFA7D00"/>
      <name val="Arial"/>
      <family val="2"/>
    </font>
    <font>
      <u/>
      <sz val="9.35"/>
      <color theme="10"/>
      <name val="Czcionka tekstu podstawowego"/>
      <family val="2"/>
      <charset val="238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4"/>
      <name val="OpenSan"/>
      <charset val="238"/>
    </font>
    <font>
      <sz val="14"/>
      <name val="Czcionka tekstu podstawowego"/>
      <charset val="238"/>
    </font>
    <font>
      <sz val="14"/>
      <name val="Czcionka tekstu podstawowego"/>
      <family val="2"/>
      <charset val="238"/>
    </font>
    <font>
      <sz val="1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sz val="11"/>
      <color theme="1"/>
      <name val="OpenSan"/>
    </font>
    <font>
      <sz val="12"/>
      <color theme="1"/>
      <name val="Czcionka tekstu podstawowego"/>
      <family val="2"/>
      <charset val="238"/>
    </font>
    <font>
      <u/>
      <sz val="12"/>
      <color theme="10"/>
      <name val="Czcionka tekstu podstawowego"/>
      <family val="2"/>
      <charset val="238"/>
    </font>
  </fonts>
  <fills count="41">
    <fill>
      <patternFill patternType="none"/>
    </fill>
    <fill>
      <patternFill patternType="gray125"/>
    </fill>
    <fill>
      <patternFill patternType="solid">
        <fgColor rgb="FFF1612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rgb="FF2B4B72"/>
      </patternFill>
    </fill>
    <fill>
      <patternFill patternType="solid">
        <fgColor rgb="FF752B29"/>
      </patternFill>
    </fill>
    <fill>
      <patternFill patternType="solid">
        <fgColor rgb="FF5B722E"/>
      </patternFill>
    </fill>
    <fill>
      <patternFill patternType="solid">
        <fgColor rgb="FF4A395F"/>
      </patternFill>
    </fill>
    <fill>
      <patternFill patternType="solid">
        <fgColor rgb="FF26687A"/>
      </patternFill>
    </fill>
    <fill>
      <patternFill patternType="solid">
        <fgColor rgb="FFB15407"/>
      </patternFill>
    </fill>
    <fill>
      <patternFill patternType="solid">
        <fgColor rgb="FF7199C9"/>
      </patternFill>
    </fill>
    <fill>
      <patternFill patternType="solid">
        <fgColor rgb="FFCC716E"/>
      </patternFill>
    </fill>
    <fill>
      <patternFill patternType="solid">
        <fgColor rgb="FFADC777"/>
      </patternFill>
    </fill>
    <fill>
      <patternFill patternType="solid">
        <fgColor rgb="FF9680B2"/>
      </patternFill>
    </fill>
    <fill>
      <patternFill patternType="solid">
        <fgColor rgb="FF6EBBD1"/>
      </patternFill>
    </fill>
    <fill>
      <patternFill patternType="solid">
        <fgColor rgb="FFF8A967"/>
      </patternFill>
    </fill>
    <fill>
      <patternFill patternType="solid">
        <fgColor rgb="FFDAE4F1"/>
      </patternFill>
    </fill>
    <fill>
      <patternFill patternType="solid">
        <fgColor rgb="FFF1DAD9"/>
      </patternFill>
    </fill>
    <fill>
      <patternFill patternType="solid">
        <fgColor rgb="FFE9F0DB"/>
      </patternFill>
    </fill>
    <fill>
      <patternFill patternType="solid">
        <fgColor rgb="FFE3DEEB"/>
      </patternFill>
    </fill>
    <fill>
      <patternFill patternType="solid">
        <fgColor rgb="FFD9EDF3"/>
      </patternFill>
    </fill>
    <fill>
      <patternFill patternType="solid">
        <fgColor rgb="FFFDE8D7"/>
      </patternFill>
    </fill>
    <fill>
      <patternFill patternType="solid">
        <fgColor rgb="FF5181BD"/>
      </patternFill>
    </fill>
    <fill>
      <patternFill patternType="solid">
        <fgColor rgb="FFC0514D"/>
      </patternFill>
    </fill>
    <fill>
      <patternFill patternType="solid">
        <fgColor rgb="FF9ABA58"/>
      </patternFill>
    </fill>
    <fill>
      <patternFill patternType="solid">
        <fgColor rgb="FF7E62A1"/>
      </patternFill>
    </fill>
    <fill>
      <patternFill patternType="solid">
        <fgColor rgb="FF4CACC6"/>
      </patternFill>
    </fill>
    <fill>
      <patternFill patternType="solid">
        <fgColor rgb="FFF7954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2DE11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rgb="FF5181BD"/>
      </bottom>
      <diagonal/>
    </border>
    <border>
      <left/>
      <right/>
      <top/>
      <bottom style="thick">
        <color rgb="FFA5BEDD"/>
      </bottom>
      <diagonal/>
    </border>
    <border>
      <left/>
      <right/>
      <top/>
      <bottom style="medium">
        <color rgb="FFDAE4F1"/>
      </bottom>
      <diagonal/>
    </border>
    <border>
      <left/>
      <right/>
      <top style="thin">
        <color rgb="FF5181BD"/>
      </top>
      <bottom style="double">
        <color rgb="FF5181BD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51">
    <xf numFmtId="0" fontId="0" fillId="0" borderId="0"/>
    <xf numFmtId="0" fontId="3" fillId="0" borderId="0"/>
    <xf numFmtId="9" fontId="3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8" fillId="0" borderId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11" applyNumberFormat="0" applyFill="0" applyAlignment="0" applyProtection="0"/>
    <xf numFmtId="0" fontId="14" fillId="0" borderId="12" applyNumberFormat="0" applyFill="0" applyAlignment="0" applyProtection="0"/>
    <xf numFmtId="0" fontId="15" fillId="0" borderId="13" applyNumberFormat="0" applyFill="0" applyAlignment="0" applyProtection="0"/>
    <xf numFmtId="0" fontId="15" fillId="0" borderId="0" applyNumberFormat="0" applyFill="0" applyBorder="0" applyAlignment="0" applyProtection="0"/>
    <xf numFmtId="0" fontId="16" fillId="8" borderId="9" applyNumberFormat="0" applyAlignment="0" applyProtection="0"/>
    <xf numFmtId="0" fontId="17" fillId="0" borderId="14" applyNumberFormat="0" applyFill="0" applyAlignment="0" applyProtection="0"/>
    <xf numFmtId="0" fontId="8" fillId="9" borderId="10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7" borderId="6" applyNumberFormat="0" applyAlignment="0" applyProtection="0"/>
    <xf numFmtId="0" fontId="21" fillId="6" borderId="6" applyNumberFormat="0" applyAlignment="0" applyProtection="0"/>
    <xf numFmtId="0" fontId="22" fillId="7" borderId="7" applyNumberFormat="0" applyAlignment="0" applyProtection="0"/>
    <xf numFmtId="0" fontId="23" fillId="5" borderId="0" applyNumberFormat="0" applyBorder="0" applyAlignment="0" applyProtection="0"/>
    <xf numFmtId="0" fontId="24" fillId="0" borderId="8" applyNumberFormat="0" applyFill="0" applyAlignment="0" applyProtection="0"/>
    <xf numFmtId="0" fontId="2" fillId="0" borderId="0"/>
    <xf numFmtId="9" fontId="4" fillId="0" borderId="0" applyFon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49">
    <xf numFmtId="0" fontId="0" fillId="0" borderId="0" xfId="0"/>
    <xf numFmtId="0" fontId="3" fillId="0" borderId="0" xfId="1"/>
    <xf numFmtId="9" fontId="3" fillId="0" borderId="0" xfId="1" applyNumberFormat="1"/>
    <xf numFmtId="0" fontId="26" fillId="34" borderId="0" xfId="50" applyFont="1" applyFill="1" applyAlignment="1">
      <alignment horizontal="center"/>
    </xf>
    <xf numFmtId="0" fontId="28" fillId="35" borderId="15" xfId="50" applyFont="1" applyFill="1" applyBorder="1" applyAlignment="1">
      <alignment horizontal="right"/>
    </xf>
    <xf numFmtId="167" fontId="28" fillId="36" borderId="16" xfId="50" applyNumberFormat="1" applyFont="1" applyFill="1" applyBorder="1"/>
    <xf numFmtId="167" fontId="28" fillId="37" borderId="16" xfId="50" applyNumberFormat="1" applyFont="1" applyFill="1" applyBorder="1"/>
    <xf numFmtId="167" fontId="28" fillId="2" borderId="17" xfId="50" applyNumberFormat="1" applyFont="1" applyFill="1" applyBorder="1"/>
    <xf numFmtId="0" fontId="3" fillId="38" borderId="0" xfId="1" applyFill="1" applyAlignment="1">
      <alignment vertical="center"/>
    </xf>
    <xf numFmtId="167" fontId="28" fillId="38" borderId="0" xfId="50" applyNumberFormat="1" applyFont="1" applyFill="1" applyBorder="1"/>
    <xf numFmtId="0" fontId="1" fillId="35" borderId="18" xfId="50" applyFill="1" applyBorder="1" applyAlignment="1">
      <alignment horizontal="right"/>
    </xf>
    <xf numFmtId="167" fontId="27" fillId="36" borderId="19" xfId="50" applyNumberFormat="1" applyFont="1" applyFill="1" applyBorder="1"/>
    <xf numFmtId="167" fontId="27" fillId="37" borderId="19" xfId="50" applyNumberFormat="1" applyFont="1" applyFill="1" applyBorder="1"/>
    <xf numFmtId="167" fontId="27" fillId="2" borderId="20" xfId="50" applyNumberFormat="1" applyFont="1" applyFill="1" applyBorder="1"/>
    <xf numFmtId="0" fontId="3" fillId="0" borderId="0" xfId="1" applyAlignment="1">
      <alignment vertical="center"/>
    </xf>
    <xf numFmtId="0" fontId="3" fillId="0" borderId="0" xfId="1" applyBorder="1"/>
    <xf numFmtId="0" fontId="29" fillId="2" borderId="2" xfId="1" applyFont="1" applyFill="1" applyBorder="1" applyAlignment="1">
      <alignment horizontal="left" wrapText="1"/>
    </xf>
    <xf numFmtId="0" fontId="29" fillId="2" borderId="21" xfId="1" applyFont="1" applyFill="1" applyBorder="1" applyAlignment="1">
      <alignment horizontal="left" indent="1"/>
    </xf>
    <xf numFmtId="0" fontId="30" fillId="36" borderId="21" xfId="1" applyFont="1" applyFill="1" applyBorder="1" applyAlignment="1">
      <alignment horizontal="left"/>
    </xf>
    <xf numFmtId="0" fontId="29" fillId="39" borderId="21" xfId="1" applyFont="1" applyFill="1" applyBorder="1" applyAlignment="1">
      <alignment horizontal="left"/>
    </xf>
    <xf numFmtId="0" fontId="31" fillId="2" borderId="3" xfId="1" applyFont="1" applyFill="1" applyBorder="1" applyAlignment="1">
      <alignment horizontal="center" wrapText="1"/>
    </xf>
    <xf numFmtId="0" fontId="7" fillId="0" borderId="4" xfId="1" applyNumberFormat="1" applyFont="1" applyFill="1" applyBorder="1" applyAlignment="1">
      <alignment horizontal="center"/>
    </xf>
    <xf numFmtId="0" fontId="7" fillId="0" borderId="1" xfId="1" applyFont="1" applyFill="1" applyBorder="1" applyAlignment="1">
      <alignment horizontal="left" indent="1"/>
    </xf>
    <xf numFmtId="166" fontId="7" fillId="0" borderId="1" xfId="1" applyNumberFormat="1" applyFont="1" applyBorder="1"/>
    <xf numFmtId="166" fontId="7" fillId="0" borderId="1" xfId="1" applyNumberFormat="1" applyFont="1" applyFill="1" applyBorder="1" applyAlignment="1">
      <alignment horizontal="left"/>
    </xf>
    <xf numFmtId="165" fontId="7" fillId="0" borderId="5" xfId="1" applyNumberFormat="1" applyFont="1" applyBorder="1"/>
    <xf numFmtId="0" fontId="3" fillId="0" borderId="0" xfId="1" applyNumberFormat="1"/>
    <xf numFmtId="0" fontId="1" fillId="35" borderId="0" xfId="50" applyFill="1"/>
    <xf numFmtId="0" fontId="1" fillId="36" borderId="0" xfId="50" applyFill="1"/>
    <xf numFmtId="0" fontId="1" fillId="37" borderId="0" xfId="50" applyFill="1"/>
    <xf numFmtId="0" fontId="1" fillId="2" borderId="0" xfId="50" applyFill="1"/>
    <xf numFmtId="0" fontId="1" fillId="37" borderId="1" xfId="1" applyFont="1" applyFill="1" applyBorder="1" applyAlignment="1">
      <alignment horizontal="center"/>
    </xf>
    <xf numFmtId="166" fontId="7" fillId="0" borderId="1" xfId="1" applyNumberFormat="1" applyFont="1" applyFill="1" applyBorder="1"/>
    <xf numFmtId="0" fontId="1" fillId="35" borderId="1" xfId="50" applyFill="1" applyBorder="1"/>
    <xf numFmtId="167" fontId="1" fillId="35" borderId="1" xfId="50" applyNumberFormat="1" applyFill="1" applyBorder="1"/>
    <xf numFmtId="164" fontId="32" fillId="38" borderId="1" xfId="1" applyNumberFormat="1" applyFont="1" applyFill="1" applyBorder="1"/>
    <xf numFmtId="164" fontId="32" fillId="0" borderId="1" xfId="1" applyNumberFormat="1" applyFont="1" applyFill="1" applyBorder="1"/>
    <xf numFmtId="164" fontId="1" fillId="0" borderId="1" xfId="1" applyNumberFormat="1" applyFont="1" applyBorder="1"/>
    <xf numFmtId="164" fontId="1" fillId="37" borderId="1" xfId="1" applyNumberFormat="1" applyFont="1" applyFill="1" applyBorder="1"/>
    <xf numFmtId="165" fontId="3" fillId="0" borderId="0" xfId="1" applyNumberFormat="1"/>
    <xf numFmtId="0" fontId="1" fillId="40" borderId="22" xfId="50" applyFill="1" applyBorder="1"/>
    <xf numFmtId="167" fontId="1" fillId="40" borderId="0" xfId="50" applyNumberFormat="1" applyFill="1"/>
    <xf numFmtId="0" fontId="7" fillId="0" borderId="1" xfId="1" applyFont="1" applyBorder="1" applyAlignment="1">
      <alignment horizontal="left" indent="1"/>
    </xf>
    <xf numFmtId="0" fontId="34" fillId="0" borderId="4" xfId="1" applyNumberFormat="1" applyFont="1" applyFill="1" applyBorder="1" applyAlignment="1">
      <alignment horizontal="center"/>
    </xf>
    <xf numFmtId="0" fontId="34" fillId="0" borderId="1" xfId="1" applyFont="1" applyFill="1" applyBorder="1" applyAlignment="1">
      <alignment horizontal="left" indent="1"/>
    </xf>
    <xf numFmtId="166" fontId="34" fillId="0" borderId="1" xfId="1" applyNumberFormat="1" applyFont="1" applyFill="1" applyBorder="1"/>
    <xf numFmtId="165" fontId="34" fillId="0" borderId="5" xfId="1" applyNumberFormat="1" applyFont="1" applyFill="1" applyBorder="1"/>
    <xf numFmtId="0" fontId="36" fillId="0" borderId="0" xfId="49" applyFont="1" applyAlignment="1" applyProtection="1"/>
    <xf numFmtId="0" fontId="35" fillId="0" borderId="0" xfId="1" applyFont="1" applyAlignment="1">
      <alignment horizontal="left"/>
    </xf>
  </cellXfs>
  <cellStyles count="51">
    <cellStyle name="20% - 强调文字颜色 1" xfId="6" xr:uid="{00000000-0005-0000-0000-000000000000}"/>
    <cellStyle name="20% - 强调文字颜色 2" xfId="7" xr:uid="{00000000-0005-0000-0000-000001000000}"/>
    <cellStyle name="20% - 强调文字颜色 3" xfId="8" xr:uid="{00000000-0005-0000-0000-000002000000}"/>
    <cellStyle name="20% - 强调文字颜色 4" xfId="9" xr:uid="{00000000-0005-0000-0000-000003000000}"/>
    <cellStyle name="20% - 强调文字颜色 5" xfId="10" xr:uid="{00000000-0005-0000-0000-000004000000}"/>
    <cellStyle name="20% - 强调文字颜色 6" xfId="11" xr:uid="{00000000-0005-0000-0000-000005000000}"/>
    <cellStyle name="40% - 强调文字颜色 1" xfId="12" xr:uid="{00000000-0005-0000-0000-000006000000}"/>
    <cellStyle name="40% - 强调文字颜色 2" xfId="13" xr:uid="{00000000-0005-0000-0000-000007000000}"/>
    <cellStyle name="40% - 强调文字颜色 3" xfId="14" xr:uid="{00000000-0005-0000-0000-000008000000}"/>
    <cellStyle name="40% - 强调文字颜色 4" xfId="15" xr:uid="{00000000-0005-0000-0000-000009000000}"/>
    <cellStyle name="40% - 强调文字颜色 5" xfId="16" xr:uid="{00000000-0005-0000-0000-00000A000000}"/>
    <cellStyle name="40% - 强调文字颜色 6" xfId="17" xr:uid="{00000000-0005-0000-0000-00000B000000}"/>
    <cellStyle name="60% - 强调文字颜色 1" xfId="18" xr:uid="{00000000-0005-0000-0000-00000C000000}"/>
    <cellStyle name="60% - 强调文字颜色 2" xfId="19" xr:uid="{00000000-0005-0000-0000-00000D000000}"/>
    <cellStyle name="60% - 强调文字颜色 3" xfId="20" xr:uid="{00000000-0005-0000-0000-00000E000000}"/>
    <cellStyle name="60% - 强调文字颜色 4" xfId="21" xr:uid="{00000000-0005-0000-0000-00000F000000}"/>
    <cellStyle name="60% - 强调文字颜色 5" xfId="22" xr:uid="{00000000-0005-0000-0000-000010000000}"/>
    <cellStyle name="60% - 强调文字颜色 6" xfId="23" xr:uid="{00000000-0005-0000-0000-000011000000}"/>
    <cellStyle name="Hiperłącze" xfId="49" builtinId="8"/>
    <cellStyle name="Normalny" xfId="0" builtinId="0"/>
    <cellStyle name="Normalny 2" xfId="3" xr:uid="{00000000-0005-0000-0000-000014000000}"/>
    <cellStyle name="Normalny 3" xfId="1" xr:uid="{00000000-0005-0000-0000-000015000000}"/>
    <cellStyle name="Normalny 4" xfId="5" xr:uid="{00000000-0005-0000-0000-000016000000}"/>
    <cellStyle name="Normalny 5" xfId="47" xr:uid="{00000000-0005-0000-0000-000017000000}"/>
    <cellStyle name="Normalny 6" xfId="50" xr:uid="{00000000-0005-0000-0000-000018000000}"/>
    <cellStyle name="Procentowy 2" xfId="4" xr:uid="{00000000-0005-0000-0000-000019000000}"/>
    <cellStyle name="Procentowy 3" xfId="2" xr:uid="{00000000-0005-0000-0000-00001A000000}"/>
    <cellStyle name="Procentowy 4" xfId="48" xr:uid="{00000000-0005-0000-0000-00001B000000}"/>
    <cellStyle name="好" xfId="24" xr:uid="{00000000-0005-0000-0000-00001D000000}"/>
    <cellStyle name="差" xfId="25" xr:uid="{00000000-0005-0000-0000-00001E000000}"/>
    <cellStyle name="强调文字颜色 1" xfId="26" xr:uid="{00000000-0005-0000-0000-00001F000000}"/>
    <cellStyle name="强调文字颜色 2" xfId="27" xr:uid="{00000000-0005-0000-0000-000020000000}"/>
    <cellStyle name="强调文字颜色 3" xfId="28" xr:uid="{00000000-0005-0000-0000-000021000000}"/>
    <cellStyle name="强调文字颜色 4" xfId="29" xr:uid="{00000000-0005-0000-0000-000022000000}"/>
    <cellStyle name="强调文字颜色 5" xfId="30" xr:uid="{00000000-0005-0000-0000-000023000000}"/>
    <cellStyle name="强调文字颜色 6" xfId="31" xr:uid="{00000000-0005-0000-0000-000024000000}"/>
    <cellStyle name="标题" xfId="32" xr:uid="{00000000-0005-0000-0000-000025000000}"/>
    <cellStyle name="标题 1" xfId="33" xr:uid="{00000000-0005-0000-0000-000026000000}"/>
    <cellStyle name="标题 2" xfId="34" xr:uid="{00000000-0005-0000-0000-000027000000}"/>
    <cellStyle name="标题 3" xfId="35" xr:uid="{00000000-0005-0000-0000-000028000000}"/>
    <cellStyle name="标题 4" xfId="36" xr:uid="{00000000-0005-0000-0000-000029000000}"/>
    <cellStyle name="检查单元格" xfId="37" xr:uid="{00000000-0005-0000-0000-00002A000000}"/>
    <cellStyle name="汇总" xfId="38" xr:uid="{00000000-0005-0000-0000-00002B000000}"/>
    <cellStyle name="注释" xfId="39" xr:uid="{00000000-0005-0000-0000-00002C000000}"/>
    <cellStyle name="解释性文本" xfId="40" xr:uid="{00000000-0005-0000-0000-00002D000000}"/>
    <cellStyle name="警告文本" xfId="41" xr:uid="{00000000-0005-0000-0000-00002E000000}"/>
    <cellStyle name="计算" xfId="42" xr:uid="{00000000-0005-0000-0000-00002F000000}"/>
    <cellStyle name="输入" xfId="43" xr:uid="{00000000-0005-0000-0000-000030000000}"/>
    <cellStyle name="输出" xfId="44" xr:uid="{00000000-0005-0000-0000-000031000000}"/>
    <cellStyle name="适中" xfId="45" xr:uid="{00000000-0005-0000-0000-000032000000}"/>
    <cellStyle name="链接单元格" xfId="46" xr:uid="{00000000-0005-0000-0000-000033000000}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OpenSan"/>
        <scheme val="none"/>
      </font>
      <numFmt numFmtId="12" formatCode="#,##0.00\ &quot;zł&quot;_);[Red]\(#,##0.00\ &quot;zł&quot;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OpenSan"/>
        <scheme val="none"/>
      </font>
      <numFmt numFmtId="12" formatCode="#,##0.00\ &quot;zł&quot;_);[Red]\(#,##0.00\ &quot;zł&quot;\)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OpenSan"/>
        <scheme val="none"/>
      </font>
      <numFmt numFmtId="12" formatCode="#,##0.00\ &quot;zł&quot;_);[Red]\(#,##0.00\ &quot;zł&quot;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OpenSan"/>
        <scheme val="none"/>
      </font>
      <numFmt numFmtId="32" formatCode="_ * #,##0_)\ &quot;zł&quot;_ ;_ * \(#,##0\)\ &quot;zł&quot;_ ;_ * &quot;-&quot;_)\ &quot;zł&quot;_ ;_ @_ 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OpenSan"/>
        <scheme val="none"/>
      </font>
      <numFmt numFmtId="32" formatCode="_ * #,##0_)\ &quot;zł&quot;_ ;_ * \(#,##0\)\ &quot;zł&quot;_ ;_ * &quot;-&quot;_)\ &quot;zł&quot;_ ;_ @_ 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OpenS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OpenSan"/>
        <scheme val="none"/>
      </font>
      <alignment horizontal="left" vertical="bottom" textRotation="0" wrapText="0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OpenS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OpenS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9" defaultPivotStyle="PivotStyleLight16"/>
  <colors>
    <mruColors>
      <color rgb="FF18B5D4"/>
      <color rgb="FFF1612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'Wydatki nieregularne'!$I$6</c:f>
              <c:strCache>
                <c:ptCount val="1"/>
                <c:pt idx="0">
                  <c:v>Potrzeba</c:v>
                </c:pt>
              </c:strCache>
            </c:strRef>
          </c:tx>
          <c:spPr>
            <a:solidFill>
              <a:srgbClr val="2DE115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'Wydatki nieregularne'!$H$7:$H$18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 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'Wydatki nieregularne'!$I$7:$I$18</c:f>
              <c:numCache>
                <c:formatCode>#\ ##0\ "zł"</c:formatCode>
                <c:ptCount val="12"/>
                <c:pt idx="0">
                  <c:v>0</c:v>
                </c:pt>
                <c:pt idx="1">
                  <c:v>800</c:v>
                </c:pt>
                <c:pt idx="2">
                  <c:v>800</c:v>
                </c:pt>
                <c:pt idx="3">
                  <c:v>1780</c:v>
                </c:pt>
                <c:pt idx="4">
                  <c:v>1200</c:v>
                </c:pt>
                <c:pt idx="5">
                  <c:v>200</c:v>
                </c:pt>
                <c:pt idx="6">
                  <c:v>0</c:v>
                </c:pt>
                <c:pt idx="7">
                  <c:v>600</c:v>
                </c:pt>
                <c:pt idx="8">
                  <c:v>440</c:v>
                </c:pt>
                <c:pt idx="9">
                  <c:v>80</c:v>
                </c:pt>
                <c:pt idx="10">
                  <c:v>300</c:v>
                </c:pt>
                <c:pt idx="11">
                  <c:v>700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96-4B75-86AF-D886AB1FD564}"/>
            </c:ext>
          </c:extLst>
        </c:ser>
        <c:ser>
          <c:idx val="1"/>
          <c:order val="1"/>
          <c:tx>
            <c:strRef>
              <c:f>'Wydatki nieregularne'!$J$6</c:f>
              <c:strCache>
                <c:ptCount val="1"/>
                <c:pt idx="0">
                  <c:v>Zachcianka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cat>
            <c:strRef>
              <c:f>'Wydatki nieregularne'!$H$7:$H$18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 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'Wydatki nieregularne'!$J$7:$J$18</c:f>
              <c:numCache>
                <c:formatCode>#\ ##0\ "zł"</c:formatCode>
                <c:ptCount val="12"/>
                <c:pt idx="0">
                  <c:v>6000</c:v>
                </c:pt>
                <c:pt idx="1">
                  <c:v>1500</c:v>
                </c:pt>
                <c:pt idx="2">
                  <c:v>200</c:v>
                </c:pt>
                <c:pt idx="3">
                  <c:v>1500</c:v>
                </c:pt>
                <c:pt idx="4">
                  <c:v>1800</c:v>
                </c:pt>
                <c:pt idx="5">
                  <c:v>2700</c:v>
                </c:pt>
                <c:pt idx="6">
                  <c:v>3200</c:v>
                </c:pt>
                <c:pt idx="7">
                  <c:v>600</c:v>
                </c:pt>
                <c:pt idx="8">
                  <c:v>500</c:v>
                </c:pt>
                <c:pt idx="9">
                  <c:v>0</c:v>
                </c:pt>
                <c:pt idx="10">
                  <c:v>1100</c:v>
                </c:pt>
                <c:pt idx="11">
                  <c:v>2300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E96-4B75-86AF-D886AB1FD564}"/>
            </c:ext>
          </c:extLst>
        </c:ser>
        <c:ser>
          <c:idx val="2"/>
          <c:order val="2"/>
          <c:tx>
            <c:strRef>
              <c:f>'Wydatki nieregularne'!$K$6</c:f>
              <c:strCache>
                <c:ptCount val="1"/>
                <c:pt idx="0">
                  <c:v>Suma</c:v>
                </c:pt>
              </c:strCache>
            </c:strRef>
          </c:tx>
          <c:spPr>
            <a:solidFill>
              <a:srgbClr val="F16123"/>
            </a:solidFill>
          </c:spPr>
          <c:invertIfNegative val="0"/>
          <c:cat>
            <c:strRef>
              <c:f>'Wydatki nieregularne'!$H$7:$H$18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 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'Wydatki nieregularne'!$K$7:$K$18</c:f>
              <c:numCache>
                <c:formatCode>#\ ##0\ "zł"</c:formatCode>
                <c:ptCount val="12"/>
                <c:pt idx="0">
                  <c:v>6000</c:v>
                </c:pt>
                <c:pt idx="1">
                  <c:v>2300</c:v>
                </c:pt>
                <c:pt idx="2">
                  <c:v>1000</c:v>
                </c:pt>
                <c:pt idx="3">
                  <c:v>3280</c:v>
                </c:pt>
                <c:pt idx="4">
                  <c:v>3000</c:v>
                </c:pt>
                <c:pt idx="5">
                  <c:v>2900</c:v>
                </c:pt>
                <c:pt idx="6">
                  <c:v>3200</c:v>
                </c:pt>
                <c:pt idx="7">
                  <c:v>1200</c:v>
                </c:pt>
                <c:pt idx="8">
                  <c:v>940</c:v>
                </c:pt>
                <c:pt idx="9">
                  <c:v>80</c:v>
                </c:pt>
                <c:pt idx="10">
                  <c:v>1400</c:v>
                </c:pt>
                <c:pt idx="11">
                  <c:v>3000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96-4B75-86AF-D886AB1FD5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295336864"/>
        <c:axId val="-1295324288"/>
      </c:barChart>
      <c:catAx>
        <c:axId val="-12953368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-1295324288"/>
        <c:crosses val="autoZero"/>
        <c:auto val="1"/>
        <c:lblAlgn val="ctr"/>
        <c:lblOffset val="100"/>
        <c:noMultiLvlLbl val="0"/>
      </c:catAx>
      <c:valAx>
        <c:axId val="-1295324288"/>
        <c:scaling>
          <c:orientation val="minMax"/>
        </c:scaling>
        <c:delete val="0"/>
        <c:axPos val="l"/>
        <c:majorGridlines/>
        <c:numFmt formatCode="#\ ##0\ &quot;zł&quot;" sourceLinked="1"/>
        <c:majorTickMark val="out"/>
        <c:minorTickMark val="none"/>
        <c:tickLblPos val="nextTo"/>
        <c:crossAx val="-129533686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https://marciniwuc.com/budzet-domowy-05-wydatki-nieregularne/" TargetMode="Externa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224120</xdr:colOff>
      <xdr:row>21</xdr:row>
      <xdr:rowOff>22409</xdr:rowOff>
    </xdr:from>
    <xdr:to>
      <xdr:col>13</xdr:col>
      <xdr:colOff>85725</xdr:colOff>
      <xdr:row>37</xdr:row>
      <xdr:rowOff>168086</xdr:rowOff>
    </xdr:to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9</xdr:col>
      <xdr:colOff>279400</xdr:colOff>
      <xdr:row>1</xdr:row>
      <xdr:rowOff>0</xdr:rowOff>
    </xdr:from>
    <xdr:to>
      <xdr:col>12</xdr:col>
      <xdr:colOff>885119</xdr:colOff>
      <xdr:row>4</xdr:row>
      <xdr:rowOff>23990</xdr:rowOff>
    </xdr:to>
    <xdr:pic>
      <xdr:nvPicPr>
        <xdr:cNvPr id="3" name="image1.png" title="https://marciniwuc.com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 preferRelativeResize="0"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9740900" y="190500"/>
          <a:ext cx="2472619" cy="608190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cin/Desktop/Budzet-domowy-krok-po-kroku-Czesc-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żet"/>
      <sheetName val="Wydatki"/>
      <sheetName val="Wydatki nieregularne 2"/>
      <sheetName val="Posiadane środki"/>
    </sheetNames>
    <sheetDataSet>
      <sheetData sheetId="0"/>
      <sheetData sheetId="1">
        <row r="1">
          <cell r="A1" t="str">
            <v>Data</v>
          </cell>
          <cell r="D1" t="str">
            <v>Kwota</v>
          </cell>
          <cell r="E1" t="str">
            <v>Kategoria</v>
          </cell>
          <cell r="F1" t="str">
            <v>Podkategoria</v>
          </cell>
        </row>
        <row r="2">
          <cell r="A2">
            <v>42389</v>
          </cell>
          <cell r="D2">
            <v>3.5</v>
          </cell>
          <cell r="E2" t="str">
            <v>Jedzenie i picie</v>
          </cell>
          <cell r="F2" t="str">
            <v>Zakupy spożywcze w domu</v>
          </cell>
        </row>
        <row r="3">
          <cell r="A3">
            <v>42370</v>
          </cell>
          <cell r="D3">
            <v>55</v>
          </cell>
          <cell r="E3" t="str">
            <v>Jedzenie i picie</v>
          </cell>
          <cell r="F3" t="str">
            <v>Jedzenie na mieście</v>
          </cell>
        </row>
        <row r="4">
          <cell r="A4">
            <v>42401</v>
          </cell>
          <cell r="D4">
            <v>5.9</v>
          </cell>
          <cell r="E4" t="str">
            <v>Koszty leczenia i leki</v>
          </cell>
          <cell r="F4" t="str">
            <v>Lekarstwa</v>
          </cell>
        </row>
      </sheetData>
      <sheetData sheetId="2"/>
      <sheetData sheetId="3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a1" displayName="Tabela1" ref="B5:F38" headerRowBorderDxfId="12" tableBorderDxfId="11" totalsRowBorderDxfId="10">
  <autoFilter ref="B5:F38" xr:uid="{00000000-0009-0000-0100-000001000000}"/>
  <sortState xmlns:xlrd2="http://schemas.microsoft.com/office/spreadsheetml/2017/richdata2" ref="B6:F38">
    <sortCondition descending="1" ref="C5:C38"/>
  </sortState>
  <tableColumns count="5">
    <tableColumn id="1" xr3:uid="{00000000-0010-0000-0000-000001000000}" name="Miesiąc" totalsRowLabel="Suma" dataDxfId="9" totalsRowDxfId="8" dataCellStyle="Normalny 3"/>
    <tableColumn id="2" xr3:uid="{00000000-0010-0000-0000-000002000000}" name="Wydatki nieregularne" dataDxfId="7" totalsRowDxfId="6" dataCellStyle="Normalny 3"/>
    <tableColumn id="3" xr3:uid="{00000000-0010-0000-0000-000003000000}" name="Potrzeba" dataDxfId="5" totalsRowDxfId="4" dataCellStyle="Normalny 3"/>
    <tableColumn id="4" xr3:uid="{00000000-0010-0000-0000-000004000000}" name="Zachcianka" totalsRowFunction="sum" dataDxfId="3" totalsRowDxfId="2" dataCellStyle="Normalny 3"/>
    <tableColumn id="5" xr3:uid="{00000000-0010-0000-0000-000005000000}" name="Suma" totalsRowFunction="sum" dataDxfId="1" totalsRowDxfId="0" dataCellStyle="Normalny 3">
      <calculatedColumnFormula>SUM(D6:E6)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7" Type="http://schemas.openxmlformats.org/officeDocument/2006/relationships/comments" Target="../comments1.xml"/><Relationship Id="rId2" Type="http://schemas.openxmlformats.org/officeDocument/2006/relationships/hyperlink" Target="https://marciniwuc.com/budzet-domowy-05-wydatki-nieregularne/" TargetMode="External"/><Relationship Id="rId1" Type="http://schemas.openxmlformats.org/officeDocument/2006/relationships/hyperlink" Target="https://marciniwuc.com/budzet-domowy-05/" TargetMode="External"/><Relationship Id="rId6" Type="http://schemas.openxmlformats.org/officeDocument/2006/relationships/table" Target="../tables/table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Right="0"/>
  </sheetPr>
  <dimension ref="A1:O41"/>
  <sheetViews>
    <sheetView showGridLines="0" tabSelected="1" zoomScale="140" zoomScaleNormal="140" zoomScaleSheetLayoutView="85" workbookViewId="0">
      <pane ySplit="5" topLeftCell="A6" activePane="bottomLeft" state="frozenSplit"/>
      <selection pane="bottomLeft" activeCell="B4" sqref="B4"/>
    </sheetView>
  </sheetViews>
  <sheetFormatPr baseColWidth="10" defaultColWidth="8.83203125" defaultRowHeight="15"/>
  <cols>
    <col min="1" max="1" width="4.6640625" style="1" customWidth="1"/>
    <col min="2" max="2" width="11" style="1" customWidth="1"/>
    <col min="3" max="3" width="43.83203125" style="1" customWidth="1"/>
    <col min="4" max="4" width="12.83203125" style="1" customWidth="1"/>
    <col min="5" max="5" width="14.6640625" style="1" customWidth="1"/>
    <col min="6" max="6" width="11.6640625" style="1" customWidth="1"/>
    <col min="7" max="7" width="1.1640625" style="1" customWidth="1"/>
    <col min="8" max="9" width="12.1640625" style="1" customWidth="1"/>
    <col min="10" max="10" width="10" style="1" bestFit="1" customWidth="1"/>
    <col min="11" max="11" width="8.83203125" style="1"/>
    <col min="12" max="12" width="5.6640625" style="1" customWidth="1"/>
    <col min="13" max="13" width="17.5" style="1" customWidth="1"/>
    <col min="14" max="14" width="11.1640625" style="1" customWidth="1"/>
    <col min="15" max="15" width="21.33203125" style="1" customWidth="1"/>
    <col min="16" max="16384" width="8.83203125" style="1"/>
  </cols>
  <sheetData>
    <row r="1" spans="1:15" ht="16" thickBot="1">
      <c r="D1" s="2">
        <f>IF(I2&gt;D2,100%,I2/D2)</f>
        <v>7.2463768115942032E-2</v>
      </c>
      <c r="E1" s="2">
        <f>IFERROR(IF(I2&gt;D2,(I2-D2)/E2,0),0)</f>
        <v>0</v>
      </c>
      <c r="F1" s="2">
        <f>IFERROR(I2/F2,0)</f>
        <v>1.7667844522968199E-2</v>
      </c>
    </row>
    <row r="2" spans="1:15" ht="16">
      <c r="B2" s="3" t="s">
        <v>1</v>
      </c>
      <c r="C2" s="4" t="s">
        <v>2</v>
      </c>
      <c r="D2" s="5">
        <f>SUBTOTAL(109,Tabela1[Potrzeba])</f>
        <v>6900</v>
      </c>
      <c r="E2" s="6">
        <f>SUBTOTAL(109,Tabela1[Zachcianka])</f>
        <v>21400</v>
      </c>
      <c r="F2" s="7">
        <f>SUM(F6:F100)</f>
        <v>28300</v>
      </c>
      <c r="H2" s="8" t="s">
        <v>3</v>
      </c>
      <c r="I2" s="9">
        <v>500</v>
      </c>
    </row>
    <row r="3" spans="1:15" ht="16" thickBot="1">
      <c r="B3" s="3">
        <v>2020</v>
      </c>
      <c r="C3" s="10" t="s">
        <v>4</v>
      </c>
      <c r="D3" s="11">
        <f>D2/12</f>
        <v>575</v>
      </c>
      <c r="E3" s="12">
        <f t="shared" ref="E3:F3" si="0">E2/12</f>
        <v>1783.3333333333333</v>
      </c>
      <c r="F3" s="13">
        <f t="shared" si="0"/>
        <v>2358.3333333333335</v>
      </c>
      <c r="H3" s="14"/>
      <c r="I3" s="2"/>
    </row>
    <row r="5" spans="1:15" ht="19.5" customHeight="1">
      <c r="A5" s="15"/>
      <c r="B5" s="16" t="s">
        <v>5</v>
      </c>
      <c r="C5" s="17" t="s">
        <v>0</v>
      </c>
      <c r="D5" s="18" t="s">
        <v>6</v>
      </c>
      <c r="E5" s="19" t="s">
        <v>7</v>
      </c>
      <c r="F5" s="20" t="s">
        <v>8</v>
      </c>
    </row>
    <row r="6" spans="1:15" ht="15" customHeight="1">
      <c r="A6" s="15"/>
      <c r="B6" s="21">
        <v>11</v>
      </c>
      <c r="C6" s="42" t="s">
        <v>51</v>
      </c>
      <c r="D6" s="23">
        <v>300</v>
      </c>
      <c r="E6" s="32">
        <v>800</v>
      </c>
      <c r="F6" s="25">
        <f t="shared" ref="F6:F38" si="1">SUM(D6:E6)</f>
        <v>1100</v>
      </c>
      <c r="G6" s="26"/>
      <c r="H6" s="27"/>
      <c r="I6" s="28" t="s">
        <v>6</v>
      </c>
      <c r="J6" s="29" t="s">
        <v>7</v>
      </c>
      <c r="K6" s="30" t="s">
        <v>8</v>
      </c>
      <c r="M6" s="31" t="s">
        <v>10</v>
      </c>
      <c r="N6" s="31" t="s">
        <v>11</v>
      </c>
      <c r="O6" s="31" t="s">
        <v>12</v>
      </c>
    </row>
    <row r="7" spans="1:15" ht="15" customHeight="1">
      <c r="A7" s="15"/>
      <c r="B7" s="21">
        <v>5</v>
      </c>
      <c r="C7" s="42" t="s">
        <v>41</v>
      </c>
      <c r="D7" s="23">
        <v>0</v>
      </c>
      <c r="E7" s="32">
        <v>800</v>
      </c>
      <c r="F7" s="25">
        <f t="shared" si="1"/>
        <v>800</v>
      </c>
      <c r="H7" s="33" t="s">
        <v>14</v>
      </c>
      <c r="I7" s="34">
        <f>SUMIF(B$6:B$100,1,D$6:D$100)</f>
        <v>0</v>
      </c>
      <c r="J7" s="34">
        <f>SUMIF(B$6:B$100,1,E$6:E$100)</f>
        <v>6000</v>
      </c>
      <c r="K7" s="34">
        <f t="shared" ref="K7:K18" si="2">SUM(I7:J7)</f>
        <v>6000</v>
      </c>
      <c r="M7" s="35">
        <v>6000</v>
      </c>
      <c r="N7" s="35">
        <v>2000</v>
      </c>
      <c r="O7" s="36">
        <f>M7-K7+N7</f>
        <v>2000</v>
      </c>
    </row>
    <row r="8" spans="1:15" ht="15" customHeight="1">
      <c r="A8" s="15"/>
      <c r="B8" s="21">
        <v>4</v>
      </c>
      <c r="C8" s="22" t="s">
        <v>35</v>
      </c>
      <c r="D8" s="23">
        <v>80</v>
      </c>
      <c r="E8" s="32">
        <v>0</v>
      </c>
      <c r="F8" s="25">
        <f t="shared" si="1"/>
        <v>80</v>
      </c>
      <c r="H8" s="33" t="s">
        <v>16</v>
      </c>
      <c r="I8" s="34">
        <f>SUMIF(B$6:B$100,2,D$6:D$100)</f>
        <v>800</v>
      </c>
      <c r="J8" s="34">
        <f>SUMIF(B$6:B$100,2,E$6:E$100)</f>
        <v>1500</v>
      </c>
      <c r="K8" s="34">
        <f t="shared" si="2"/>
        <v>2300</v>
      </c>
      <c r="M8" s="37">
        <f>O7</f>
        <v>2000</v>
      </c>
      <c r="N8" s="38">
        <f>$N$7</f>
        <v>2000</v>
      </c>
      <c r="O8" s="37">
        <f>O7-K8+$N$7</f>
        <v>1700</v>
      </c>
    </row>
    <row r="9" spans="1:15" ht="15" customHeight="1">
      <c r="A9" s="15"/>
      <c r="B9" s="21">
        <v>7</v>
      </c>
      <c r="C9" s="22" t="s">
        <v>45</v>
      </c>
      <c r="D9" s="23">
        <v>0</v>
      </c>
      <c r="E9" s="32">
        <v>3200</v>
      </c>
      <c r="F9" s="25">
        <f t="shared" si="1"/>
        <v>3200</v>
      </c>
      <c r="H9" s="33" t="s">
        <v>18</v>
      </c>
      <c r="I9" s="34">
        <f>SUMIF(B$6:B$100,3,D$6:D$100)</f>
        <v>800</v>
      </c>
      <c r="J9" s="34">
        <f>SUMIF(B$6:B$100,3,E$6:E$100)</f>
        <v>200</v>
      </c>
      <c r="K9" s="34">
        <f t="shared" si="2"/>
        <v>1000</v>
      </c>
      <c r="M9" s="37">
        <f t="shared" ref="M9:M18" si="3">O8</f>
        <v>1700</v>
      </c>
      <c r="N9" s="38">
        <f>$N$7</f>
        <v>2000</v>
      </c>
      <c r="O9" s="37">
        <f t="shared" ref="O9:O18" si="4">O8-K9+$N$7</f>
        <v>2700</v>
      </c>
    </row>
    <row r="10" spans="1:15" ht="15" customHeight="1">
      <c r="A10" s="15"/>
      <c r="B10" s="21">
        <v>1</v>
      </c>
      <c r="C10" s="22" t="s">
        <v>9</v>
      </c>
      <c r="D10" s="23">
        <v>0</v>
      </c>
      <c r="E10" s="24">
        <v>6000</v>
      </c>
      <c r="F10" s="25">
        <f t="shared" si="1"/>
        <v>6000</v>
      </c>
      <c r="H10" s="33" t="s">
        <v>20</v>
      </c>
      <c r="I10" s="34">
        <f>SUMIF(B$6:B$100,4,D$6:D$100)</f>
        <v>1780</v>
      </c>
      <c r="J10" s="34">
        <f>SUMIF(B$6:B$100,4,E$6:E$100)</f>
        <v>1500</v>
      </c>
      <c r="K10" s="34">
        <f t="shared" si="2"/>
        <v>3280</v>
      </c>
      <c r="M10" s="37">
        <f t="shared" si="3"/>
        <v>2700</v>
      </c>
      <c r="N10" s="38">
        <f t="shared" ref="N10:N18" si="5">$N$7</f>
        <v>2000</v>
      </c>
      <c r="O10" s="37">
        <f t="shared" si="4"/>
        <v>1420</v>
      </c>
    </row>
    <row r="11" spans="1:15" ht="15" customHeight="1">
      <c r="A11" s="15"/>
      <c r="B11" s="21">
        <v>12</v>
      </c>
      <c r="C11" s="42" t="s">
        <v>52</v>
      </c>
      <c r="D11" s="23">
        <v>0</v>
      </c>
      <c r="E11" s="32">
        <v>1000</v>
      </c>
      <c r="F11" s="25">
        <f t="shared" si="1"/>
        <v>1000</v>
      </c>
      <c r="H11" s="33" t="s">
        <v>22</v>
      </c>
      <c r="I11" s="34">
        <f>SUMIF(B$6:B$100,5,D$6:D$100)</f>
        <v>1200</v>
      </c>
      <c r="J11" s="34">
        <f>SUMIF(B$6:B$100,5,E$6:E$100)</f>
        <v>1800</v>
      </c>
      <c r="K11" s="34">
        <f t="shared" si="2"/>
        <v>3000</v>
      </c>
      <c r="M11" s="37">
        <f t="shared" si="3"/>
        <v>1420</v>
      </c>
      <c r="N11" s="38">
        <f t="shared" si="5"/>
        <v>2000</v>
      </c>
      <c r="O11" s="37">
        <f t="shared" si="4"/>
        <v>420</v>
      </c>
    </row>
    <row r="12" spans="1:15" ht="15" customHeight="1">
      <c r="A12" s="15"/>
      <c r="B12" s="21">
        <v>11</v>
      </c>
      <c r="C12" s="42" t="s">
        <v>50</v>
      </c>
      <c r="D12" s="23">
        <v>0</v>
      </c>
      <c r="E12" s="32">
        <v>300</v>
      </c>
      <c r="F12" s="25">
        <f t="shared" si="1"/>
        <v>300</v>
      </c>
      <c r="H12" s="33" t="s">
        <v>24</v>
      </c>
      <c r="I12" s="34">
        <f>SUMIF(B$6:B$100,6,D$6:D$100)</f>
        <v>200</v>
      </c>
      <c r="J12" s="34">
        <f>SUMIF(B$6:B$100,6,E$6:E$100)</f>
        <v>2700</v>
      </c>
      <c r="K12" s="34">
        <f t="shared" si="2"/>
        <v>2900</v>
      </c>
      <c r="M12" s="37">
        <f t="shared" si="3"/>
        <v>420</v>
      </c>
      <c r="N12" s="38">
        <f t="shared" si="5"/>
        <v>2000</v>
      </c>
      <c r="O12" s="37">
        <f t="shared" si="4"/>
        <v>-480</v>
      </c>
    </row>
    <row r="13" spans="1:15" ht="15" customHeight="1">
      <c r="A13" s="15"/>
      <c r="B13" s="21">
        <v>10</v>
      </c>
      <c r="C13" s="22" t="s">
        <v>49</v>
      </c>
      <c r="D13" s="23">
        <v>80</v>
      </c>
      <c r="E13" s="32">
        <v>0</v>
      </c>
      <c r="F13" s="25">
        <f t="shared" si="1"/>
        <v>80</v>
      </c>
      <c r="G13" s="39"/>
      <c r="H13" s="33" t="s">
        <v>26</v>
      </c>
      <c r="I13" s="34">
        <f>SUMIF(B$6:B$100,7,D$6:D$100)</f>
        <v>0</v>
      </c>
      <c r="J13" s="34">
        <f>SUMIF(B$6:B$100,7,E$6:E$100)</f>
        <v>3200</v>
      </c>
      <c r="K13" s="34">
        <f t="shared" si="2"/>
        <v>3200</v>
      </c>
      <c r="M13" s="37">
        <f t="shared" si="3"/>
        <v>-480</v>
      </c>
      <c r="N13" s="38">
        <f t="shared" si="5"/>
        <v>2000</v>
      </c>
      <c r="O13" s="37">
        <f t="shared" si="4"/>
        <v>-1680</v>
      </c>
    </row>
    <row r="14" spans="1:15" ht="15" customHeight="1">
      <c r="A14" s="15"/>
      <c r="B14" s="21">
        <v>3</v>
      </c>
      <c r="C14" s="22" t="s">
        <v>21</v>
      </c>
      <c r="D14" s="23">
        <v>410</v>
      </c>
      <c r="E14" s="32">
        <v>0</v>
      </c>
      <c r="F14" s="25">
        <f t="shared" si="1"/>
        <v>410</v>
      </c>
      <c r="H14" s="33" t="s">
        <v>28</v>
      </c>
      <c r="I14" s="34">
        <f>SUMIF(B$6:B$100,8,D$6:D$100)</f>
        <v>600</v>
      </c>
      <c r="J14" s="34">
        <f>SUMIF(B$6:B$100,8,E$6:E$100)</f>
        <v>600</v>
      </c>
      <c r="K14" s="34">
        <f t="shared" si="2"/>
        <v>1200</v>
      </c>
      <c r="M14" s="37">
        <f t="shared" si="3"/>
        <v>-1680</v>
      </c>
      <c r="N14" s="38">
        <f t="shared" si="5"/>
        <v>2000</v>
      </c>
      <c r="O14" s="37">
        <f t="shared" si="4"/>
        <v>-880</v>
      </c>
    </row>
    <row r="15" spans="1:15" ht="15" customHeight="1">
      <c r="A15" s="15"/>
      <c r="B15" s="21">
        <v>3</v>
      </c>
      <c r="C15" s="22" t="s">
        <v>23</v>
      </c>
      <c r="D15" s="23">
        <v>80</v>
      </c>
      <c r="E15" s="32">
        <v>0</v>
      </c>
      <c r="F15" s="25">
        <f t="shared" si="1"/>
        <v>80</v>
      </c>
      <c r="H15" s="33" t="s">
        <v>30</v>
      </c>
      <c r="I15" s="34">
        <f>SUMIF(B$6:B$100,9,D$6:D$100)</f>
        <v>440</v>
      </c>
      <c r="J15" s="34">
        <f>SUMIF(B$6:B$100,9,E$6:E$100)</f>
        <v>500</v>
      </c>
      <c r="K15" s="34">
        <f t="shared" si="2"/>
        <v>940</v>
      </c>
      <c r="M15" s="37">
        <f t="shared" si="3"/>
        <v>-880</v>
      </c>
      <c r="N15" s="38">
        <f t="shared" si="5"/>
        <v>2000</v>
      </c>
      <c r="O15" s="37">
        <f t="shared" si="4"/>
        <v>180</v>
      </c>
    </row>
    <row r="16" spans="1:15" ht="15" customHeight="1">
      <c r="A16" s="15"/>
      <c r="B16" s="21">
        <v>6</v>
      </c>
      <c r="C16" s="22" t="s">
        <v>44</v>
      </c>
      <c r="D16" s="23">
        <v>200</v>
      </c>
      <c r="E16" s="32">
        <v>300</v>
      </c>
      <c r="F16" s="25">
        <f t="shared" si="1"/>
        <v>500</v>
      </c>
      <c r="H16" s="33" t="s">
        <v>32</v>
      </c>
      <c r="I16" s="34">
        <f>SUMIF(B$6:B$100,10,D$6:D$100)</f>
        <v>80</v>
      </c>
      <c r="J16" s="34">
        <f>SUMIF(B$6:B$100,10,E$6:E$100)</f>
        <v>0</v>
      </c>
      <c r="K16" s="34">
        <f t="shared" si="2"/>
        <v>80</v>
      </c>
      <c r="M16" s="37">
        <f t="shared" si="3"/>
        <v>180</v>
      </c>
      <c r="N16" s="38">
        <f t="shared" si="5"/>
        <v>2000</v>
      </c>
      <c r="O16" s="37">
        <f t="shared" si="4"/>
        <v>2100</v>
      </c>
    </row>
    <row r="17" spans="1:15" ht="15" customHeight="1">
      <c r="A17" s="15"/>
      <c r="B17" s="21">
        <v>2</v>
      </c>
      <c r="C17" s="22" t="s">
        <v>17</v>
      </c>
      <c r="D17" s="23">
        <v>200</v>
      </c>
      <c r="E17" s="32">
        <v>300</v>
      </c>
      <c r="F17" s="25">
        <f t="shared" si="1"/>
        <v>500</v>
      </c>
      <c r="H17" s="33" t="s">
        <v>34</v>
      </c>
      <c r="I17" s="34">
        <f>SUMIF(B$6:B$100,11,D$6:D$100)</f>
        <v>300</v>
      </c>
      <c r="J17" s="34">
        <f>SUMIF(B$6:B$100,11,E$6:E$100)</f>
        <v>1100</v>
      </c>
      <c r="K17" s="34">
        <f t="shared" si="2"/>
        <v>1400</v>
      </c>
      <c r="M17" s="37">
        <f t="shared" si="3"/>
        <v>2100</v>
      </c>
      <c r="N17" s="38">
        <f t="shared" si="5"/>
        <v>2000</v>
      </c>
      <c r="O17" s="37">
        <f t="shared" si="4"/>
        <v>2700</v>
      </c>
    </row>
    <row r="18" spans="1:15" ht="15" customHeight="1">
      <c r="A18" s="15"/>
      <c r="B18" s="21">
        <v>9</v>
      </c>
      <c r="C18" s="42" t="s">
        <v>48</v>
      </c>
      <c r="D18" s="23">
        <v>200</v>
      </c>
      <c r="E18" s="32">
        <v>300</v>
      </c>
      <c r="F18" s="25">
        <f t="shared" si="1"/>
        <v>500</v>
      </c>
      <c r="H18" s="33" t="s">
        <v>36</v>
      </c>
      <c r="I18" s="34">
        <f>SUMIF(B$6:B$100,12,D$6:D$100)</f>
        <v>700</v>
      </c>
      <c r="J18" s="34">
        <f>SUMIF(B$6:B$100,12,E$6:E$100)</f>
        <v>2300</v>
      </c>
      <c r="K18" s="34">
        <f t="shared" si="2"/>
        <v>3000</v>
      </c>
      <c r="M18" s="37">
        <f t="shared" si="3"/>
        <v>2700</v>
      </c>
      <c r="N18" s="38">
        <f t="shared" si="5"/>
        <v>2000</v>
      </c>
      <c r="O18" s="37">
        <f t="shared" si="4"/>
        <v>1700</v>
      </c>
    </row>
    <row r="19" spans="1:15" ht="15" customHeight="1">
      <c r="A19" s="15"/>
      <c r="B19" s="21">
        <v>4</v>
      </c>
      <c r="C19" s="22" t="s">
        <v>40</v>
      </c>
      <c r="D19" s="23">
        <v>200</v>
      </c>
      <c r="E19" s="32">
        <v>300</v>
      </c>
      <c r="F19" s="25">
        <f t="shared" si="1"/>
        <v>500</v>
      </c>
      <c r="H19" s="40" t="s">
        <v>38</v>
      </c>
      <c r="I19" s="41">
        <f>SUM(I7:I18)</f>
        <v>6900</v>
      </c>
      <c r="J19" s="41">
        <f>SUM(J7:J18)</f>
        <v>21400</v>
      </c>
      <c r="K19" s="41">
        <f>SUM(K7:K18)</f>
        <v>28300</v>
      </c>
    </row>
    <row r="20" spans="1:15" ht="15" customHeight="1">
      <c r="A20" s="15"/>
      <c r="B20" s="21">
        <v>12</v>
      </c>
      <c r="C20" s="42" t="s">
        <v>54</v>
      </c>
      <c r="D20" s="23">
        <v>200</v>
      </c>
      <c r="E20" s="32">
        <v>1000</v>
      </c>
      <c r="F20" s="25">
        <f t="shared" si="1"/>
        <v>1200</v>
      </c>
    </row>
    <row r="21" spans="1:15" ht="15" customHeight="1">
      <c r="A21" s="15"/>
      <c r="B21" s="21">
        <v>9</v>
      </c>
      <c r="C21" s="42" t="s">
        <v>47</v>
      </c>
      <c r="D21" s="23">
        <v>240</v>
      </c>
      <c r="E21" s="32">
        <v>200</v>
      </c>
      <c r="F21" s="25">
        <f t="shared" si="1"/>
        <v>440</v>
      </c>
    </row>
    <row r="22" spans="1:15" ht="15" customHeight="1">
      <c r="A22" s="15"/>
      <c r="B22" s="21">
        <v>3</v>
      </c>
      <c r="C22" s="22" t="s">
        <v>19</v>
      </c>
      <c r="D22" s="23">
        <v>200</v>
      </c>
      <c r="E22" s="32">
        <v>0</v>
      </c>
      <c r="F22" s="25">
        <f t="shared" si="1"/>
        <v>200</v>
      </c>
    </row>
    <row r="23" spans="1:15" ht="15" customHeight="1">
      <c r="A23" s="15"/>
      <c r="B23" s="21">
        <v>3</v>
      </c>
      <c r="C23" s="22" t="s">
        <v>27</v>
      </c>
      <c r="D23" s="32">
        <v>0</v>
      </c>
      <c r="E23" s="32">
        <v>200</v>
      </c>
      <c r="F23" s="25">
        <f t="shared" si="1"/>
        <v>200</v>
      </c>
    </row>
    <row r="24" spans="1:15" ht="15" customHeight="1">
      <c r="A24" s="15"/>
      <c r="B24" s="21">
        <v>4</v>
      </c>
      <c r="C24" s="22" t="s">
        <v>33</v>
      </c>
      <c r="D24" s="23">
        <v>700</v>
      </c>
      <c r="E24" s="32">
        <v>0</v>
      </c>
      <c r="F24" s="25">
        <f t="shared" si="1"/>
        <v>700</v>
      </c>
    </row>
    <row r="25" spans="1:15" ht="15" customHeight="1">
      <c r="A25" s="15"/>
      <c r="B25" s="21">
        <v>4</v>
      </c>
      <c r="C25" s="22" t="s">
        <v>31</v>
      </c>
      <c r="D25" s="23">
        <v>100</v>
      </c>
      <c r="E25" s="32">
        <v>0</v>
      </c>
      <c r="F25" s="25">
        <f t="shared" si="1"/>
        <v>100</v>
      </c>
    </row>
    <row r="26" spans="1:15" ht="15" customHeight="1">
      <c r="A26" s="15"/>
      <c r="B26" s="21">
        <v>4</v>
      </c>
      <c r="C26" s="22" t="s">
        <v>37</v>
      </c>
      <c r="D26" s="23">
        <v>400</v>
      </c>
      <c r="E26" s="32">
        <v>1000</v>
      </c>
      <c r="F26" s="25">
        <f t="shared" si="1"/>
        <v>1400</v>
      </c>
    </row>
    <row r="27" spans="1:15" ht="15" customHeight="1">
      <c r="A27" s="15"/>
      <c r="B27" s="21">
        <v>3</v>
      </c>
      <c r="C27" s="22" t="s">
        <v>25</v>
      </c>
      <c r="D27" s="23">
        <v>110</v>
      </c>
      <c r="E27" s="32">
        <v>0</v>
      </c>
      <c r="F27" s="25">
        <f t="shared" si="1"/>
        <v>110</v>
      </c>
    </row>
    <row r="28" spans="1:15" ht="15" customHeight="1">
      <c r="A28" s="15"/>
      <c r="B28" s="21">
        <v>4</v>
      </c>
      <c r="C28" s="22" t="s">
        <v>39</v>
      </c>
      <c r="D28" s="23">
        <v>0</v>
      </c>
      <c r="E28" s="32">
        <v>0</v>
      </c>
      <c r="F28" s="25">
        <f t="shared" si="1"/>
        <v>0</v>
      </c>
    </row>
    <row r="29" spans="1:15" ht="15" customHeight="1">
      <c r="B29" s="21">
        <v>2</v>
      </c>
      <c r="C29" s="22" t="s">
        <v>15</v>
      </c>
      <c r="D29" s="23">
        <v>600</v>
      </c>
      <c r="E29" s="32">
        <v>0</v>
      </c>
      <c r="F29" s="25">
        <f t="shared" si="1"/>
        <v>600</v>
      </c>
    </row>
    <row r="30" spans="1:15" ht="15" customHeight="1">
      <c r="B30" s="21">
        <v>5</v>
      </c>
      <c r="C30" s="22" t="s">
        <v>42</v>
      </c>
      <c r="D30" s="23">
        <v>1200</v>
      </c>
      <c r="E30" s="32">
        <v>1000</v>
      </c>
      <c r="F30" s="25">
        <f t="shared" si="1"/>
        <v>2200</v>
      </c>
    </row>
    <row r="31" spans="1:15" ht="15" customHeight="1">
      <c r="B31" s="21">
        <v>2</v>
      </c>
      <c r="C31" s="22" t="s">
        <v>13</v>
      </c>
      <c r="D31" s="23">
        <v>0</v>
      </c>
      <c r="E31" s="32">
        <v>1200</v>
      </c>
      <c r="F31" s="25">
        <f t="shared" si="1"/>
        <v>1200</v>
      </c>
    </row>
    <row r="32" spans="1:15" ht="15" customHeight="1">
      <c r="B32" s="21">
        <v>6</v>
      </c>
      <c r="C32" s="22" t="s">
        <v>43</v>
      </c>
      <c r="D32" s="23">
        <v>0</v>
      </c>
      <c r="E32" s="32">
        <v>2400</v>
      </c>
      <c r="F32" s="25">
        <f t="shared" si="1"/>
        <v>2400</v>
      </c>
    </row>
    <row r="33" spans="2:6" ht="15" customHeight="1">
      <c r="B33" s="21">
        <v>12</v>
      </c>
      <c r="C33" s="42" t="s">
        <v>53</v>
      </c>
      <c r="D33" s="23">
        <v>500</v>
      </c>
      <c r="E33" s="32">
        <v>300</v>
      </c>
      <c r="F33" s="25">
        <f t="shared" si="1"/>
        <v>800</v>
      </c>
    </row>
    <row r="34" spans="2:6" ht="15" customHeight="1">
      <c r="B34" s="21">
        <v>4</v>
      </c>
      <c r="C34" s="22" t="s">
        <v>29</v>
      </c>
      <c r="D34" s="32">
        <v>300</v>
      </c>
      <c r="E34" s="32">
        <v>200</v>
      </c>
      <c r="F34" s="25">
        <f t="shared" si="1"/>
        <v>500</v>
      </c>
    </row>
    <row r="35" spans="2:6" ht="15" customHeight="1">
      <c r="B35" s="21">
        <v>8</v>
      </c>
      <c r="C35" s="22" t="s">
        <v>46</v>
      </c>
      <c r="D35" s="23">
        <v>600</v>
      </c>
      <c r="E35" s="32">
        <v>600</v>
      </c>
      <c r="F35" s="25">
        <f t="shared" si="1"/>
        <v>1200</v>
      </c>
    </row>
    <row r="36" spans="2:6" ht="15" customHeight="1">
      <c r="B36" s="21"/>
      <c r="C36" s="42"/>
      <c r="D36" s="23"/>
      <c r="E36" s="32"/>
      <c r="F36" s="25">
        <f t="shared" si="1"/>
        <v>0</v>
      </c>
    </row>
    <row r="37" spans="2:6" ht="15" customHeight="1">
      <c r="B37" s="43"/>
      <c r="C37" s="44"/>
      <c r="D37" s="45"/>
      <c r="E37" s="45"/>
      <c r="F37" s="46">
        <f t="shared" si="1"/>
        <v>0</v>
      </c>
    </row>
    <row r="38" spans="2:6" ht="15" customHeight="1">
      <c r="B38" s="43"/>
      <c r="C38" s="44"/>
      <c r="D38" s="45"/>
      <c r="E38" s="45"/>
      <c r="F38" s="46">
        <f t="shared" si="1"/>
        <v>0</v>
      </c>
    </row>
    <row r="40" spans="2:6" ht="16">
      <c r="B40" s="48" t="s">
        <v>55</v>
      </c>
      <c r="C40" s="48"/>
    </row>
    <row r="41" spans="2:6" ht="16">
      <c r="B41" s="47" t="s">
        <v>56</v>
      </c>
      <c r="C41" s="47"/>
    </row>
  </sheetData>
  <mergeCells count="1">
    <mergeCell ref="B40:C40"/>
  </mergeCells>
  <conditionalFormatting sqref="D1">
    <cfRule type="dataBar" priority="3">
      <dataBar>
        <cfvo type="num" val="0"/>
        <cfvo type="num" val="1"/>
        <color rgb="FF2DE115"/>
      </dataBar>
      <extLst>
        <ext xmlns:x14="http://schemas.microsoft.com/office/spreadsheetml/2009/9/main" uri="{B025F937-C7B1-47D3-B67F-A62EFF666E3E}">
          <x14:id>{CD05A5F8-F289-4AFA-BC44-E9F151AB5726}</x14:id>
        </ext>
      </extLst>
    </cfRule>
  </conditionalFormatting>
  <conditionalFormatting sqref="F1">
    <cfRule type="dataBar" priority="2">
      <dataBar>
        <cfvo type="num" val="0"/>
        <cfvo type="num" val="1"/>
        <color rgb="FFF16123"/>
      </dataBar>
      <extLst>
        <ext xmlns:x14="http://schemas.microsoft.com/office/spreadsheetml/2009/9/main" uri="{B025F937-C7B1-47D3-B67F-A62EFF666E3E}">
          <x14:id>{F92983D2-1020-41F6-8F3B-556F695396DB}</x14:id>
        </ext>
      </extLst>
    </cfRule>
  </conditionalFormatting>
  <conditionalFormatting sqref="E1">
    <cfRule type="dataBar" priority="1">
      <dataBar>
        <cfvo type="num" val="0"/>
        <cfvo type="num" val="1"/>
        <color theme="0" tint="-0.249977111117893"/>
      </dataBar>
      <extLst>
        <ext xmlns:x14="http://schemas.microsoft.com/office/spreadsheetml/2009/9/main" uri="{B025F937-C7B1-47D3-B67F-A62EFF666E3E}">
          <x14:id>{03711FED-ABEF-4D01-A4A2-E46CFAE871BD}</x14:id>
        </ext>
      </extLst>
    </cfRule>
  </conditionalFormatting>
  <hyperlinks>
    <hyperlink ref="B41" r:id="rId1" display="https://marciniwuc.com/budzet-domowy-05/" xr:uid="{00000000-0004-0000-0200-000000000000}"/>
    <hyperlink ref="B41:C41" r:id="rId2" display="https://marciniwuc.com/budzet-domowy-05-wydatki-nieregularne/" xr:uid="{5D0F0E68-EF6F-2B43-9C65-9C9C54E677AB}"/>
  </hyperlinks>
  <pageMargins left="0.70866141732283472" right="0.70866141732283472" top="0.74803149606299213" bottom="0.74803149606299213" header="0.31496062992125984" footer="0.31496062992125984"/>
  <pageSetup paperSize="9" scale="74" orientation="portrait" horizontalDpi="300" verticalDpi="300" r:id="rId3"/>
  <drawing r:id="rId4"/>
  <legacyDrawing r:id="rId5"/>
  <tableParts count="1">
    <tablePart r:id="rId6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D05A5F8-F289-4AFA-BC44-E9F151AB5726}">
            <x14:dataBar minLength="0" maxLength="100" border="1" negativeBarBorderColorSameAsPositive="0">
              <x14:cfvo type="num">
                <xm:f>0</xm:f>
              </x14:cfvo>
              <x14:cfvo type="num">
                <xm:f>1</xm:f>
              </x14:cfvo>
              <x14:borderColor rgb="FF2DE115"/>
              <x14:negativeFillColor rgb="FFFF0000"/>
              <x14:negativeBorderColor rgb="FFFF0000"/>
              <x14:axisColor rgb="FF000000"/>
            </x14:dataBar>
          </x14:cfRule>
          <xm:sqref>D1</xm:sqref>
        </x14:conditionalFormatting>
        <x14:conditionalFormatting xmlns:xm="http://schemas.microsoft.com/office/excel/2006/main">
          <x14:cfRule type="dataBar" id="{F92983D2-1020-41F6-8F3B-556F695396DB}">
            <x14:dataBar minLength="0" maxLength="100" border="1" negativeBarBorderColorSameAsPositive="0">
              <x14:cfvo type="num">
                <xm:f>0</xm:f>
              </x14:cfvo>
              <x14:cfvo type="num">
                <xm:f>1</xm:f>
              </x14:cfvo>
              <x14:borderColor rgb="FFF16123"/>
              <x14:negativeFillColor rgb="FFFF0000"/>
              <x14:negativeBorderColor rgb="FFFF0000"/>
              <x14:axisColor rgb="FF000000"/>
            </x14:dataBar>
          </x14:cfRule>
          <xm:sqref>F1</xm:sqref>
        </x14:conditionalFormatting>
        <x14:conditionalFormatting xmlns:xm="http://schemas.microsoft.com/office/excel/2006/main">
          <x14:cfRule type="dataBar" id="{03711FED-ABEF-4D01-A4A2-E46CFAE871BD}">
            <x14:dataBar minLength="0" maxLength="100" border="1" negativeBarBorderColorSameAsPositive="0">
              <x14:cfvo type="num">
                <xm:f>0</xm:f>
              </x14:cfvo>
              <x14:cfvo type="num">
                <xm:f>1</xm:f>
              </x14:cfvo>
              <x14:borderColor theme="0" tint="-0.249977111117893"/>
              <x14:negativeFillColor rgb="FFFF0000"/>
              <x14:negativeBorderColor rgb="FFFF0000"/>
              <x14:axisColor rgb="FF000000"/>
            </x14:dataBar>
          </x14:cfRule>
          <xm:sqref>E1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Wydatki nieregularne</vt:lpstr>
      <vt:lpstr>'Wydatki nieregularne'!Obszar_wydruku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Marcin Iwuć</dc:creator>
  <cp:lastModifiedBy>Andrzej Broszkiewicz</cp:lastModifiedBy>
  <cp:lastPrinted>2015-11-12T13:05:18Z</cp:lastPrinted>
  <dcterms:created xsi:type="dcterms:W3CDTF">2015-04-27T14:20:52Z</dcterms:created>
  <dcterms:modified xsi:type="dcterms:W3CDTF">2020-03-05T18:01:17Z</dcterms:modified>
</cp:coreProperties>
</file>