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715"/>
  <workbookPr/>
  <mc:AlternateContent xmlns:mc="http://schemas.openxmlformats.org/markup-compatibility/2006">
    <mc:Choice Requires="x15">
      <x15ac:absPath xmlns:x15ac="http://schemas.microsoft.com/office/spreadsheetml/2010/11/ac" url="/Users/flyingoffice/Dysk Google/FBO Team/! Wpisy na bloga/2018-09-27 M. Kluczek/"/>
    </mc:Choice>
  </mc:AlternateContent>
  <bookViews>
    <workbookView xWindow="80" yWindow="460" windowWidth="25520" windowHeight="15540"/>
  </bookViews>
  <sheets>
    <sheet name="Nest Rodzinne Oszczędności" sheetId="4" r:id="rId1"/>
  </sheets>
  <definedNames>
    <definedName name="_xlnm._FilterDatabase" localSheetId="0" hidden="1">'Nest Rodzinne Oszczędności'!$B$1:$L$1</definedName>
    <definedName name="bonus_ile_dzieci">'Nest Rodzinne Oszczędności'!$P$1</definedName>
    <definedName name="bonus_procent">'Nest Rodzinne Oszczędności'!$Q$2:$Q$16</definedName>
    <definedName name="bonus_procent_z_dziecmi">'Nest Rodzinne Oszczędności'!$P$2:$P$16</definedName>
    <definedName name="oprocentowanie">'Nest Rodzinne Oszczędności'!$V$2</definedName>
    <definedName name="rok_oszczedzania">'Nest Rodzinne Oszczędności'!$O$2:$O$16</definedName>
    <definedName name="wplata">'Nest Rodzinne Oszczędności'!$T$2</definedName>
    <definedName name="wykres_rok">OFFSET('Nest Rodzinne Oszczędności'!$O$22,0,0,COUNT('Nest Rodzinne Oszczędności'!$O$22:$O$36),1)</definedName>
    <definedName name="wykres_stopa_ly">OFFSET('Nest Rodzinne Oszczędności'!$U$22,0,0,COUNT('Nest Rodzinne Oszczędności'!$U$22:$U$36),1)</definedName>
    <definedName name="wykres_stopa_total">OFFSET('Nest Rodzinne Oszczędności'!$S$22,0,0,COUNT('Nest Rodzinne Oszczędności'!$S$22:$S$36),1)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" i="4" l="1"/>
  <c r="D2" i="4"/>
  <c r="G2" i="4"/>
  <c r="J2" i="4"/>
  <c r="E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F2" i="4"/>
  <c r="H2" i="4"/>
  <c r="B3" i="4"/>
  <c r="P3" i="4"/>
  <c r="P4" i="4"/>
  <c r="P5" i="4"/>
  <c r="P6" i="4"/>
  <c r="P7" i="4"/>
  <c r="P8" i="4"/>
  <c r="P9" i="4"/>
  <c r="P10" i="4"/>
  <c r="P11" i="4"/>
  <c r="P12" i="4"/>
  <c r="P13" i="4"/>
  <c r="P14" i="4"/>
  <c r="P15" i="4"/>
  <c r="P16" i="4"/>
  <c r="O27" i="4"/>
  <c r="I2" i="4"/>
  <c r="K2" i="4"/>
  <c r="L2" i="4"/>
  <c r="B4" i="4"/>
  <c r="G4" i="4"/>
  <c r="G3" i="4"/>
  <c r="O28" i="4"/>
  <c r="J4" i="4"/>
  <c r="J3" i="4"/>
  <c r="B5" i="4"/>
  <c r="G5" i="4"/>
  <c r="B6" i="4"/>
  <c r="G6" i="4"/>
  <c r="O29" i="4"/>
  <c r="J6" i="4"/>
  <c r="J5" i="4"/>
  <c r="C3" i="4"/>
  <c r="E3" i="4"/>
  <c r="F3" i="4"/>
  <c r="O30" i="4"/>
  <c r="B7" i="4"/>
  <c r="G7" i="4"/>
  <c r="J7" i="4"/>
  <c r="H3" i="4"/>
  <c r="K3" i="4"/>
  <c r="L3" i="4"/>
  <c r="O31" i="4"/>
  <c r="B8" i="4"/>
  <c r="G8" i="4"/>
  <c r="J8" i="4"/>
  <c r="C4" i="4"/>
  <c r="E4" i="4"/>
  <c r="I3" i="4"/>
  <c r="B9" i="4"/>
  <c r="G9" i="4"/>
  <c r="O32" i="4"/>
  <c r="J9" i="4"/>
  <c r="F4" i="4"/>
  <c r="H4" i="4"/>
  <c r="K4" i="4"/>
  <c r="L4" i="4"/>
  <c r="O33" i="4"/>
  <c r="B10" i="4"/>
  <c r="G10" i="4"/>
  <c r="J10" i="4"/>
  <c r="I4" i="4"/>
  <c r="C5" i="4"/>
  <c r="E5" i="4"/>
  <c r="F5" i="4"/>
  <c r="H5" i="4"/>
  <c r="K5" i="4"/>
  <c r="L5" i="4"/>
  <c r="O34" i="4"/>
  <c r="B11" i="4"/>
  <c r="G11" i="4"/>
  <c r="J11" i="4"/>
  <c r="C6" i="4"/>
  <c r="E6" i="4"/>
  <c r="F6" i="4"/>
  <c r="I5" i="4"/>
  <c r="B12" i="4"/>
  <c r="G12" i="4"/>
  <c r="J12" i="4"/>
  <c r="O35" i="4"/>
  <c r="H6" i="4"/>
  <c r="K6" i="4"/>
  <c r="L6" i="4"/>
  <c r="B13" i="4"/>
  <c r="G13" i="4"/>
  <c r="J13" i="4"/>
  <c r="R22" i="4"/>
  <c r="O36" i="4"/>
  <c r="I6" i="4"/>
  <c r="C7" i="4"/>
  <c r="E7" i="4"/>
  <c r="F7" i="4"/>
  <c r="B14" i="4"/>
  <c r="G14" i="4"/>
  <c r="J14" i="4"/>
  <c r="H7" i="4"/>
  <c r="K7" i="4"/>
  <c r="L7" i="4"/>
  <c r="B15" i="4"/>
  <c r="G15" i="4"/>
  <c r="J15" i="4"/>
  <c r="I7" i="4"/>
  <c r="C8" i="4"/>
  <c r="E8" i="4"/>
  <c r="F8" i="4"/>
  <c r="B16" i="4"/>
  <c r="G16" i="4"/>
  <c r="J16" i="4"/>
  <c r="H8" i="4"/>
  <c r="K8" i="4"/>
  <c r="L8" i="4"/>
  <c r="B17" i="4"/>
  <c r="G17" i="4"/>
  <c r="J17" i="4"/>
  <c r="C9" i="4"/>
  <c r="E9" i="4"/>
  <c r="F9" i="4"/>
  <c r="I8" i="4"/>
  <c r="B18" i="4"/>
  <c r="G18" i="4"/>
  <c r="J18" i="4"/>
  <c r="H9" i="4"/>
  <c r="K9" i="4"/>
  <c r="L9" i="4"/>
  <c r="B19" i="4"/>
  <c r="G19" i="4"/>
  <c r="J19" i="4"/>
  <c r="I9" i="4"/>
  <c r="C10" i="4"/>
  <c r="E10" i="4"/>
  <c r="F10" i="4"/>
  <c r="B20" i="4"/>
  <c r="G20" i="4"/>
  <c r="J20" i="4"/>
  <c r="H10" i="4"/>
  <c r="K10" i="4"/>
  <c r="L10" i="4"/>
  <c r="B21" i="4"/>
  <c r="G21" i="4"/>
  <c r="J21" i="4"/>
  <c r="I10" i="4"/>
  <c r="C11" i="4"/>
  <c r="E11" i="4"/>
  <c r="F11" i="4"/>
  <c r="B22" i="4"/>
  <c r="G22" i="4"/>
  <c r="J22" i="4"/>
  <c r="H11" i="4"/>
  <c r="K11" i="4"/>
  <c r="L11" i="4"/>
  <c r="B23" i="4"/>
  <c r="G23" i="4"/>
  <c r="J23" i="4"/>
  <c r="I11" i="4"/>
  <c r="C12" i="4"/>
  <c r="E12" i="4"/>
  <c r="B24" i="4"/>
  <c r="G24" i="4"/>
  <c r="J24" i="4"/>
  <c r="F12" i="4"/>
  <c r="H12" i="4"/>
  <c r="K12" i="4"/>
  <c r="L12" i="4"/>
  <c r="B25" i="4"/>
  <c r="G25" i="4"/>
  <c r="J25" i="4"/>
  <c r="R23" i="4"/>
  <c r="C13" i="4"/>
  <c r="E13" i="4"/>
  <c r="F13" i="4"/>
  <c r="I12" i="4"/>
  <c r="B26" i="4"/>
  <c r="G26" i="4"/>
  <c r="J26" i="4"/>
  <c r="H13" i="4"/>
  <c r="K13" i="4"/>
  <c r="L13" i="4"/>
  <c r="B27" i="4"/>
  <c r="G27" i="4"/>
  <c r="J27" i="4"/>
  <c r="I13" i="4"/>
  <c r="C14" i="4"/>
  <c r="E14" i="4"/>
  <c r="B28" i="4"/>
  <c r="G28" i="4"/>
  <c r="J28" i="4"/>
  <c r="F14" i="4"/>
  <c r="H14" i="4"/>
  <c r="K14" i="4"/>
  <c r="L14" i="4"/>
  <c r="B29" i="4"/>
  <c r="G29" i="4"/>
  <c r="J29" i="4"/>
  <c r="C15" i="4"/>
  <c r="E15" i="4"/>
  <c r="I14" i="4"/>
  <c r="B30" i="4"/>
  <c r="G30" i="4"/>
  <c r="J30" i="4"/>
  <c r="F15" i="4"/>
  <c r="H15" i="4"/>
  <c r="K15" i="4"/>
  <c r="L15" i="4"/>
  <c r="B31" i="4"/>
  <c r="G31" i="4"/>
  <c r="J31" i="4"/>
  <c r="C16" i="4"/>
  <c r="E16" i="4"/>
  <c r="I15" i="4"/>
  <c r="B32" i="4"/>
  <c r="G32" i="4"/>
  <c r="J32" i="4"/>
  <c r="F16" i="4"/>
  <c r="H16" i="4"/>
  <c r="K16" i="4"/>
  <c r="L16" i="4"/>
  <c r="B33" i="4"/>
  <c r="G33" i="4"/>
  <c r="J33" i="4"/>
  <c r="C17" i="4"/>
  <c r="E17" i="4"/>
  <c r="F17" i="4"/>
  <c r="I16" i="4"/>
  <c r="B34" i="4"/>
  <c r="G34" i="4"/>
  <c r="J34" i="4"/>
  <c r="H17" i="4"/>
  <c r="K17" i="4"/>
  <c r="L17" i="4"/>
  <c r="B35" i="4"/>
  <c r="G35" i="4"/>
  <c r="J35" i="4"/>
  <c r="I17" i="4"/>
  <c r="C18" i="4"/>
  <c r="E18" i="4"/>
  <c r="F18" i="4"/>
  <c r="B36" i="4"/>
  <c r="G36" i="4"/>
  <c r="J36" i="4"/>
  <c r="H18" i="4"/>
  <c r="K18" i="4"/>
  <c r="L18" i="4"/>
  <c r="B37" i="4"/>
  <c r="G37" i="4"/>
  <c r="J37" i="4"/>
  <c r="R24" i="4"/>
  <c r="I18" i="4"/>
  <c r="C19" i="4"/>
  <c r="E19" i="4"/>
  <c r="B38" i="4"/>
  <c r="G38" i="4"/>
  <c r="J38" i="4"/>
  <c r="F19" i="4"/>
  <c r="H19" i="4"/>
  <c r="K19" i="4"/>
  <c r="L19" i="4"/>
  <c r="B39" i="4"/>
  <c r="G39" i="4"/>
  <c r="J39" i="4"/>
  <c r="I19" i="4"/>
  <c r="C20" i="4"/>
  <c r="E20" i="4"/>
  <c r="B40" i="4"/>
  <c r="G40" i="4"/>
  <c r="J40" i="4"/>
  <c r="F20" i="4"/>
  <c r="H20" i="4"/>
  <c r="K20" i="4"/>
  <c r="L20" i="4"/>
  <c r="B41" i="4"/>
  <c r="G41" i="4"/>
  <c r="J41" i="4"/>
  <c r="C21" i="4"/>
  <c r="E21" i="4"/>
  <c r="I20" i="4"/>
  <c r="B42" i="4"/>
  <c r="G42" i="4"/>
  <c r="J42" i="4"/>
  <c r="F21" i="4"/>
  <c r="H21" i="4"/>
  <c r="K21" i="4"/>
  <c r="L21" i="4"/>
  <c r="B43" i="4"/>
  <c r="G43" i="4"/>
  <c r="J43" i="4"/>
  <c r="I21" i="4"/>
  <c r="C22" i="4"/>
  <c r="E22" i="4"/>
  <c r="B44" i="4"/>
  <c r="G44" i="4"/>
  <c r="J44" i="4"/>
  <c r="F22" i="4"/>
  <c r="H22" i="4"/>
  <c r="K22" i="4"/>
  <c r="L22" i="4"/>
  <c r="B45" i="4"/>
  <c r="G45" i="4"/>
  <c r="J45" i="4"/>
  <c r="I22" i="4"/>
  <c r="C23" i="4"/>
  <c r="E23" i="4"/>
  <c r="B46" i="4"/>
  <c r="G46" i="4"/>
  <c r="J46" i="4"/>
  <c r="F23" i="4"/>
  <c r="H23" i="4"/>
  <c r="K23" i="4"/>
  <c r="L23" i="4"/>
  <c r="B47" i="4"/>
  <c r="G47" i="4"/>
  <c r="J47" i="4"/>
  <c r="C24" i="4"/>
  <c r="E24" i="4"/>
  <c r="I23" i="4"/>
  <c r="B48" i="4"/>
  <c r="G48" i="4"/>
  <c r="J48" i="4"/>
  <c r="F24" i="4"/>
  <c r="H24" i="4"/>
  <c r="K24" i="4"/>
  <c r="L24" i="4"/>
  <c r="B49" i="4"/>
  <c r="G49" i="4"/>
  <c r="J49" i="4"/>
  <c r="R25" i="4"/>
  <c r="C25" i="4"/>
  <c r="E25" i="4"/>
  <c r="I24" i="4"/>
  <c r="B50" i="4"/>
  <c r="G50" i="4"/>
  <c r="J50" i="4"/>
  <c r="F25" i="4"/>
  <c r="H25" i="4"/>
  <c r="K25" i="4"/>
  <c r="L25" i="4"/>
  <c r="B51" i="4"/>
  <c r="G51" i="4"/>
  <c r="J51" i="4"/>
  <c r="I25" i="4"/>
  <c r="C26" i="4"/>
  <c r="E26" i="4"/>
  <c r="B52" i="4"/>
  <c r="G52" i="4"/>
  <c r="J52" i="4"/>
  <c r="F26" i="4"/>
  <c r="H26" i="4"/>
  <c r="K26" i="4"/>
  <c r="L26" i="4"/>
  <c r="B53" i="4"/>
  <c r="G53" i="4"/>
  <c r="J53" i="4"/>
  <c r="I26" i="4"/>
  <c r="C27" i="4"/>
  <c r="E27" i="4"/>
  <c r="B54" i="4"/>
  <c r="G54" i="4"/>
  <c r="J54" i="4"/>
  <c r="F27" i="4"/>
  <c r="H27" i="4"/>
  <c r="K27" i="4"/>
  <c r="L27" i="4"/>
  <c r="B55" i="4"/>
  <c r="G55" i="4"/>
  <c r="J55" i="4"/>
  <c r="I27" i="4"/>
  <c r="C28" i="4"/>
  <c r="E28" i="4"/>
  <c r="B56" i="4"/>
  <c r="G56" i="4"/>
  <c r="J56" i="4"/>
  <c r="F28" i="4"/>
  <c r="H28" i="4"/>
  <c r="K28" i="4"/>
  <c r="L28" i="4"/>
  <c r="B57" i="4"/>
  <c r="G57" i="4"/>
  <c r="J57" i="4"/>
  <c r="I28" i="4"/>
  <c r="C29" i="4"/>
  <c r="E29" i="4"/>
  <c r="B58" i="4"/>
  <c r="G58" i="4"/>
  <c r="J58" i="4"/>
  <c r="F29" i="4"/>
  <c r="H29" i="4"/>
  <c r="K29" i="4"/>
  <c r="L29" i="4"/>
  <c r="B59" i="4"/>
  <c r="G59" i="4"/>
  <c r="J59" i="4"/>
  <c r="I29" i="4"/>
  <c r="C30" i="4"/>
  <c r="E30" i="4"/>
  <c r="B60" i="4"/>
  <c r="G60" i="4"/>
  <c r="J60" i="4"/>
  <c r="F30" i="4"/>
  <c r="H30" i="4"/>
  <c r="K30" i="4"/>
  <c r="L30" i="4"/>
  <c r="B61" i="4"/>
  <c r="G61" i="4"/>
  <c r="J61" i="4"/>
  <c r="R26" i="4"/>
  <c r="I30" i="4"/>
  <c r="C31" i="4"/>
  <c r="E31" i="4"/>
  <c r="F31" i="4"/>
  <c r="B62" i="4"/>
  <c r="G62" i="4"/>
  <c r="J62" i="4"/>
  <c r="H31" i="4"/>
  <c r="K31" i="4"/>
  <c r="L31" i="4"/>
  <c r="B63" i="4"/>
  <c r="G63" i="4"/>
  <c r="J63" i="4"/>
  <c r="I31" i="4"/>
  <c r="C32" i="4"/>
  <c r="E32" i="4"/>
  <c r="B64" i="4"/>
  <c r="G64" i="4"/>
  <c r="J64" i="4"/>
  <c r="F32" i="4"/>
  <c r="H32" i="4"/>
  <c r="K32" i="4"/>
  <c r="L32" i="4"/>
  <c r="B65" i="4"/>
  <c r="G65" i="4"/>
  <c r="J65" i="4"/>
  <c r="I32" i="4"/>
  <c r="C33" i="4"/>
  <c r="E33" i="4"/>
  <c r="B66" i="4"/>
  <c r="G66" i="4"/>
  <c r="J66" i="4"/>
  <c r="F33" i="4"/>
  <c r="H33" i="4"/>
  <c r="K33" i="4"/>
  <c r="L33" i="4"/>
  <c r="B67" i="4"/>
  <c r="G67" i="4"/>
  <c r="J67" i="4"/>
  <c r="I33" i="4"/>
  <c r="C34" i="4"/>
  <c r="E34" i="4"/>
  <c r="B68" i="4"/>
  <c r="G68" i="4"/>
  <c r="J68" i="4"/>
  <c r="F34" i="4"/>
  <c r="H34" i="4"/>
  <c r="K34" i="4"/>
  <c r="L34" i="4"/>
  <c r="B69" i="4"/>
  <c r="G69" i="4"/>
  <c r="J69" i="4"/>
  <c r="I34" i="4"/>
  <c r="C35" i="4"/>
  <c r="E35" i="4"/>
  <c r="B70" i="4"/>
  <c r="G70" i="4"/>
  <c r="J70" i="4"/>
  <c r="F35" i="4"/>
  <c r="H35" i="4"/>
  <c r="K35" i="4"/>
  <c r="L35" i="4"/>
  <c r="B71" i="4"/>
  <c r="G71" i="4"/>
  <c r="J71" i="4"/>
  <c r="I35" i="4"/>
  <c r="C36" i="4"/>
  <c r="E36" i="4"/>
  <c r="B72" i="4"/>
  <c r="G72" i="4"/>
  <c r="J72" i="4"/>
  <c r="F36" i="4"/>
  <c r="H36" i="4"/>
  <c r="K36" i="4"/>
  <c r="L36" i="4"/>
  <c r="B73" i="4"/>
  <c r="G73" i="4"/>
  <c r="J73" i="4"/>
  <c r="R27" i="4"/>
  <c r="I36" i="4"/>
  <c r="C37" i="4"/>
  <c r="E37" i="4"/>
  <c r="B74" i="4"/>
  <c r="G74" i="4"/>
  <c r="J74" i="4"/>
  <c r="F37" i="4"/>
  <c r="H37" i="4"/>
  <c r="K37" i="4"/>
  <c r="L37" i="4"/>
  <c r="B75" i="4"/>
  <c r="G75" i="4"/>
  <c r="J75" i="4"/>
  <c r="I37" i="4"/>
  <c r="C38" i="4"/>
  <c r="E38" i="4"/>
  <c r="B76" i="4"/>
  <c r="G76" i="4"/>
  <c r="J76" i="4"/>
  <c r="F38" i="4"/>
  <c r="H38" i="4"/>
  <c r="K38" i="4"/>
  <c r="L38" i="4"/>
  <c r="B77" i="4"/>
  <c r="G77" i="4"/>
  <c r="J77" i="4"/>
  <c r="I38" i="4"/>
  <c r="C39" i="4"/>
  <c r="E39" i="4"/>
  <c r="B78" i="4"/>
  <c r="G78" i="4"/>
  <c r="J78" i="4"/>
  <c r="F39" i="4"/>
  <c r="H39" i="4"/>
  <c r="K39" i="4"/>
  <c r="L39" i="4"/>
  <c r="B79" i="4"/>
  <c r="G79" i="4"/>
  <c r="J79" i="4"/>
  <c r="I39" i="4"/>
  <c r="C40" i="4"/>
  <c r="E40" i="4"/>
  <c r="B80" i="4"/>
  <c r="G80" i="4"/>
  <c r="J80" i="4"/>
  <c r="F40" i="4"/>
  <c r="H40" i="4"/>
  <c r="K40" i="4"/>
  <c r="L40" i="4"/>
  <c r="B81" i="4"/>
  <c r="G81" i="4"/>
  <c r="J81" i="4"/>
  <c r="I40" i="4"/>
  <c r="C41" i="4"/>
  <c r="E41" i="4"/>
  <c r="B82" i="4"/>
  <c r="G82" i="4"/>
  <c r="J82" i="4"/>
  <c r="F41" i="4"/>
  <c r="H41" i="4"/>
  <c r="K41" i="4"/>
  <c r="L41" i="4"/>
  <c r="B83" i="4"/>
  <c r="G83" i="4"/>
  <c r="J83" i="4"/>
  <c r="I41" i="4"/>
  <c r="C42" i="4"/>
  <c r="E42" i="4"/>
  <c r="B84" i="4"/>
  <c r="G84" i="4"/>
  <c r="J84" i="4"/>
  <c r="F42" i="4"/>
  <c r="H42" i="4"/>
  <c r="K42" i="4"/>
  <c r="L42" i="4"/>
  <c r="B85" i="4"/>
  <c r="G85" i="4"/>
  <c r="J85" i="4"/>
  <c r="R28" i="4"/>
  <c r="I42" i="4"/>
  <c r="C43" i="4"/>
  <c r="E43" i="4"/>
  <c r="B86" i="4"/>
  <c r="G86" i="4"/>
  <c r="J86" i="4"/>
  <c r="F43" i="4"/>
  <c r="H43" i="4"/>
  <c r="K43" i="4"/>
  <c r="L43" i="4"/>
  <c r="B87" i="4"/>
  <c r="G87" i="4"/>
  <c r="J87" i="4"/>
  <c r="C44" i="4"/>
  <c r="E44" i="4"/>
  <c r="I43" i="4"/>
  <c r="B88" i="4"/>
  <c r="G88" i="4"/>
  <c r="J88" i="4"/>
  <c r="F44" i="4"/>
  <c r="H44" i="4"/>
  <c r="K44" i="4"/>
  <c r="L44" i="4"/>
  <c r="B89" i="4"/>
  <c r="G89" i="4"/>
  <c r="J89" i="4"/>
  <c r="I44" i="4"/>
  <c r="C45" i="4"/>
  <c r="E45" i="4"/>
  <c r="B90" i="4"/>
  <c r="G90" i="4"/>
  <c r="J90" i="4"/>
  <c r="F45" i="4"/>
  <c r="H45" i="4"/>
  <c r="K45" i="4"/>
  <c r="L45" i="4"/>
  <c r="B91" i="4"/>
  <c r="G91" i="4"/>
  <c r="J91" i="4"/>
  <c r="I45" i="4"/>
  <c r="C46" i="4"/>
  <c r="E46" i="4"/>
  <c r="B92" i="4"/>
  <c r="G92" i="4"/>
  <c r="J92" i="4"/>
  <c r="F46" i="4"/>
  <c r="H46" i="4"/>
  <c r="K46" i="4"/>
  <c r="L46" i="4"/>
  <c r="B93" i="4"/>
  <c r="G93" i="4"/>
  <c r="J93" i="4"/>
  <c r="I46" i="4"/>
  <c r="C47" i="4"/>
  <c r="E47" i="4"/>
  <c r="B94" i="4"/>
  <c r="G94" i="4"/>
  <c r="J94" i="4"/>
  <c r="F47" i="4"/>
  <c r="H47" i="4"/>
  <c r="K47" i="4"/>
  <c r="L47" i="4"/>
  <c r="B95" i="4"/>
  <c r="G95" i="4"/>
  <c r="J95" i="4"/>
  <c r="I47" i="4"/>
  <c r="C48" i="4"/>
  <c r="E48" i="4"/>
  <c r="B96" i="4"/>
  <c r="G96" i="4"/>
  <c r="J96" i="4"/>
  <c r="F48" i="4"/>
  <c r="H48" i="4"/>
  <c r="K48" i="4"/>
  <c r="L48" i="4"/>
  <c r="B97" i="4"/>
  <c r="G97" i="4"/>
  <c r="J97" i="4"/>
  <c r="R29" i="4"/>
  <c r="I48" i="4"/>
  <c r="C49" i="4"/>
  <c r="E49" i="4"/>
  <c r="B98" i="4"/>
  <c r="G98" i="4"/>
  <c r="J98" i="4"/>
  <c r="F49" i="4"/>
  <c r="H49" i="4"/>
  <c r="K49" i="4"/>
  <c r="L49" i="4"/>
  <c r="B99" i="4"/>
  <c r="G99" i="4"/>
  <c r="J99" i="4"/>
  <c r="C50" i="4"/>
  <c r="E50" i="4"/>
  <c r="I49" i="4"/>
  <c r="B100" i="4"/>
  <c r="G100" i="4"/>
  <c r="J100" i="4"/>
  <c r="F50" i="4"/>
  <c r="H50" i="4"/>
  <c r="K50" i="4"/>
  <c r="L50" i="4"/>
  <c r="B101" i="4"/>
  <c r="G101" i="4"/>
  <c r="J101" i="4"/>
  <c r="I50" i="4"/>
  <c r="C51" i="4"/>
  <c r="E51" i="4"/>
  <c r="B102" i="4"/>
  <c r="G102" i="4"/>
  <c r="J102" i="4"/>
  <c r="F51" i="4"/>
  <c r="H51" i="4"/>
  <c r="K51" i="4"/>
  <c r="L51" i="4"/>
  <c r="B103" i="4"/>
  <c r="G103" i="4"/>
  <c r="J103" i="4"/>
  <c r="C52" i="4"/>
  <c r="E52" i="4"/>
  <c r="I51" i="4"/>
  <c r="B104" i="4"/>
  <c r="G104" i="4"/>
  <c r="J104" i="4"/>
  <c r="F52" i="4"/>
  <c r="H52" i="4"/>
  <c r="K52" i="4"/>
  <c r="L52" i="4"/>
  <c r="B105" i="4"/>
  <c r="G105" i="4"/>
  <c r="J105" i="4"/>
  <c r="C53" i="4"/>
  <c r="E53" i="4"/>
  <c r="I52" i="4"/>
  <c r="B106" i="4"/>
  <c r="G106" i="4"/>
  <c r="J106" i="4"/>
  <c r="F53" i="4"/>
  <c r="H53" i="4"/>
  <c r="K53" i="4"/>
  <c r="L53" i="4"/>
  <c r="B107" i="4"/>
  <c r="G107" i="4"/>
  <c r="J107" i="4"/>
  <c r="C54" i="4"/>
  <c r="E54" i="4"/>
  <c r="I53" i="4"/>
  <c r="B108" i="4"/>
  <c r="G108" i="4"/>
  <c r="J108" i="4"/>
  <c r="F54" i="4"/>
  <c r="H54" i="4"/>
  <c r="K54" i="4"/>
  <c r="L54" i="4"/>
  <c r="B109" i="4"/>
  <c r="G109" i="4"/>
  <c r="J109" i="4"/>
  <c r="R30" i="4"/>
  <c r="I54" i="4"/>
  <c r="C55" i="4"/>
  <c r="E55" i="4"/>
  <c r="B110" i="4"/>
  <c r="G110" i="4"/>
  <c r="J110" i="4"/>
  <c r="F55" i="4"/>
  <c r="H55" i="4"/>
  <c r="K55" i="4"/>
  <c r="L55" i="4"/>
  <c r="B111" i="4"/>
  <c r="G111" i="4"/>
  <c r="J111" i="4"/>
  <c r="C56" i="4"/>
  <c r="E56" i="4"/>
  <c r="I55" i="4"/>
  <c r="B112" i="4"/>
  <c r="G112" i="4"/>
  <c r="J112" i="4"/>
  <c r="F56" i="4"/>
  <c r="H56" i="4"/>
  <c r="K56" i="4"/>
  <c r="L56" i="4"/>
  <c r="B113" i="4"/>
  <c r="G113" i="4"/>
  <c r="J113" i="4"/>
  <c r="C57" i="4"/>
  <c r="E57" i="4"/>
  <c r="I56" i="4"/>
  <c r="B114" i="4"/>
  <c r="G114" i="4"/>
  <c r="J114" i="4"/>
  <c r="F57" i="4"/>
  <c r="H57" i="4"/>
  <c r="K57" i="4"/>
  <c r="L57" i="4"/>
  <c r="B115" i="4"/>
  <c r="G115" i="4"/>
  <c r="J115" i="4"/>
  <c r="I57" i="4"/>
  <c r="C58" i="4"/>
  <c r="E58" i="4"/>
  <c r="B116" i="4"/>
  <c r="G116" i="4"/>
  <c r="J116" i="4"/>
  <c r="F58" i="4"/>
  <c r="H58" i="4"/>
  <c r="K58" i="4"/>
  <c r="L58" i="4"/>
  <c r="B117" i="4"/>
  <c r="G117" i="4"/>
  <c r="J117" i="4"/>
  <c r="I58" i="4"/>
  <c r="C59" i="4"/>
  <c r="E59" i="4"/>
  <c r="B118" i="4"/>
  <c r="G118" i="4"/>
  <c r="J118" i="4"/>
  <c r="F59" i="4"/>
  <c r="H59" i="4"/>
  <c r="K59" i="4"/>
  <c r="L59" i="4"/>
  <c r="B119" i="4"/>
  <c r="G119" i="4"/>
  <c r="J119" i="4"/>
  <c r="C60" i="4"/>
  <c r="E60" i="4"/>
  <c r="I59" i="4"/>
  <c r="B120" i="4"/>
  <c r="G120" i="4"/>
  <c r="J120" i="4"/>
  <c r="F60" i="4"/>
  <c r="H60" i="4"/>
  <c r="K60" i="4"/>
  <c r="L60" i="4"/>
  <c r="B121" i="4"/>
  <c r="G121" i="4"/>
  <c r="J121" i="4"/>
  <c r="R31" i="4"/>
  <c r="I60" i="4"/>
  <c r="C61" i="4"/>
  <c r="E61" i="4"/>
  <c r="B122" i="4"/>
  <c r="G122" i="4"/>
  <c r="J122" i="4"/>
  <c r="F61" i="4"/>
  <c r="H61" i="4"/>
  <c r="K61" i="4"/>
  <c r="L61" i="4"/>
  <c r="B123" i="4"/>
  <c r="G123" i="4"/>
  <c r="J123" i="4"/>
  <c r="I61" i="4"/>
  <c r="C62" i="4"/>
  <c r="E62" i="4"/>
  <c r="B124" i="4"/>
  <c r="G124" i="4"/>
  <c r="J124" i="4"/>
  <c r="F62" i="4"/>
  <c r="H62" i="4"/>
  <c r="K62" i="4"/>
  <c r="L62" i="4"/>
  <c r="B125" i="4"/>
  <c r="G125" i="4"/>
  <c r="J125" i="4"/>
  <c r="C63" i="4"/>
  <c r="E63" i="4"/>
  <c r="I62" i="4"/>
  <c r="B126" i="4"/>
  <c r="G126" i="4"/>
  <c r="J126" i="4"/>
  <c r="F63" i="4"/>
  <c r="H63" i="4"/>
  <c r="K63" i="4"/>
  <c r="L63" i="4"/>
  <c r="B127" i="4"/>
  <c r="G127" i="4"/>
  <c r="J127" i="4"/>
  <c r="I63" i="4"/>
  <c r="C64" i="4"/>
  <c r="E64" i="4"/>
  <c r="B128" i="4"/>
  <c r="G128" i="4"/>
  <c r="J128" i="4"/>
  <c r="F64" i="4"/>
  <c r="H64" i="4"/>
  <c r="K64" i="4"/>
  <c r="L64" i="4"/>
  <c r="B129" i="4"/>
  <c r="G129" i="4"/>
  <c r="J129" i="4"/>
  <c r="C65" i="4"/>
  <c r="E65" i="4"/>
  <c r="I64" i="4"/>
  <c r="B130" i="4"/>
  <c r="G130" i="4"/>
  <c r="J130" i="4"/>
  <c r="F65" i="4"/>
  <c r="H65" i="4"/>
  <c r="K65" i="4"/>
  <c r="L65" i="4"/>
  <c r="B131" i="4"/>
  <c r="G131" i="4"/>
  <c r="J131" i="4"/>
  <c r="C66" i="4"/>
  <c r="E66" i="4"/>
  <c r="I65" i="4"/>
  <c r="B132" i="4"/>
  <c r="G132" i="4"/>
  <c r="J132" i="4"/>
  <c r="F66" i="4"/>
  <c r="H66" i="4"/>
  <c r="K66" i="4"/>
  <c r="L66" i="4"/>
  <c r="B133" i="4"/>
  <c r="G133" i="4"/>
  <c r="J133" i="4"/>
  <c r="R32" i="4"/>
  <c r="I66" i="4"/>
  <c r="C67" i="4"/>
  <c r="E67" i="4"/>
  <c r="B134" i="4"/>
  <c r="G134" i="4"/>
  <c r="J134" i="4"/>
  <c r="F67" i="4"/>
  <c r="H67" i="4"/>
  <c r="K67" i="4"/>
  <c r="L67" i="4"/>
  <c r="B135" i="4"/>
  <c r="G135" i="4"/>
  <c r="J135" i="4"/>
  <c r="I67" i="4"/>
  <c r="C68" i="4"/>
  <c r="E68" i="4"/>
  <c r="B136" i="4"/>
  <c r="G136" i="4"/>
  <c r="J136" i="4"/>
  <c r="F68" i="4"/>
  <c r="H68" i="4"/>
  <c r="K68" i="4"/>
  <c r="L68" i="4"/>
  <c r="B137" i="4"/>
  <c r="G137" i="4"/>
  <c r="J137" i="4"/>
  <c r="I68" i="4"/>
  <c r="C69" i="4"/>
  <c r="E69" i="4"/>
  <c r="B138" i="4"/>
  <c r="G138" i="4"/>
  <c r="J138" i="4"/>
  <c r="F69" i="4"/>
  <c r="H69" i="4"/>
  <c r="K69" i="4"/>
  <c r="L69" i="4"/>
  <c r="B139" i="4"/>
  <c r="G139" i="4"/>
  <c r="J139" i="4"/>
  <c r="I69" i="4"/>
  <c r="C70" i="4"/>
  <c r="E70" i="4"/>
  <c r="F70" i="4"/>
  <c r="B140" i="4"/>
  <c r="G140" i="4"/>
  <c r="J140" i="4"/>
  <c r="H70" i="4"/>
  <c r="K70" i="4"/>
  <c r="L70" i="4"/>
  <c r="B141" i="4"/>
  <c r="G141" i="4"/>
  <c r="J141" i="4"/>
  <c r="I70" i="4"/>
  <c r="C71" i="4"/>
  <c r="E71" i="4"/>
  <c r="B142" i="4"/>
  <c r="G142" i="4"/>
  <c r="J142" i="4"/>
  <c r="F71" i="4"/>
  <c r="H71" i="4"/>
  <c r="K71" i="4"/>
  <c r="L71" i="4"/>
  <c r="B143" i="4"/>
  <c r="G143" i="4"/>
  <c r="J143" i="4"/>
  <c r="C72" i="4"/>
  <c r="E72" i="4"/>
  <c r="I71" i="4"/>
  <c r="B144" i="4"/>
  <c r="G144" i="4"/>
  <c r="J144" i="4"/>
  <c r="F72" i="4"/>
  <c r="H72" i="4"/>
  <c r="K72" i="4"/>
  <c r="L72" i="4"/>
  <c r="B145" i="4"/>
  <c r="G145" i="4"/>
  <c r="J145" i="4"/>
  <c r="R33" i="4"/>
  <c r="C73" i="4"/>
  <c r="E73" i="4"/>
  <c r="I72" i="4"/>
  <c r="B146" i="4"/>
  <c r="G146" i="4"/>
  <c r="J146" i="4"/>
  <c r="F73" i="4"/>
  <c r="H73" i="4"/>
  <c r="K73" i="4"/>
  <c r="L73" i="4"/>
  <c r="B147" i="4"/>
  <c r="G147" i="4"/>
  <c r="J147" i="4"/>
  <c r="C74" i="4"/>
  <c r="E74" i="4"/>
  <c r="F74" i="4"/>
  <c r="I73" i="4"/>
  <c r="B148" i="4"/>
  <c r="G148" i="4"/>
  <c r="J148" i="4"/>
  <c r="H74" i="4"/>
  <c r="K74" i="4"/>
  <c r="L74" i="4"/>
  <c r="B149" i="4"/>
  <c r="G149" i="4"/>
  <c r="J149" i="4"/>
  <c r="I74" i="4"/>
  <c r="C75" i="4"/>
  <c r="E75" i="4"/>
  <c r="F75" i="4"/>
  <c r="B150" i="4"/>
  <c r="G150" i="4"/>
  <c r="J150" i="4"/>
  <c r="H75" i="4"/>
  <c r="K75" i="4"/>
  <c r="L75" i="4"/>
  <c r="B151" i="4"/>
  <c r="G151" i="4"/>
  <c r="J151" i="4"/>
  <c r="I75" i="4"/>
  <c r="C76" i="4"/>
  <c r="E76" i="4"/>
  <c r="F76" i="4"/>
  <c r="B152" i="4"/>
  <c r="G152" i="4"/>
  <c r="J152" i="4"/>
  <c r="H76" i="4"/>
  <c r="K76" i="4"/>
  <c r="L76" i="4"/>
  <c r="B153" i="4"/>
  <c r="G153" i="4"/>
  <c r="J153" i="4"/>
  <c r="I76" i="4"/>
  <c r="C77" i="4"/>
  <c r="E77" i="4"/>
  <c r="F77" i="4"/>
  <c r="B154" i="4"/>
  <c r="G154" i="4"/>
  <c r="J154" i="4"/>
  <c r="H77" i="4"/>
  <c r="K77" i="4"/>
  <c r="L77" i="4"/>
  <c r="B155" i="4"/>
  <c r="G155" i="4"/>
  <c r="J155" i="4"/>
  <c r="I77" i="4"/>
  <c r="C78" i="4"/>
  <c r="E78" i="4"/>
  <c r="F78" i="4"/>
  <c r="B156" i="4"/>
  <c r="G156" i="4"/>
  <c r="J156" i="4"/>
  <c r="H78" i="4"/>
  <c r="K78" i="4"/>
  <c r="L78" i="4"/>
  <c r="B157" i="4"/>
  <c r="G157" i="4"/>
  <c r="J157" i="4"/>
  <c r="R34" i="4"/>
  <c r="I78" i="4"/>
  <c r="C79" i="4"/>
  <c r="E79" i="4"/>
  <c r="F79" i="4"/>
  <c r="B158" i="4"/>
  <c r="G158" i="4"/>
  <c r="J158" i="4"/>
  <c r="H79" i="4"/>
  <c r="K79" i="4"/>
  <c r="L79" i="4"/>
  <c r="B159" i="4"/>
  <c r="G159" i="4"/>
  <c r="J159" i="4"/>
  <c r="C80" i="4"/>
  <c r="E80" i="4"/>
  <c r="I79" i="4"/>
  <c r="B160" i="4"/>
  <c r="G160" i="4"/>
  <c r="J160" i="4"/>
  <c r="F80" i="4"/>
  <c r="H80" i="4"/>
  <c r="K80" i="4"/>
  <c r="L80" i="4"/>
  <c r="B161" i="4"/>
  <c r="G161" i="4"/>
  <c r="J161" i="4"/>
  <c r="C81" i="4"/>
  <c r="E81" i="4"/>
  <c r="I80" i="4"/>
  <c r="B162" i="4"/>
  <c r="G162" i="4"/>
  <c r="J162" i="4"/>
  <c r="F81" i="4"/>
  <c r="H81" i="4"/>
  <c r="K81" i="4"/>
  <c r="L81" i="4"/>
  <c r="B163" i="4"/>
  <c r="G163" i="4"/>
  <c r="J163" i="4"/>
  <c r="I81" i="4"/>
  <c r="C82" i="4"/>
  <c r="E82" i="4"/>
  <c r="B164" i="4"/>
  <c r="G164" i="4"/>
  <c r="J164" i="4"/>
  <c r="F82" i="4"/>
  <c r="H82" i="4"/>
  <c r="K82" i="4"/>
  <c r="L82" i="4"/>
  <c r="B165" i="4"/>
  <c r="G165" i="4"/>
  <c r="J165" i="4"/>
  <c r="I82" i="4"/>
  <c r="C83" i="4"/>
  <c r="E83" i="4"/>
  <c r="B166" i="4"/>
  <c r="G166" i="4"/>
  <c r="J166" i="4"/>
  <c r="F83" i="4"/>
  <c r="H83" i="4"/>
  <c r="K83" i="4"/>
  <c r="L83" i="4"/>
  <c r="B167" i="4"/>
  <c r="G167" i="4"/>
  <c r="J167" i="4"/>
  <c r="C84" i="4"/>
  <c r="E84" i="4"/>
  <c r="I83" i="4"/>
  <c r="B168" i="4"/>
  <c r="G168" i="4"/>
  <c r="J168" i="4"/>
  <c r="F84" i="4"/>
  <c r="H84" i="4"/>
  <c r="K84" i="4"/>
  <c r="L84" i="4"/>
  <c r="B169" i="4"/>
  <c r="G169" i="4"/>
  <c r="J169" i="4"/>
  <c r="R35" i="4"/>
  <c r="I84" i="4"/>
  <c r="C85" i="4"/>
  <c r="E85" i="4"/>
  <c r="B170" i="4"/>
  <c r="G170" i="4"/>
  <c r="J170" i="4"/>
  <c r="F85" i="4"/>
  <c r="H85" i="4"/>
  <c r="K85" i="4"/>
  <c r="L85" i="4"/>
  <c r="B171" i="4"/>
  <c r="G171" i="4"/>
  <c r="J171" i="4"/>
  <c r="C86" i="4"/>
  <c r="E86" i="4"/>
  <c r="I85" i="4"/>
  <c r="B172" i="4"/>
  <c r="G172" i="4"/>
  <c r="J172" i="4"/>
  <c r="F86" i="4"/>
  <c r="H86" i="4"/>
  <c r="K86" i="4"/>
  <c r="L86" i="4"/>
  <c r="B173" i="4"/>
  <c r="G173" i="4"/>
  <c r="J173" i="4"/>
  <c r="I86" i="4"/>
  <c r="C87" i="4"/>
  <c r="E87" i="4"/>
  <c r="B174" i="4"/>
  <c r="G174" i="4"/>
  <c r="J174" i="4"/>
  <c r="F87" i="4"/>
  <c r="H87" i="4"/>
  <c r="K87" i="4"/>
  <c r="L87" i="4"/>
  <c r="B175" i="4"/>
  <c r="G175" i="4"/>
  <c r="J175" i="4"/>
  <c r="I87" i="4"/>
  <c r="C88" i="4"/>
  <c r="E88" i="4"/>
  <c r="B176" i="4"/>
  <c r="G176" i="4"/>
  <c r="J176" i="4"/>
  <c r="F88" i="4"/>
  <c r="H88" i="4"/>
  <c r="K88" i="4"/>
  <c r="L88" i="4"/>
  <c r="B177" i="4"/>
  <c r="G177" i="4"/>
  <c r="J177" i="4"/>
  <c r="C89" i="4"/>
  <c r="E89" i="4"/>
  <c r="I88" i="4"/>
  <c r="B178" i="4"/>
  <c r="G178" i="4"/>
  <c r="J178" i="4"/>
  <c r="F89" i="4"/>
  <c r="H89" i="4"/>
  <c r="K89" i="4"/>
  <c r="L89" i="4"/>
  <c r="B179" i="4"/>
  <c r="G179" i="4"/>
  <c r="J179" i="4"/>
  <c r="C90" i="4"/>
  <c r="E90" i="4"/>
  <c r="I89" i="4"/>
  <c r="B180" i="4"/>
  <c r="G180" i="4"/>
  <c r="J180" i="4"/>
  <c r="F90" i="4"/>
  <c r="H90" i="4"/>
  <c r="K90" i="4"/>
  <c r="L90" i="4"/>
  <c r="B181" i="4"/>
  <c r="G181" i="4"/>
  <c r="J181" i="4"/>
  <c r="R36" i="4"/>
  <c r="C91" i="4"/>
  <c r="E91" i="4"/>
  <c r="I90" i="4"/>
  <c r="P26" i="4"/>
  <c r="Q25" i="4"/>
  <c r="P23" i="4"/>
  <c r="Q24" i="4"/>
  <c r="Q22" i="4"/>
  <c r="P25" i="4"/>
  <c r="Q23" i="4"/>
  <c r="P22" i="4"/>
  <c r="T22" i="4"/>
  <c r="P24" i="4"/>
  <c r="Q26" i="4"/>
  <c r="F91" i="4"/>
  <c r="H91" i="4"/>
  <c r="K91" i="4"/>
  <c r="L91" i="4"/>
  <c r="V24" i="4"/>
  <c r="U24" i="4"/>
  <c r="T23" i="4"/>
  <c r="S23" i="4"/>
  <c r="T26" i="4"/>
  <c r="S26" i="4"/>
  <c r="V23" i="4"/>
  <c r="U23" i="4"/>
  <c r="V25" i="4"/>
  <c r="U25" i="4"/>
  <c r="T24" i="4"/>
  <c r="S24" i="4"/>
  <c r="V26" i="4"/>
  <c r="U26" i="4"/>
  <c r="T25" i="4"/>
  <c r="S25" i="4"/>
  <c r="I91" i="4"/>
  <c r="C92" i="4"/>
  <c r="E92" i="4"/>
  <c r="F92" i="4"/>
  <c r="V22" i="4"/>
  <c r="U22" i="4"/>
  <c r="S22" i="4"/>
  <c r="H92" i="4"/>
  <c r="K92" i="4"/>
  <c r="L92" i="4"/>
  <c r="P27" i="4"/>
  <c r="Q27" i="4"/>
  <c r="C93" i="4"/>
  <c r="E93" i="4"/>
  <c r="I92" i="4"/>
  <c r="T27" i="4"/>
  <c r="S27" i="4"/>
  <c r="V27" i="4"/>
  <c r="U27" i="4"/>
  <c r="F93" i="4"/>
  <c r="H93" i="4"/>
  <c r="K93" i="4"/>
  <c r="L93" i="4"/>
  <c r="I93" i="4"/>
  <c r="C94" i="4"/>
  <c r="E94" i="4"/>
  <c r="F94" i="4"/>
  <c r="H94" i="4"/>
  <c r="K94" i="4"/>
  <c r="L94" i="4"/>
  <c r="C95" i="4"/>
  <c r="E95" i="4"/>
  <c r="I94" i="4"/>
  <c r="F95" i="4"/>
  <c r="H95" i="4"/>
  <c r="K95" i="4"/>
  <c r="L95" i="4"/>
  <c r="I95" i="4"/>
  <c r="C96" i="4"/>
  <c r="E96" i="4"/>
  <c r="F96" i="4"/>
  <c r="H96" i="4"/>
  <c r="K96" i="4"/>
  <c r="L96" i="4"/>
  <c r="I96" i="4"/>
  <c r="C97" i="4"/>
  <c r="E97" i="4"/>
  <c r="F97" i="4"/>
  <c r="H97" i="4"/>
  <c r="K97" i="4"/>
  <c r="L97" i="4"/>
  <c r="C98" i="4"/>
  <c r="E98" i="4"/>
  <c r="I97" i="4"/>
  <c r="F98" i="4"/>
  <c r="H98" i="4"/>
  <c r="K98" i="4"/>
  <c r="L98" i="4"/>
  <c r="I98" i="4"/>
  <c r="C99" i="4"/>
  <c r="E99" i="4"/>
  <c r="F99" i="4"/>
  <c r="Q28" i="4"/>
  <c r="P28" i="4"/>
  <c r="H99" i="4"/>
  <c r="K99" i="4"/>
  <c r="L99" i="4"/>
  <c r="T28" i="4"/>
  <c r="S28" i="4"/>
  <c r="V28" i="4"/>
  <c r="U28" i="4"/>
  <c r="I99" i="4"/>
  <c r="C100" i="4"/>
  <c r="E100" i="4"/>
  <c r="F100" i="4"/>
  <c r="H100" i="4"/>
  <c r="K100" i="4"/>
  <c r="L100" i="4"/>
  <c r="I100" i="4"/>
  <c r="C101" i="4"/>
  <c r="E101" i="4"/>
  <c r="F101" i="4"/>
  <c r="H101" i="4"/>
  <c r="K101" i="4"/>
  <c r="L101" i="4"/>
  <c r="C102" i="4"/>
  <c r="E102" i="4"/>
  <c r="I101" i="4"/>
  <c r="F102" i="4"/>
  <c r="H102" i="4"/>
  <c r="K102" i="4"/>
  <c r="L102" i="4"/>
  <c r="I102" i="4"/>
  <c r="C103" i="4"/>
  <c r="E103" i="4"/>
  <c r="F103" i="4"/>
  <c r="H103" i="4"/>
  <c r="K103" i="4"/>
  <c r="L103" i="4"/>
  <c r="C104" i="4"/>
  <c r="E104" i="4"/>
  <c r="F104" i="4"/>
  <c r="I103" i="4"/>
  <c r="H104" i="4"/>
  <c r="K104" i="4"/>
  <c r="L104" i="4"/>
  <c r="C105" i="4"/>
  <c r="E105" i="4"/>
  <c r="F105" i="4"/>
  <c r="I104" i="4"/>
  <c r="H105" i="4"/>
  <c r="K105" i="4"/>
  <c r="L105" i="4"/>
  <c r="Q29" i="4"/>
  <c r="P29" i="4"/>
  <c r="I105" i="4"/>
  <c r="C106" i="4"/>
  <c r="T29" i="4"/>
  <c r="S29" i="4"/>
  <c r="V29" i="4"/>
  <c r="U29" i="4"/>
  <c r="E106" i="4"/>
  <c r="F106" i="4"/>
  <c r="H106" i="4"/>
  <c r="K106" i="4"/>
  <c r="L106" i="4"/>
  <c r="I106" i="4"/>
  <c r="C107" i="4"/>
  <c r="E107" i="4"/>
  <c r="F107" i="4"/>
  <c r="H107" i="4"/>
  <c r="K107" i="4"/>
  <c r="L107" i="4"/>
  <c r="C108" i="4"/>
  <c r="E108" i="4"/>
  <c r="F108" i="4"/>
  <c r="I107" i="4"/>
  <c r="H108" i="4"/>
  <c r="K108" i="4"/>
  <c r="L108" i="4"/>
  <c r="I108" i="4"/>
  <c r="C109" i="4"/>
  <c r="E109" i="4"/>
  <c r="F109" i="4"/>
  <c r="H109" i="4"/>
  <c r="K109" i="4"/>
  <c r="L109" i="4"/>
  <c r="C110" i="4"/>
  <c r="E110" i="4"/>
  <c r="F110" i="4"/>
  <c r="I109" i="4"/>
  <c r="H110" i="4"/>
  <c r="K110" i="4"/>
  <c r="L110" i="4"/>
  <c r="C111" i="4"/>
  <c r="E111" i="4"/>
  <c r="F111" i="4"/>
  <c r="I110" i="4"/>
  <c r="H111" i="4"/>
  <c r="K111" i="4"/>
  <c r="L111" i="4"/>
  <c r="I111" i="4"/>
  <c r="C112" i="4"/>
  <c r="E112" i="4"/>
  <c r="F112" i="4"/>
  <c r="P30" i="4"/>
  <c r="Q30" i="4"/>
  <c r="T30" i="4"/>
  <c r="S30" i="4"/>
  <c r="V30" i="4"/>
  <c r="U30" i="4"/>
  <c r="H112" i="4"/>
  <c r="K112" i="4"/>
  <c r="L112" i="4"/>
  <c r="I112" i="4"/>
  <c r="C113" i="4"/>
  <c r="E113" i="4"/>
  <c r="F113" i="4"/>
  <c r="H113" i="4"/>
  <c r="K113" i="4"/>
  <c r="L113" i="4"/>
  <c r="C114" i="4"/>
  <c r="E114" i="4"/>
  <c r="F114" i="4"/>
  <c r="I113" i="4"/>
  <c r="H114" i="4"/>
  <c r="K114" i="4"/>
  <c r="L114" i="4"/>
  <c r="C115" i="4"/>
  <c r="E115" i="4"/>
  <c r="F115" i="4"/>
  <c r="I114" i="4"/>
  <c r="H115" i="4"/>
  <c r="K115" i="4"/>
  <c r="L115" i="4"/>
  <c r="I115" i="4"/>
  <c r="C116" i="4"/>
  <c r="E116" i="4"/>
  <c r="F116" i="4"/>
  <c r="H116" i="4"/>
  <c r="K116" i="4"/>
  <c r="L116" i="4"/>
  <c r="I116" i="4"/>
  <c r="C117" i="4"/>
  <c r="E117" i="4"/>
  <c r="F117" i="4"/>
  <c r="H117" i="4"/>
  <c r="C118" i="4"/>
  <c r="E118" i="4"/>
  <c r="F118" i="4"/>
  <c r="K117" i="4"/>
  <c r="L117" i="4"/>
  <c r="I117" i="4"/>
  <c r="H118" i="4"/>
  <c r="K118" i="4"/>
  <c r="L118" i="4"/>
  <c r="I118" i="4"/>
  <c r="C119" i="4"/>
  <c r="E119" i="4"/>
  <c r="F119" i="4"/>
  <c r="H119" i="4"/>
  <c r="K119" i="4"/>
  <c r="L119" i="4"/>
  <c r="I119" i="4"/>
  <c r="C120" i="4"/>
  <c r="E120" i="4"/>
  <c r="F120" i="4"/>
  <c r="H120" i="4"/>
  <c r="K120" i="4"/>
  <c r="L120" i="4"/>
  <c r="I120" i="4"/>
  <c r="C121" i="4"/>
  <c r="E121" i="4"/>
  <c r="F121" i="4"/>
  <c r="H121" i="4"/>
  <c r="K121" i="4"/>
  <c r="L121" i="4"/>
  <c r="I121" i="4"/>
  <c r="C122" i="4"/>
  <c r="E122" i="4"/>
  <c r="F122" i="4"/>
  <c r="H122" i="4"/>
  <c r="K122" i="4"/>
  <c r="L122" i="4"/>
  <c r="P31" i="4"/>
  <c r="I122" i="4"/>
  <c r="Q31" i="4"/>
  <c r="C123" i="4"/>
  <c r="E123" i="4"/>
  <c r="F123" i="4"/>
  <c r="T31" i="4"/>
  <c r="S31" i="4"/>
  <c r="V31" i="4"/>
  <c r="U31" i="4"/>
  <c r="H123" i="4"/>
  <c r="K123" i="4"/>
  <c r="L123" i="4"/>
  <c r="C124" i="4"/>
  <c r="E124" i="4"/>
  <c r="F124" i="4"/>
  <c r="I123" i="4"/>
  <c r="H124" i="4"/>
  <c r="K124" i="4"/>
  <c r="L124" i="4"/>
  <c r="C125" i="4"/>
  <c r="E125" i="4"/>
  <c r="I124" i="4"/>
  <c r="F125" i="4"/>
  <c r="H125" i="4"/>
  <c r="K125" i="4"/>
  <c r="L125" i="4"/>
  <c r="I125" i="4"/>
  <c r="C126" i="4"/>
  <c r="E126" i="4"/>
  <c r="F126" i="4"/>
  <c r="H126" i="4"/>
  <c r="K126" i="4"/>
  <c r="L126" i="4"/>
  <c r="I126" i="4"/>
  <c r="C127" i="4"/>
  <c r="E127" i="4"/>
  <c r="F127" i="4"/>
  <c r="H127" i="4"/>
  <c r="K127" i="4"/>
  <c r="L127" i="4"/>
  <c r="C128" i="4"/>
  <c r="E128" i="4"/>
  <c r="F128" i="4"/>
  <c r="I127" i="4"/>
  <c r="H128" i="4"/>
  <c r="K128" i="4"/>
  <c r="L128" i="4"/>
  <c r="I128" i="4"/>
  <c r="C129" i="4"/>
  <c r="E129" i="4"/>
  <c r="F129" i="4"/>
  <c r="H129" i="4"/>
  <c r="K129" i="4"/>
  <c r="L129" i="4"/>
  <c r="C130" i="4"/>
  <c r="E130" i="4"/>
  <c r="F130" i="4"/>
  <c r="I129" i="4"/>
  <c r="H130" i="4"/>
  <c r="K130" i="4"/>
  <c r="L130" i="4"/>
  <c r="I130" i="4"/>
  <c r="C131" i="4"/>
  <c r="E131" i="4"/>
  <c r="F131" i="4"/>
  <c r="H131" i="4"/>
  <c r="K131" i="4"/>
  <c r="L131" i="4"/>
  <c r="I131" i="4"/>
  <c r="C132" i="4"/>
  <c r="E132" i="4"/>
  <c r="F132" i="4"/>
  <c r="H132" i="4"/>
  <c r="K132" i="4"/>
  <c r="L132" i="4"/>
  <c r="C133" i="4"/>
  <c r="E133" i="4"/>
  <c r="I132" i="4"/>
  <c r="F133" i="4"/>
  <c r="H133" i="4"/>
  <c r="K133" i="4"/>
  <c r="L133" i="4"/>
  <c r="I133" i="4"/>
  <c r="C134" i="4"/>
  <c r="E134" i="4"/>
  <c r="F134" i="4"/>
  <c r="H134" i="4"/>
  <c r="P32" i="4"/>
  <c r="V32" i="4"/>
  <c r="U32" i="4"/>
  <c r="T32" i="4"/>
  <c r="S32" i="4"/>
  <c r="K134" i="4"/>
  <c r="L134" i="4"/>
  <c r="I134" i="4"/>
  <c r="Q32" i="4"/>
  <c r="C135" i="4"/>
  <c r="E135" i="4"/>
  <c r="F135" i="4"/>
  <c r="H135" i="4"/>
  <c r="K135" i="4"/>
  <c r="L135" i="4"/>
  <c r="C136" i="4"/>
  <c r="E136" i="4"/>
  <c r="I135" i="4"/>
  <c r="F136" i="4"/>
  <c r="H136" i="4"/>
  <c r="K136" i="4"/>
  <c r="L136" i="4"/>
  <c r="C137" i="4"/>
  <c r="E137" i="4"/>
  <c r="I136" i="4"/>
  <c r="F137" i="4"/>
  <c r="H137" i="4"/>
  <c r="K137" i="4"/>
  <c r="L137" i="4"/>
  <c r="I137" i="4"/>
  <c r="C138" i="4"/>
  <c r="E138" i="4"/>
  <c r="F138" i="4"/>
  <c r="H138" i="4"/>
  <c r="K138" i="4"/>
  <c r="L138" i="4"/>
  <c r="I138" i="4"/>
  <c r="C139" i="4"/>
  <c r="E139" i="4"/>
  <c r="F139" i="4"/>
  <c r="H139" i="4"/>
  <c r="K139" i="4"/>
  <c r="L139" i="4"/>
  <c r="C140" i="4"/>
  <c r="E140" i="4"/>
  <c r="I139" i="4"/>
  <c r="F140" i="4"/>
  <c r="H140" i="4"/>
  <c r="K140" i="4"/>
  <c r="L140" i="4"/>
  <c r="C141" i="4"/>
  <c r="E141" i="4"/>
  <c r="I140" i="4"/>
  <c r="F141" i="4"/>
  <c r="H141" i="4"/>
  <c r="K141" i="4"/>
  <c r="L141" i="4"/>
  <c r="C142" i="4"/>
  <c r="E142" i="4"/>
  <c r="I141" i="4"/>
  <c r="F142" i="4"/>
  <c r="H142" i="4"/>
  <c r="K142" i="4"/>
  <c r="L142" i="4"/>
  <c r="C143" i="4"/>
  <c r="E143" i="4"/>
  <c r="I142" i="4"/>
  <c r="F143" i="4"/>
  <c r="H143" i="4"/>
  <c r="K143" i="4"/>
  <c r="L143" i="4"/>
  <c r="C144" i="4"/>
  <c r="E144" i="4"/>
  <c r="I143" i="4"/>
  <c r="F144" i="4"/>
  <c r="H144" i="4"/>
  <c r="K144" i="4"/>
  <c r="L144" i="4"/>
  <c r="C145" i="4"/>
  <c r="E145" i="4"/>
  <c r="I144" i="4"/>
  <c r="F145" i="4"/>
  <c r="H145" i="4"/>
  <c r="K145" i="4"/>
  <c r="L145" i="4"/>
  <c r="C146" i="4"/>
  <c r="E146" i="4"/>
  <c r="I145" i="4"/>
  <c r="F146" i="4"/>
  <c r="H146" i="4"/>
  <c r="K146" i="4"/>
  <c r="L146" i="4"/>
  <c r="P33" i="4"/>
  <c r="I146" i="4"/>
  <c r="Q33" i="4"/>
  <c r="C147" i="4"/>
  <c r="E147" i="4"/>
  <c r="T33" i="4"/>
  <c r="S33" i="4"/>
  <c r="V33" i="4"/>
  <c r="U33" i="4"/>
  <c r="F147" i="4"/>
  <c r="H147" i="4"/>
  <c r="K147" i="4"/>
  <c r="L147" i="4"/>
  <c r="I147" i="4"/>
  <c r="C148" i="4"/>
  <c r="E148" i="4"/>
  <c r="F148" i="4"/>
  <c r="H148" i="4"/>
  <c r="K148" i="4"/>
  <c r="L148" i="4"/>
  <c r="I148" i="4"/>
  <c r="C149" i="4"/>
  <c r="E149" i="4"/>
  <c r="F149" i="4"/>
  <c r="H149" i="4"/>
  <c r="K149" i="4"/>
  <c r="L149" i="4"/>
  <c r="C150" i="4"/>
  <c r="E150" i="4"/>
  <c r="I149" i="4"/>
  <c r="F150" i="4"/>
  <c r="H150" i="4"/>
  <c r="K150" i="4"/>
  <c r="L150" i="4"/>
  <c r="I150" i="4"/>
  <c r="C151" i="4"/>
  <c r="E151" i="4"/>
  <c r="F151" i="4"/>
  <c r="H151" i="4"/>
  <c r="K151" i="4"/>
  <c r="L151" i="4"/>
  <c r="I151" i="4"/>
  <c r="C152" i="4"/>
  <c r="E152" i="4"/>
  <c r="F152" i="4"/>
  <c r="H152" i="4"/>
  <c r="I152" i="4"/>
  <c r="K152" i="4"/>
  <c r="L152" i="4"/>
  <c r="C153" i="4"/>
  <c r="E153" i="4"/>
  <c r="F153" i="4"/>
  <c r="H153" i="4"/>
  <c r="K153" i="4"/>
  <c r="L153" i="4"/>
  <c r="I153" i="4"/>
  <c r="C154" i="4"/>
  <c r="E154" i="4"/>
  <c r="F154" i="4"/>
  <c r="H154" i="4"/>
  <c r="K154" i="4"/>
  <c r="L154" i="4"/>
  <c r="I154" i="4"/>
  <c r="C155" i="4"/>
  <c r="E155" i="4"/>
  <c r="F155" i="4"/>
  <c r="H155" i="4"/>
  <c r="K155" i="4"/>
  <c r="L155" i="4"/>
  <c r="I155" i="4"/>
  <c r="C156" i="4"/>
  <c r="E156" i="4"/>
  <c r="F156" i="4"/>
  <c r="H156" i="4"/>
  <c r="K156" i="4"/>
  <c r="L156" i="4"/>
  <c r="I156" i="4"/>
  <c r="C157" i="4"/>
  <c r="E157" i="4"/>
  <c r="F157" i="4"/>
  <c r="H157" i="4"/>
  <c r="K157" i="4"/>
  <c r="L157" i="4"/>
  <c r="C158" i="4"/>
  <c r="E158" i="4"/>
  <c r="I157" i="4"/>
  <c r="F158" i="4"/>
  <c r="H158" i="4"/>
  <c r="K158" i="4"/>
  <c r="L158" i="4"/>
  <c r="P34" i="4"/>
  <c r="I158" i="4"/>
  <c r="Q34" i="4"/>
  <c r="C159" i="4"/>
  <c r="E159" i="4"/>
  <c r="T34" i="4"/>
  <c r="S34" i="4"/>
  <c r="V34" i="4"/>
  <c r="U34" i="4"/>
  <c r="F159" i="4"/>
  <c r="H159" i="4"/>
  <c r="K159" i="4"/>
  <c r="L159" i="4"/>
  <c r="I159" i="4"/>
  <c r="C160" i="4"/>
  <c r="E160" i="4"/>
  <c r="F160" i="4"/>
  <c r="H160" i="4"/>
  <c r="K160" i="4"/>
  <c r="L160" i="4"/>
  <c r="I160" i="4"/>
  <c r="C161" i="4"/>
  <c r="E161" i="4"/>
  <c r="F161" i="4"/>
  <c r="H161" i="4"/>
  <c r="K161" i="4"/>
  <c r="L161" i="4"/>
  <c r="C162" i="4"/>
  <c r="E162" i="4"/>
  <c r="F162" i="4"/>
  <c r="I161" i="4"/>
  <c r="H162" i="4"/>
  <c r="K162" i="4"/>
  <c r="L162" i="4"/>
  <c r="C163" i="4"/>
  <c r="E163" i="4"/>
  <c r="I162" i="4"/>
  <c r="F163" i="4"/>
  <c r="H163" i="4"/>
  <c r="K163" i="4"/>
  <c r="L163" i="4"/>
  <c r="C164" i="4"/>
  <c r="E164" i="4"/>
  <c r="F164" i="4"/>
  <c r="I163" i="4"/>
  <c r="H164" i="4"/>
  <c r="K164" i="4"/>
  <c r="L164" i="4"/>
  <c r="C165" i="4"/>
  <c r="E165" i="4"/>
  <c r="I164" i="4"/>
  <c r="F165" i="4"/>
  <c r="H165" i="4"/>
  <c r="K165" i="4"/>
  <c r="L165" i="4"/>
  <c r="I165" i="4"/>
  <c r="C166" i="4"/>
  <c r="E166" i="4"/>
  <c r="F166" i="4"/>
  <c r="H166" i="4"/>
  <c r="K166" i="4"/>
  <c r="L166" i="4"/>
  <c r="I166" i="4"/>
  <c r="C167" i="4"/>
  <c r="E167" i="4"/>
  <c r="F167" i="4"/>
  <c r="H167" i="4"/>
  <c r="K167" i="4"/>
  <c r="L167" i="4"/>
  <c r="I167" i="4"/>
  <c r="C168" i="4"/>
  <c r="E168" i="4"/>
  <c r="F168" i="4"/>
  <c r="H168" i="4"/>
  <c r="K168" i="4"/>
  <c r="L168" i="4"/>
  <c r="C169" i="4"/>
  <c r="E169" i="4"/>
  <c r="I168" i="4"/>
  <c r="F169" i="4"/>
  <c r="H169" i="4"/>
  <c r="K169" i="4"/>
  <c r="L169" i="4"/>
  <c r="I169" i="4"/>
  <c r="C170" i="4"/>
  <c r="E170" i="4"/>
  <c r="F170" i="4"/>
  <c r="H170" i="4"/>
  <c r="P35" i="4"/>
  <c r="T35" i="4"/>
  <c r="S35" i="4"/>
  <c r="V35" i="4"/>
  <c r="U35" i="4"/>
  <c r="I170" i="4"/>
  <c r="Q35" i="4"/>
  <c r="K170" i="4"/>
  <c r="L170" i="4"/>
  <c r="C171" i="4"/>
  <c r="E171" i="4"/>
  <c r="F171" i="4"/>
  <c r="H171" i="4"/>
  <c r="K171" i="4"/>
  <c r="L171" i="4"/>
  <c r="I171" i="4"/>
  <c r="C172" i="4"/>
  <c r="E172" i="4"/>
  <c r="F172" i="4"/>
  <c r="H172" i="4"/>
  <c r="K172" i="4"/>
  <c r="L172" i="4"/>
  <c r="I172" i="4"/>
  <c r="C173" i="4"/>
  <c r="E173" i="4"/>
  <c r="F173" i="4"/>
  <c r="H173" i="4"/>
  <c r="K173" i="4"/>
  <c r="L173" i="4"/>
  <c r="I173" i="4"/>
  <c r="C174" i="4"/>
  <c r="E174" i="4"/>
  <c r="F174" i="4"/>
  <c r="H174" i="4"/>
  <c r="K174" i="4"/>
  <c r="L174" i="4"/>
  <c r="I174" i="4"/>
  <c r="C175" i="4"/>
  <c r="E175" i="4"/>
  <c r="F175" i="4"/>
  <c r="H175" i="4"/>
  <c r="K175" i="4"/>
  <c r="L175" i="4"/>
  <c r="I175" i="4"/>
  <c r="C176" i="4"/>
  <c r="E176" i="4"/>
  <c r="F176" i="4"/>
  <c r="H176" i="4"/>
  <c r="K176" i="4"/>
  <c r="L176" i="4"/>
  <c r="I176" i="4"/>
  <c r="C177" i="4"/>
  <c r="E177" i="4"/>
  <c r="F177" i="4"/>
  <c r="H177" i="4"/>
  <c r="I177" i="4"/>
  <c r="K177" i="4"/>
  <c r="L177" i="4"/>
  <c r="C178" i="4"/>
  <c r="E178" i="4"/>
  <c r="F178" i="4"/>
  <c r="H178" i="4"/>
  <c r="K178" i="4"/>
  <c r="L178" i="4"/>
  <c r="I178" i="4"/>
  <c r="C179" i="4"/>
  <c r="E179" i="4"/>
  <c r="F179" i="4"/>
  <c r="H179" i="4"/>
  <c r="K179" i="4"/>
  <c r="L179" i="4"/>
  <c r="C180" i="4"/>
  <c r="E180" i="4"/>
  <c r="I179" i="4"/>
  <c r="F180" i="4"/>
  <c r="H180" i="4"/>
  <c r="K180" i="4"/>
  <c r="L180" i="4"/>
  <c r="I180" i="4"/>
  <c r="C181" i="4"/>
  <c r="E181" i="4"/>
  <c r="F181" i="4"/>
  <c r="H181" i="4"/>
  <c r="K181" i="4"/>
  <c r="L181" i="4"/>
  <c r="I181" i="4"/>
  <c r="Q36" i="4"/>
  <c r="P36" i="4"/>
  <c r="T36" i="4"/>
  <c r="S36" i="4"/>
  <c r="V36" i="4"/>
  <c r="U36" i="4"/>
</calcChain>
</file>

<file path=xl/sharedStrings.xml><?xml version="1.0" encoding="utf-8"?>
<sst xmlns="http://schemas.openxmlformats.org/spreadsheetml/2006/main" count="29" uniqueCount="26">
  <si>
    <t>netto</t>
  </si>
  <si>
    <t>stopa zwrotu
ostatni rok</t>
  </si>
  <si>
    <t>stopa
zwrotu</t>
  </si>
  <si>
    <t>zysk</t>
  </si>
  <si>
    <t>na koniec</t>
  </si>
  <si>
    <t>rok</t>
  </si>
  <si>
    <t>15 lat - min 50 - max 200</t>
  </si>
  <si>
    <t>10 lat - min 50 - max 300</t>
  </si>
  <si>
    <t>5 lat - min 50 - max 600</t>
  </si>
  <si>
    <t>wypełnij</t>
  </si>
  <si>
    <t>ile lat</t>
  </si>
  <si>
    <t>wpłata</t>
  </si>
  <si>
    <t>koniec</t>
  </si>
  <si>
    <t>premia</t>
  </si>
  <si>
    <t>saldo</t>
  </si>
  <si>
    <t>start</t>
  </si>
  <si>
    <t>miesiąc</t>
  </si>
  <si>
    <t>odsetki
netto</t>
  </si>
  <si>
    <t>premia
bazowa</t>
  </si>
  <si>
    <t>dzieci /
lat</t>
  </si>
  <si>
    <t>%
konta</t>
  </si>
  <si>
    <t>zysk
narastająco</t>
  </si>
  <si>
    <t>stopa
netto</t>
  </si>
  <si>
    <t>stopa
brutto</t>
  </si>
  <si>
    <t>w tym
premie</t>
  </si>
  <si>
    <t>autor pliku: Marcin Kluczek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</si>
</sst>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;[Red]\-#,##0.00\ &quot;zł&quot;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10" fontId="0" fillId="0" borderId="0" xfId="0" applyNumberFormat="1"/>
    <xf numFmtId="2" fontId="0" fillId="0" borderId="0" xfId="0" applyNumberFormat="1"/>
    <xf numFmtId="10" fontId="0" fillId="2" borderId="1" xfId="1" applyNumberFormat="1" applyFont="1" applyFill="1" applyBorder="1"/>
    <xf numFmtId="4" fontId="0" fillId="2" borderId="1" xfId="0" applyNumberFormat="1" applyFill="1" applyBorder="1"/>
    <xf numFmtId="0" fontId="0" fillId="2" borderId="1" xfId="0" applyFill="1" applyBorder="1"/>
    <xf numFmtId="10" fontId="0" fillId="0" borderId="1" xfId="1" applyNumberFormat="1" applyFont="1" applyBorder="1"/>
    <xf numFmtId="4" fontId="0" fillId="0" borderId="1" xfId="0" applyNumberFormat="1" applyBorder="1"/>
    <xf numFmtId="0" fontId="0" fillId="0" borderId="1" xfId="0" applyBorder="1"/>
    <xf numFmtId="10" fontId="0" fillId="2" borderId="1" xfId="0" applyNumberFormat="1" applyFill="1" applyBorder="1"/>
    <xf numFmtId="2" fontId="0" fillId="2" borderId="1" xfId="0" applyNumberFormat="1" applyFill="1" applyBorder="1"/>
    <xf numFmtId="10" fontId="0" fillId="0" borderId="1" xfId="0" applyNumberFormat="1" applyBorder="1"/>
    <xf numFmtId="2" fontId="0" fillId="0" borderId="1" xfId="0" applyNumberFormat="1" applyBorder="1"/>
    <xf numFmtId="0" fontId="0" fillId="0" borderId="0" xfId="0" applyBorder="1"/>
    <xf numFmtId="9" fontId="0" fillId="0" borderId="1" xfId="0" applyNumberFormat="1" applyBorder="1"/>
    <xf numFmtId="164" fontId="0" fillId="0" borderId="0" xfId="0" applyNumberFormat="1"/>
    <xf numFmtId="0" fontId="0" fillId="4" borderId="2" xfId="0" applyFill="1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0" fontId="0" fillId="4" borderId="5" xfId="0" applyFill="1" applyBorder="1"/>
    <xf numFmtId="0" fontId="0" fillId="4" borderId="0" xfId="0" applyFill="1" applyBorder="1" applyAlignment="1">
      <alignment horizontal="center"/>
    </xf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 applyAlignment="1">
      <alignment horizontal="center"/>
    </xf>
    <xf numFmtId="0" fontId="0" fillId="4" borderId="9" xfId="0" applyFill="1" applyBorder="1"/>
    <xf numFmtId="0" fontId="0" fillId="5" borderId="0" xfId="0" applyFill="1"/>
    <xf numFmtId="0" fontId="0" fillId="3" borderId="1" xfId="0" applyFill="1" applyBorder="1"/>
    <xf numFmtId="0" fontId="0" fillId="0" borderId="1" xfId="0" applyBorder="1" applyAlignment="1">
      <alignment wrapText="1"/>
    </xf>
    <xf numFmtId="0" fontId="0" fillId="7" borderId="1" xfId="0" applyFill="1" applyBorder="1"/>
    <xf numFmtId="0" fontId="0" fillId="7" borderId="1" xfId="0" applyFill="1" applyBorder="1" applyAlignment="1">
      <alignment wrapText="1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0" fontId="0" fillId="3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wrapText="1"/>
    </xf>
    <xf numFmtId="9" fontId="0" fillId="0" borderId="0" xfId="0" applyNumberFormat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</cellXfs>
  <cellStyles count="2">
    <cellStyle name="Norm." xfId="0" builtinId="0"/>
    <cellStyle name="Procentowy" xfId="1" builtinId="5"/>
  </cellStyles>
  <dxfs count="2"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'Nest Rodzinne Oszczędności'!$L$1</c:f>
              <c:strCache>
                <c:ptCount val="1"/>
                <c:pt idx="0">
                  <c:v>stopa_x000d_brutto</c:v>
                </c:pt>
              </c:strCache>
            </c:strRef>
          </c:tx>
          <c:marker>
            <c:symbol val="none"/>
          </c:marker>
          <c:val>
            <c:numRef>
              <c:f>'Nest Rodzinne Oszczędności'!$L$2:$L$181</c:f>
              <c:numCache>
                <c:formatCode>0.00%</c:formatCode>
                <c:ptCount val="180"/>
                <c:pt idx="0">
                  <c:v>0.0118518518526246</c:v>
                </c:pt>
                <c:pt idx="1">
                  <c:v>0.0118486930435964</c:v>
                </c:pt>
                <c:pt idx="2">
                  <c:v>0.0119688609272684</c:v>
                </c:pt>
                <c:pt idx="3">
                  <c:v>0.0119902917938079</c:v>
                </c:pt>
                <c:pt idx="4">
                  <c:v>0.0119870601058296</c:v>
                </c:pt>
                <c:pt idx="5">
                  <c:v>0.0119767948675405</c:v>
                </c:pt>
                <c:pt idx="6">
                  <c:v>0.0119911510186271</c:v>
                </c:pt>
                <c:pt idx="7">
                  <c:v>0.0119937768867272</c:v>
                </c:pt>
                <c:pt idx="8">
                  <c:v>0.0119905450452683</c:v>
                </c:pt>
                <c:pt idx="9">
                  <c:v>0.0119977397493733</c:v>
                </c:pt>
                <c:pt idx="10">
                  <c:v>0.011998971839173</c:v>
                </c:pt>
                <c:pt idx="11">
                  <c:v>0.0568098521763633</c:v>
                </c:pt>
                <c:pt idx="12">
                  <c:v>0.0504499872441743</c:v>
                </c:pt>
                <c:pt idx="13">
                  <c:v>0.0453539686921673</c:v>
                </c:pt>
                <c:pt idx="14">
                  <c:v>0.0412071662960859</c:v>
                </c:pt>
                <c:pt idx="15">
                  <c:v>0.0377924925438384</c:v>
                </c:pt>
                <c:pt idx="16">
                  <c:v>0.0349426358402361</c:v>
                </c:pt>
                <c:pt idx="17">
                  <c:v>0.0325434536603668</c:v>
                </c:pt>
                <c:pt idx="18">
                  <c:v>0.0305009971224527</c:v>
                </c:pt>
                <c:pt idx="19">
                  <c:v>0.0287476531634518</c:v>
                </c:pt>
                <c:pt idx="20">
                  <c:v>0.0272342468459345</c:v>
                </c:pt>
                <c:pt idx="21">
                  <c:v>0.0259161288564626</c:v>
                </c:pt>
                <c:pt idx="22">
                  <c:v>0.0247635477061254</c:v>
                </c:pt>
                <c:pt idx="23">
                  <c:v>0.0409390820067568</c:v>
                </c:pt>
                <c:pt idx="24">
                  <c:v>0.0387352842432538</c:v>
                </c:pt>
                <c:pt idx="25">
                  <c:v>0.0367735136346787</c:v>
                </c:pt>
                <c:pt idx="26">
                  <c:v>0.035021337880373</c:v>
                </c:pt>
                <c:pt idx="27">
                  <c:v>0.0334481836921531</c:v>
                </c:pt>
                <c:pt idx="28">
                  <c:v>0.0320320002950789</c:v>
                </c:pt>
                <c:pt idx="29">
                  <c:v>0.0307525824023064</c:v>
                </c:pt>
                <c:pt idx="30">
                  <c:v>0.0295914370117346</c:v>
                </c:pt>
                <c:pt idx="31">
                  <c:v>0.0285356911911666</c:v>
                </c:pt>
                <c:pt idx="32">
                  <c:v>0.0275716954881331</c:v>
                </c:pt>
                <c:pt idx="33">
                  <c:v>0.0266902472411999</c:v>
                </c:pt>
                <c:pt idx="34">
                  <c:v>0.0258821829982381</c:v>
                </c:pt>
                <c:pt idx="35">
                  <c:v>0.035318232788917</c:v>
                </c:pt>
                <c:pt idx="36">
                  <c:v>0.0341071966096496</c:v>
                </c:pt>
                <c:pt idx="37">
                  <c:v>0.0329887149670892</c:v>
                </c:pt>
                <c:pt idx="38">
                  <c:v>0.0319526828357454</c:v>
                </c:pt>
                <c:pt idx="39">
                  <c:v>0.0309919967948401</c:v>
                </c:pt>
                <c:pt idx="40">
                  <c:v>0.0300995155330479</c:v>
                </c:pt>
                <c:pt idx="41">
                  <c:v>0.0292689236830117</c:v>
                </c:pt>
                <c:pt idx="42">
                  <c:v>0.0284938779419271</c:v>
                </c:pt>
                <c:pt idx="43">
                  <c:v>0.0277702037636491</c:v>
                </c:pt>
                <c:pt idx="44">
                  <c:v>0.0270934514658416</c:v>
                </c:pt>
                <c:pt idx="45">
                  <c:v>0.0264596425593551</c:v>
                </c:pt>
                <c:pt idx="46">
                  <c:v>0.0258652110922877</c:v>
                </c:pt>
                <c:pt idx="47">
                  <c:v>0.0324159463834024</c:v>
                </c:pt>
                <c:pt idx="48">
                  <c:v>0.031612666035991</c:v>
                </c:pt>
                <c:pt idx="49">
                  <c:v>0.0308561567661224</c:v>
                </c:pt>
                <c:pt idx="50">
                  <c:v>0.0301428472839275</c:v>
                </c:pt>
                <c:pt idx="51">
                  <c:v>0.0294695006512526</c:v>
                </c:pt>
                <c:pt idx="52">
                  <c:v>0.0288331774072908</c:v>
                </c:pt>
                <c:pt idx="53">
                  <c:v>0.028230737143295</c:v>
                </c:pt>
                <c:pt idx="54">
                  <c:v>0.0276602421523547</c:v>
                </c:pt>
                <c:pt idx="55">
                  <c:v>0.0271194649969543</c:v>
                </c:pt>
                <c:pt idx="56">
                  <c:v>0.0266063689514402</c:v>
                </c:pt>
                <c:pt idx="57">
                  <c:v>0.0261190887410321</c:v>
                </c:pt>
                <c:pt idx="58">
                  <c:v>0.0256559135130754</c:v>
                </c:pt>
                <c:pt idx="59">
                  <c:v>0.0306259807363349</c:v>
                </c:pt>
                <c:pt idx="60">
                  <c:v>0.030036804627223</c:v>
                </c:pt>
                <c:pt idx="61">
                  <c:v>0.029475284354412</c:v>
                </c:pt>
                <c:pt idx="62">
                  <c:v>0.0289397077976821</c:v>
                </c:pt>
                <c:pt idx="63">
                  <c:v>0.028428493284887</c:v>
                </c:pt>
                <c:pt idx="64">
                  <c:v>0.027940177853448</c:v>
                </c:pt>
                <c:pt idx="65">
                  <c:v>0.0274734067151174</c:v>
                </c:pt>
                <c:pt idx="66">
                  <c:v>0.0270272237839469</c:v>
                </c:pt>
                <c:pt idx="67">
                  <c:v>0.026600145860715</c:v>
                </c:pt>
                <c:pt idx="68">
                  <c:v>0.0261910907265452</c:v>
                </c:pt>
                <c:pt idx="69">
                  <c:v>0.0257990517072579</c:v>
                </c:pt>
                <c:pt idx="70">
                  <c:v>0.0254230914415905</c:v>
                </c:pt>
                <c:pt idx="71">
                  <c:v>0.0324637207298545</c:v>
                </c:pt>
                <c:pt idx="72">
                  <c:v>0.0319243401496458</c:v>
                </c:pt>
                <c:pt idx="73">
                  <c:v>0.0314060947204085</c:v>
                </c:pt>
                <c:pt idx="74">
                  <c:v>0.0309078876501026</c:v>
                </c:pt>
                <c:pt idx="75">
                  <c:v>0.0304289207287706</c:v>
                </c:pt>
                <c:pt idx="76">
                  <c:v>0.0299679924216811</c:v>
                </c:pt>
                <c:pt idx="77">
                  <c:v>0.0295242018361178</c:v>
                </c:pt>
                <c:pt idx="78">
                  <c:v>0.0290969151849076</c:v>
                </c:pt>
                <c:pt idx="79">
                  <c:v>0.0286851167389104</c:v>
                </c:pt>
                <c:pt idx="80">
                  <c:v>0.0282880610270913</c:v>
                </c:pt>
                <c:pt idx="81">
                  <c:v>0.0279052434253913</c:v>
                </c:pt>
                <c:pt idx="82">
                  <c:v>0.0275357981845796</c:v>
                </c:pt>
                <c:pt idx="83">
                  <c:v>0.0329609286470365</c:v>
                </c:pt>
                <c:pt idx="84">
                  <c:v>0.0324877428401204</c:v>
                </c:pt>
                <c:pt idx="85">
                  <c:v>0.0320304539527587</c:v>
                </c:pt>
                <c:pt idx="86">
                  <c:v>0.031588523265167</c:v>
                </c:pt>
                <c:pt idx="87">
                  <c:v>0.0311611014767653</c:v>
                </c:pt>
                <c:pt idx="88">
                  <c:v>0.0307477186133899</c:v>
                </c:pt>
                <c:pt idx="89">
                  <c:v>0.0303476045900873</c:v>
                </c:pt>
                <c:pt idx="90">
                  <c:v>0.029960349051463</c:v>
                </c:pt>
                <c:pt idx="91">
                  <c:v>0.0295852517378027</c:v>
                </c:pt>
                <c:pt idx="92">
                  <c:v>0.0292219541267649</c:v>
                </c:pt>
                <c:pt idx="93">
                  <c:v>0.0288698176976437</c:v>
                </c:pt>
                <c:pt idx="94">
                  <c:v>0.0285285290973841</c:v>
                </c:pt>
                <c:pt idx="95">
                  <c:v>0.0328842151014692</c:v>
                </c:pt>
                <c:pt idx="96">
                  <c:v>0.0324721940726279</c:v>
                </c:pt>
                <c:pt idx="97">
                  <c:v>0.0320724083342901</c:v>
                </c:pt>
                <c:pt idx="98">
                  <c:v>0.0316842460363471</c:v>
                </c:pt>
                <c:pt idx="99">
                  <c:v>0.0313073838513725</c:v>
                </c:pt>
                <c:pt idx="100">
                  <c:v>0.0309413852698974</c:v>
                </c:pt>
                <c:pt idx="101">
                  <c:v>0.0305857120549632</c:v>
                </c:pt>
                <c:pt idx="102">
                  <c:v>0.0302400954563668</c:v>
                </c:pt>
                <c:pt idx="103">
                  <c:v>0.0299041578521332</c:v>
                </c:pt>
                <c:pt idx="104">
                  <c:v>0.0295775391555959</c:v>
                </c:pt>
                <c:pt idx="105">
                  <c:v>0.0292597822192834</c:v>
                </c:pt>
                <c:pt idx="106">
                  <c:v>0.0289506769937944</c:v>
                </c:pt>
                <c:pt idx="107">
                  <c:v>0.0325548572928023</c:v>
                </c:pt>
                <c:pt idx="108">
                  <c:v>0.0321950299050584</c:v>
                </c:pt>
                <c:pt idx="109">
                  <c:v>0.0318446863303754</c:v>
                </c:pt>
                <c:pt idx="110">
                  <c:v>0.0315033922325011</c:v>
                </c:pt>
                <c:pt idx="111">
                  <c:v>0.0311709349085258</c:v>
                </c:pt>
                <c:pt idx="112">
                  <c:v>0.0308470098338996</c:v>
                </c:pt>
                <c:pt idx="113">
                  <c:v>0.0305313254802405</c:v>
                </c:pt>
                <c:pt idx="114">
                  <c:v>0.0302236026553741</c:v>
                </c:pt>
                <c:pt idx="115">
                  <c:v>0.0299235738822306</c:v>
                </c:pt>
                <c:pt idx="116">
                  <c:v>0.0296309828139508</c:v>
                </c:pt>
                <c:pt idx="117">
                  <c:v>0.0293455836832784</c:v>
                </c:pt>
                <c:pt idx="118">
                  <c:v>0.0290671407812134</c:v>
                </c:pt>
                <c:pt idx="119">
                  <c:v>0.032118686523865</c:v>
                </c:pt>
                <c:pt idx="120">
                  <c:v>0.0318023085426358</c:v>
                </c:pt>
                <c:pt idx="121">
                  <c:v>0.0314934205411651</c:v>
                </c:pt>
                <c:pt idx="122">
                  <c:v>0.0311917859539478</c:v>
                </c:pt>
                <c:pt idx="123">
                  <c:v>0.0308971774794223</c:v>
                </c:pt>
                <c:pt idx="124">
                  <c:v>0.0306093766478584</c:v>
                </c:pt>
                <c:pt idx="125">
                  <c:v>0.0303281734130315</c:v>
                </c:pt>
                <c:pt idx="126">
                  <c:v>0.0300533657640266</c:v>
                </c:pt>
                <c:pt idx="127">
                  <c:v>0.0297847593624718</c:v>
                </c:pt>
                <c:pt idx="128">
                  <c:v>0.0295221671918591</c:v>
                </c:pt>
                <c:pt idx="129">
                  <c:v>0.0292654092310667</c:v>
                </c:pt>
                <c:pt idx="130">
                  <c:v>0.0290143121421729</c:v>
                </c:pt>
                <c:pt idx="131">
                  <c:v>0.0324813814021433</c:v>
                </c:pt>
                <c:pt idx="132">
                  <c:v>0.0321894304900642</c:v>
                </c:pt>
                <c:pt idx="133">
                  <c:v>0.0319038094959957</c:v>
                </c:pt>
                <c:pt idx="134">
                  <c:v>0.0316242692733666</c:v>
                </c:pt>
                <c:pt idx="135">
                  <c:v>0.0313506366093919</c:v>
                </c:pt>
                <c:pt idx="136">
                  <c:v>0.0310827444156312</c:v>
                </c:pt>
                <c:pt idx="137">
                  <c:v>0.0308204952071072</c:v>
                </c:pt>
                <c:pt idx="138">
                  <c:v>0.0305636678550439</c:v>
                </c:pt>
                <c:pt idx="139">
                  <c:v>0.0303121122039554</c:v>
                </c:pt>
                <c:pt idx="140">
                  <c:v>0.0300657443608027</c:v>
                </c:pt>
                <c:pt idx="141">
                  <c:v>0.0298243615005451</c:v>
                </c:pt>
                <c:pt idx="142">
                  <c:v>0.0295878283837136</c:v>
                </c:pt>
                <c:pt idx="143">
                  <c:v>0.0325578329227305</c:v>
                </c:pt>
                <c:pt idx="144">
                  <c:v>0.032290061069361</c:v>
                </c:pt>
                <c:pt idx="145">
                  <c:v>0.032027536098963</c:v>
                </c:pt>
                <c:pt idx="146">
                  <c:v>0.0317701752683797</c:v>
                </c:pt>
                <c:pt idx="147">
                  <c:v>0.0315177886265984</c:v>
                </c:pt>
                <c:pt idx="148">
                  <c:v>0.0312703008628022</c:v>
                </c:pt>
                <c:pt idx="149">
                  <c:v>0.0310275320480643</c:v>
                </c:pt>
                <c:pt idx="150">
                  <c:v>0.0307894136816393</c:v>
                </c:pt>
                <c:pt idx="151">
                  <c:v>0.0305557751556694</c:v>
                </c:pt>
                <c:pt idx="152">
                  <c:v>0.0303265542169242</c:v>
                </c:pt>
                <c:pt idx="153">
                  <c:v>0.0301015889332759</c:v>
                </c:pt>
                <c:pt idx="154">
                  <c:v>0.029880822785237</c:v>
                </c:pt>
                <c:pt idx="155">
                  <c:v>0.0324618714851035</c:v>
                </c:pt>
                <c:pt idx="156">
                  <c:v>0.0322165757964413</c:v>
                </c:pt>
                <c:pt idx="157">
                  <c:v>0.0319757014745543</c:v>
                </c:pt>
                <c:pt idx="158">
                  <c:v>0.0317391877122454</c:v>
                </c:pt>
                <c:pt idx="159">
                  <c:v>0.0315069289047386</c:v>
                </c:pt>
                <c:pt idx="160">
                  <c:v>0.0312787774070552</c:v>
                </c:pt>
                <c:pt idx="161">
                  <c:v>0.0310546801525512</c:v>
                </c:pt>
                <c:pt idx="162">
                  <c:v>0.0308345406931633</c:v>
                </c:pt>
                <c:pt idx="163">
                  <c:v>0.0306182654282378</c:v>
                </c:pt>
                <c:pt idx="164">
                  <c:v>0.0304057204139058</c:v>
                </c:pt>
                <c:pt idx="165">
                  <c:v>0.0301968615544709</c:v>
                </c:pt>
                <c:pt idx="166">
                  <c:v>0.0299916031809341</c:v>
                </c:pt>
                <c:pt idx="167">
                  <c:v>0.0322616749394258</c:v>
                </c:pt>
                <c:pt idx="168">
                  <c:v>0.0320367531847702</c:v>
                </c:pt>
                <c:pt idx="169">
                  <c:v>0.0318156226787923</c:v>
                </c:pt>
                <c:pt idx="170">
                  <c:v>0.0315981977324457</c:v>
                </c:pt>
                <c:pt idx="171">
                  <c:v>0.03138439506245</c:v>
                </c:pt>
                <c:pt idx="172">
                  <c:v>0.0311741337107414</c:v>
                </c:pt>
                <c:pt idx="173">
                  <c:v>0.0309673349663092</c:v>
                </c:pt>
                <c:pt idx="174">
                  <c:v>0.0307639222923837</c:v>
                </c:pt>
                <c:pt idx="175">
                  <c:v>0.0305638212530622</c:v>
                </c:pt>
                <c:pt idx="176">
                  <c:v>0.0303669594453898</c:v>
                </c:pt>
                <c:pt idx="177">
                  <c:v>0.0301732664330056</c:v>
                </c:pt>
                <c:pt idx="178">
                  <c:v>0.029982673682226</c:v>
                </c:pt>
                <c:pt idx="179">
                  <c:v>0.0319994248643909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7479968"/>
        <c:axId val="1147482016"/>
      </c:lineChart>
      <c:catAx>
        <c:axId val="1147479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47482016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14748201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1474799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'Nest Rodzinne Oszczędności'!$S$19</c:f>
              <c:strCache>
                <c:ptCount val="1"/>
                <c:pt idx="0">
                  <c:v>stopa_x000d_zwrotu</c:v>
                </c:pt>
              </c:strCache>
            </c:strRef>
          </c:tx>
          <c:marker>
            <c:symbol val="none"/>
          </c:marker>
          <c:cat>
            <c:numRef>
              <c:f>[0]!wykres_rok</c:f>
              <c:numCache>
                <c:formatCode>General</c:formatCode>
                <c:ptCount val="15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</c:numCache>
            </c:numRef>
          </c:cat>
          <c:val>
            <c:numRef>
              <c:f>[0]!wykres_stopa_total</c:f>
              <c:numCache>
                <c:formatCode>0.00%</c:formatCode>
                <c:ptCount val="15"/>
                <c:pt idx="0">
                  <c:v>0.0568098521763633</c:v>
                </c:pt>
                <c:pt idx="1">
                  <c:v>0.0409390820067568</c:v>
                </c:pt>
                <c:pt idx="2">
                  <c:v>0.035318232788917</c:v>
                </c:pt>
                <c:pt idx="3">
                  <c:v>0.0324159463834024</c:v>
                </c:pt>
                <c:pt idx="4">
                  <c:v>0.0306259807363349</c:v>
                </c:pt>
                <c:pt idx="5">
                  <c:v>0.0324637207298545</c:v>
                </c:pt>
                <c:pt idx="6">
                  <c:v>0.0329609286470365</c:v>
                </c:pt>
                <c:pt idx="7">
                  <c:v>0.0328842151014692</c:v>
                </c:pt>
                <c:pt idx="8">
                  <c:v>0.0325548572928023</c:v>
                </c:pt>
                <c:pt idx="9">
                  <c:v>0.032118686523865</c:v>
                </c:pt>
                <c:pt idx="10">
                  <c:v>0.0324813814021433</c:v>
                </c:pt>
                <c:pt idx="11">
                  <c:v>0.0325578329227305</c:v>
                </c:pt>
                <c:pt idx="12">
                  <c:v>0.0324618714851035</c:v>
                </c:pt>
                <c:pt idx="13">
                  <c:v>0.0322616749394258</c:v>
                </c:pt>
                <c:pt idx="14">
                  <c:v>0.0319994248643909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'Nest Rodzinne Oszczędności'!$U$19</c:f>
              <c:strCache>
                <c:ptCount val="1"/>
                <c:pt idx="0">
                  <c:v>stopa zwrotu_x000d_ostatni rok</c:v>
                </c:pt>
              </c:strCache>
            </c:strRef>
          </c:tx>
          <c:marker>
            <c:symbol val="none"/>
          </c:marker>
          <c:cat>
            <c:numRef>
              <c:f>[0]!wykres_rok</c:f>
              <c:numCache>
                <c:formatCode>General</c:formatCode>
                <c:ptCount val="15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</c:numCache>
            </c:numRef>
          </c:cat>
          <c:val>
            <c:numRef>
              <c:f>[0]!wykres_stopa_ly</c:f>
              <c:numCache>
                <c:formatCode>0.00%</c:formatCode>
                <c:ptCount val="15"/>
                <c:pt idx="0">
                  <c:v>0.0568098521763633</c:v>
                </c:pt>
                <c:pt idx="1">
                  <c:v>0.0352727525039893</c:v>
                </c:pt>
                <c:pt idx="2">
                  <c:v>0.030627602940524</c:v>
                </c:pt>
                <c:pt idx="3">
                  <c:v>0.028547420264996</c:v>
                </c:pt>
                <c:pt idx="4">
                  <c:v>0.0273315554486041</c:v>
                </c:pt>
                <c:pt idx="5">
                  <c:v>0.0367973525254391</c:v>
                </c:pt>
                <c:pt idx="6">
                  <c:v>0.0343945266802957</c:v>
                </c:pt>
                <c:pt idx="7">
                  <c:v>0.0326224440617957</c:v>
                </c:pt>
                <c:pt idx="8">
                  <c:v>0.0312555937876837</c:v>
                </c:pt>
                <c:pt idx="9">
                  <c:v>0.0301643610351303</c:v>
                </c:pt>
                <c:pt idx="10">
                  <c:v>0.0343034455620051</c:v>
                </c:pt>
                <c:pt idx="11">
                  <c:v>0.0329838405699446</c:v>
                </c:pt>
                <c:pt idx="12">
                  <c:v>0.0318742359563705</c:v>
                </c:pt>
                <c:pt idx="13">
                  <c:v>0.0309247934179293</c:v>
                </c:pt>
                <c:pt idx="14">
                  <c:v>0.0301021082451263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7497024"/>
        <c:axId val="1147499776"/>
      </c:lineChart>
      <c:catAx>
        <c:axId val="1147497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7499776"/>
        <c:crosses val="autoZero"/>
        <c:auto val="1"/>
        <c:lblAlgn val="ctr"/>
        <c:lblOffset val="100"/>
        <c:noMultiLvlLbl val="0"/>
      </c:catAx>
      <c:valAx>
        <c:axId val="1147499776"/>
        <c:scaling>
          <c:orientation val="minMax"/>
          <c:min val="0.02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1474970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marciniwuc.com/systematyczne-oszczedzanie" TargetMode="External"/><Relationship Id="rId4" Type="http://schemas.openxmlformats.org/officeDocument/2006/relationships/image" Target="../media/image1.png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227174</xdr:colOff>
      <xdr:row>6</xdr:row>
      <xdr:rowOff>132432</xdr:rowOff>
    </xdr:from>
    <xdr:to>
      <xdr:col>35</xdr:col>
      <xdr:colOff>285749</xdr:colOff>
      <xdr:row>37</xdr:row>
      <xdr:rowOff>142876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11768</xdr:colOff>
      <xdr:row>36</xdr:row>
      <xdr:rowOff>68356</xdr:rowOff>
    </xdr:from>
    <xdr:to>
      <xdr:col>22</xdr:col>
      <xdr:colOff>22413</xdr:colOff>
      <xdr:row>50</xdr:row>
      <xdr:rowOff>168088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425823</xdr:colOff>
      <xdr:row>0</xdr:row>
      <xdr:rowOff>302560</xdr:rowOff>
    </xdr:from>
    <xdr:to>
      <xdr:col>20</xdr:col>
      <xdr:colOff>11206</xdr:colOff>
      <xdr:row>4</xdr:row>
      <xdr:rowOff>156882</xdr:rowOff>
    </xdr:to>
    <xdr:cxnSp macro="">
      <xdr:nvCxnSpPr>
        <xdr:cNvPr id="4" name="Łącznik prosty ze strzałką 3"/>
        <xdr:cNvCxnSpPr/>
      </xdr:nvCxnSpPr>
      <xdr:spPr>
        <a:xfrm flipH="1" flipV="1">
          <a:off x="8350623" y="188260"/>
          <a:ext cx="2023783" cy="730622"/>
        </a:xfrm>
        <a:prstGeom prst="straightConnector1">
          <a:avLst/>
        </a:prstGeom>
        <a:ln>
          <a:tailEnd type="arrow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392207</xdr:colOff>
      <xdr:row>1</xdr:row>
      <xdr:rowOff>156882</xdr:rowOff>
    </xdr:from>
    <xdr:to>
      <xdr:col>20</xdr:col>
      <xdr:colOff>22412</xdr:colOff>
      <xdr:row>4</xdr:row>
      <xdr:rowOff>44824</xdr:rowOff>
    </xdr:to>
    <xdr:cxnSp macro="">
      <xdr:nvCxnSpPr>
        <xdr:cNvPr id="5" name="Łącznik prosty ze strzałką 4"/>
        <xdr:cNvCxnSpPr/>
      </xdr:nvCxnSpPr>
      <xdr:spPr>
        <a:xfrm flipH="1" flipV="1">
          <a:off x="10145807" y="347382"/>
          <a:ext cx="239805" cy="459442"/>
        </a:xfrm>
        <a:prstGeom prst="straightConnector1">
          <a:avLst/>
        </a:prstGeom>
        <a:ln>
          <a:tailEnd type="arrow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313765</xdr:colOff>
      <xdr:row>1</xdr:row>
      <xdr:rowOff>123265</xdr:rowOff>
    </xdr:from>
    <xdr:to>
      <xdr:col>20</xdr:col>
      <xdr:colOff>313765</xdr:colOff>
      <xdr:row>3</xdr:row>
      <xdr:rowOff>179294</xdr:rowOff>
    </xdr:to>
    <xdr:cxnSp macro="">
      <xdr:nvCxnSpPr>
        <xdr:cNvPr id="6" name="Łącznik prosty ze strzałką 5"/>
        <xdr:cNvCxnSpPr/>
      </xdr:nvCxnSpPr>
      <xdr:spPr>
        <a:xfrm flipV="1">
          <a:off x="10676965" y="313765"/>
          <a:ext cx="0" cy="437029"/>
        </a:xfrm>
        <a:prstGeom prst="straightConnector1">
          <a:avLst/>
        </a:prstGeom>
        <a:ln>
          <a:tailEnd type="arrow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20</xdr:col>
      <xdr:colOff>705971</xdr:colOff>
      <xdr:row>1</xdr:row>
      <xdr:rowOff>179294</xdr:rowOff>
    </xdr:from>
    <xdr:to>
      <xdr:col>21</xdr:col>
      <xdr:colOff>179294</xdr:colOff>
      <xdr:row>4</xdr:row>
      <xdr:rowOff>22412</xdr:rowOff>
    </xdr:to>
    <xdr:cxnSp macro="">
      <xdr:nvCxnSpPr>
        <xdr:cNvPr id="7" name="Łącznik prosty ze strzałką 6"/>
        <xdr:cNvCxnSpPr/>
      </xdr:nvCxnSpPr>
      <xdr:spPr>
        <a:xfrm flipV="1">
          <a:off x="10973921" y="369794"/>
          <a:ext cx="178173" cy="414618"/>
        </a:xfrm>
        <a:prstGeom prst="straightConnector1">
          <a:avLst/>
        </a:prstGeom>
        <a:ln>
          <a:tailEnd type="arrow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18</xdr:col>
      <xdr:colOff>239058</xdr:colOff>
      <xdr:row>11</xdr:row>
      <xdr:rowOff>0</xdr:rowOff>
    </xdr:from>
    <xdr:to>
      <xdr:col>22</xdr:col>
      <xdr:colOff>448235</xdr:colOff>
      <xdr:row>14</xdr:row>
      <xdr:rowOff>44825</xdr:rowOff>
    </xdr:to>
    <xdr:pic>
      <xdr:nvPicPr>
        <xdr:cNvPr id="8" name="Obraz 7" descr="https://lh5.googleusercontent.com/ei2dvc49mv5klwJtqeKOkNWXnMi7aE50UoIfK7UgSZ7VRBhIK3dK8uv2iklM-CyiLbPfoq_sqldC0ocAZ0N9tXK6eoUTnzyQGYsdDmNOpaBlMZueRCDWLvrgg2lkUrneTCHNXWsp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710" r="14152" b="1177"/>
        <a:stretch/>
      </xdr:blipFill>
      <xdr:spPr bwMode="auto">
        <a:xfrm>
          <a:off x="14358470" y="2330824"/>
          <a:ext cx="3391647" cy="627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82"/>
  <sheetViews>
    <sheetView showGridLines="0" tabSelected="1" zoomScale="85" zoomScaleNormal="85" zoomScalePageLayoutView="85" workbookViewId="0">
      <pane ySplit="1" topLeftCell="A2" activePane="bottomLeft" state="frozen"/>
      <selection pane="bottomLeft" activeCell="M7" sqref="M7"/>
    </sheetView>
  </sheetViews>
  <sheetFormatPr baseColWidth="10" defaultColWidth="8.83203125" defaultRowHeight="15" x14ac:dyDescent="0.2"/>
  <cols>
    <col min="1" max="1" width="1.6640625" customWidth="1"/>
    <col min="2" max="2" width="10.1640625" customWidth="1"/>
    <col min="3" max="3" width="10.83203125" bestFit="1" customWidth="1"/>
    <col min="4" max="4" width="9.33203125" customWidth="1"/>
    <col min="5" max="5" width="11.83203125" bestFit="1" customWidth="1"/>
    <col min="6" max="6" width="9.33203125" bestFit="1" customWidth="1"/>
    <col min="7" max="7" width="10.5" bestFit="1" customWidth="1"/>
    <col min="8" max="8" width="10.83203125" bestFit="1" customWidth="1"/>
    <col min="9" max="9" width="14.5" bestFit="1" customWidth="1"/>
    <col min="10" max="10" width="14.5" customWidth="1"/>
    <col min="11" max="11" width="10.83203125" customWidth="1"/>
    <col min="12" max="12" width="12.5" customWidth="1"/>
    <col min="13" max="13" width="12" customWidth="1"/>
    <col min="14" max="14" width="4" bestFit="1" customWidth="1"/>
    <col min="15" max="21" width="10.6640625" customWidth="1"/>
    <col min="22" max="22" width="10" bestFit="1" customWidth="1"/>
    <col min="23" max="23" width="11" bestFit="1" customWidth="1"/>
  </cols>
  <sheetData>
    <row r="1" spans="2:24" ht="30" x14ac:dyDescent="0.2">
      <c r="B1" s="28" t="s">
        <v>16</v>
      </c>
      <c r="C1" s="28" t="s">
        <v>15</v>
      </c>
      <c r="D1" s="28" t="s">
        <v>11</v>
      </c>
      <c r="E1" s="29" t="s">
        <v>14</v>
      </c>
      <c r="F1" s="29" t="s">
        <v>17</v>
      </c>
      <c r="G1" s="28" t="s">
        <v>13</v>
      </c>
      <c r="H1" s="28" t="s">
        <v>12</v>
      </c>
      <c r="I1" s="29" t="s">
        <v>21</v>
      </c>
      <c r="J1" s="29" t="s">
        <v>24</v>
      </c>
      <c r="K1" s="29" t="s">
        <v>22</v>
      </c>
      <c r="L1" s="29" t="s">
        <v>23</v>
      </c>
      <c r="O1" s="27" t="s">
        <v>19</v>
      </c>
      <c r="P1" s="26">
        <v>0</v>
      </c>
      <c r="Q1" s="27" t="s">
        <v>18</v>
      </c>
      <c r="R1" s="35"/>
      <c r="T1" s="31" t="s">
        <v>11</v>
      </c>
      <c r="U1" s="31" t="s">
        <v>10</v>
      </c>
      <c r="V1" s="34" t="s">
        <v>20</v>
      </c>
    </row>
    <row r="2" spans="2:24" x14ac:dyDescent="0.2">
      <c r="B2" s="8">
        <v>1</v>
      </c>
      <c r="C2" s="7">
        <v>0</v>
      </c>
      <c r="D2" s="7">
        <f t="shared" ref="D2:D33" si="0">wplata</f>
        <v>200</v>
      </c>
      <c r="E2" s="7">
        <f t="shared" ref="E2:E3" si="1">C2+D2</f>
        <v>200</v>
      </c>
      <c r="F2" s="7">
        <f t="shared" ref="F2:F33" si="2">ROUND(E2*oprocentowanie/12*0.81,2)</f>
        <v>0.16</v>
      </c>
      <c r="G2" s="7">
        <f>IF(MOD(B2,12)=0,$T$2*12*INDEX(bonus_procent_z_dziecmi,MATCH(B2/12,rok_oszczedzania,0)),0)</f>
        <v>0</v>
      </c>
      <c r="H2" s="7">
        <f t="shared" ref="H2:H3" si="3">E2+F2+G2</f>
        <v>200.16</v>
      </c>
      <c r="I2" s="7">
        <f>H2-SUM(D$2:D2)</f>
        <v>0.15999999999999659</v>
      </c>
      <c r="J2" s="7">
        <f>SUM(G$2:G2)</f>
        <v>0</v>
      </c>
      <c r="K2" s="6">
        <f>RATE(B2,-D2,0,H2,1)*12</f>
        <v>9.6000000006259273E-3</v>
      </c>
      <c r="L2" s="6">
        <f>K2/0.81</f>
        <v>1.1851851852624601E-2</v>
      </c>
      <c r="M2" s="15"/>
      <c r="O2" s="8">
        <v>1</v>
      </c>
      <c r="P2" s="14">
        <f>Q2+MIN($P$1/100,4%)</f>
        <v>0.02</v>
      </c>
      <c r="Q2" s="14">
        <v>0.02</v>
      </c>
      <c r="R2" s="36"/>
      <c r="T2" s="30">
        <v>200</v>
      </c>
      <c r="U2" s="32">
        <v>15</v>
      </c>
      <c r="V2" s="33">
        <v>1.2E-2</v>
      </c>
    </row>
    <row r="3" spans="2:24" x14ac:dyDescent="0.2">
      <c r="B3" s="8">
        <f t="shared" ref="B3:B34" si="4">B2+1</f>
        <v>2</v>
      </c>
      <c r="C3" s="7">
        <f t="shared" ref="C3" si="5">H2</f>
        <v>200.16</v>
      </c>
      <c r="D3" s="7">
        <f t="shared" si="0"/>
        <v>200</v>
      </c>
      <c r="E3" s="7">
        <f t="shared" si="1"/>
        <v>400.15999999999997</v>
      </c>
      <c r="F3" s="7">
        <f t="shared" si="2"/>
        <v>0.32</v>
      </c>
      <c r="G3" s="7">
        <f>IF(MOD(B3,12)=0,$T$2*12*INDEX(bonus_procent_z_dziecmi,MATCH(B3/12,rok_oszczedzania,0)),0)</f>
        <v>0</v>
      </c>
      <c r="H3" s="7">
        <f t="shared" si="3"/>
        <v>400.47999999999996</v>
      </c>
      <c r="I3" s="7">
        <f>H3-SUM(D$2:D3)</f>
        <v>0.47999999999996135</v>
      </c>
      <c r="J3" s="7">
        <f>SUM(G$2:G3)</f>
        <v>0</v>
      </c>
      <c r="K3" s="6">
        <f t="shared" ref="K3:K66" si="6">RATE(B3,-D3,0,H3,1)*12</f>
        <v>9.5974413653130506E-3</v>
      </c>
      <c r="L3" s="6">
        <f t="shared" ref="L3:L66" si="7">K3/0.81</f>
        <v>1.1848693043596358E-2</v>
      </c>
      <c r="M3" s="15"/>
      <c r="O3" s="8">
        <v>2</v>
      </c>
      <c r="P3" s="14">
        <f>Q3+MIN($P$1/100,4%)</f>
        <v>3.0000000000000002E-2</v>
      </c>
      <c r="Q3" s="14">
        <v>3.0000000000000002E-2</v>
      </c>
      <c r="R3" s="36"/>
      <c r="X3" s="1"/>
    </row>
    <row r="4" spans="2:24" x14ac:dyDescent="0.2">
      <c r="B4" s="8">
        <f t="shared" si="4"/>
        <v>3</v>
      </c>
      <c r="C4" s="7">
        <f t="shared" ref="C4:C67" si="8">H3</f>
        <v>400.47999999999996</v>
      </c>
      <c r="D4" s="7">
        <f t="shared" si="0"/>
        <v>200</v>
      </c>
      <c r="E4" s="7">
        <f t="shared" ref="E4:E67" si="9">C4+D4</f>
        <v>600.48</v>
      </c>
      <c r="F4" s="7">
        <f t="shared" si="2"/>
        <v>0.49</v>
      </c>
      <c r="G4" s="7">
        <f>IF(MOD(B4,12)=0,$T$2*12*INDEX(bonus_procent_z_dziecmi,MATCH(B4/12,rok_oszczedzania,0)),0)</f>
        <v>0</v>
      </c>
      <c r="H4" s="7">
        <f t="shared" ref="H4:H12" si="10">E4+F4+G4</f>
        <v>600.97</v>
      </c>
      <c r="I4" s="7">
        <f>H4-SUM(D$2:D4)</f>
        <v>0.97000000000002728</v>
      </c>
      <c r="J4" s="7">
        <f>SUM(G$2:G4)</f>
        <v>0</v>
      </c>
      <c r="K4" s="6">
        <f t="shared" si="6"/>
        <v>9.6947773510873761E-3</v>
      </c>
      <c r="L4" s="6">
        <f t="shared" si="7"/>
        <v>1.1968860927268364E-2</v>
      </c>
      <c r="M4" s="15"/>
      <c r="O4" s="8">
        <v>3</v>
      </c>
      <c r="P4" s="14">
        <f>Q4+MIN($P$1/100,4%)</f>
        <v>3.9999999999999994E-2</v>
      </c>
      <c r="Q4" s="14">
        <v>3.9999999999999994E-2</v>
      </c>
      <c r="R4" s="36"/>
      <c r="X4" s="1"/>
    </row>
    <row r="5" spans="2:24" x14ac:dyDescent="0.2">
      <c r="B5" s="8">
        <f t="shared" si="4"/>
        <v>4</v>
      </c>
      <c r="C5" s="7">
        <f t="shared" si="8"/>
        <v>600.97</v>
      </c>
      <c r="D5" s="7">
        <f t="shared" si="0"/>
        <v>200</v>
      </c>
      <c r="E5" s="7">
        <f t="shared" si="9"/>
        <v>800.97</v>
      </c>
      <c r="F5" s="7">
        <f t="shared" si="2"/>
        <v>0.65</v>
      </c>
      <c r="G5" s="7">
        <f>IF(MOD(B5,12)=0,$T$2*12*INDEX(bonus_procent_z_dziecmi,MATCH(B5/12,rok_oszczedzania,0)),0)</f>
        <v>0</v>
      </c>
      <c r="H5" s="7">
        <f t="shared" si="10"/>
        <v>801.62</v>
      </c>
      <c r="I5" s="7">
        <f>H5-SUM(D$2:D5)</f>
        <v>1.6200000000000045</v>
      </c>
      <c r="J5" s="7">
        <f>SUM(G$2:G5)</f>
        <v>0</v>
      </c>
      <c r="K5" s="6">
        <f t="shared" si="6"/>
        <v>9.7121363529843636E-3</v>
      </c>
      <c r="L5" s="6">
        <f t="shared" si="7"/>
        <v>1.1990291793807856E-2</v>
      </c>
      <c r="M5" s="15"/>
      <c r="O5" s="8">
        <v>4</v>
      </c>
      <c r="P5" s="14">
        <f>Q5+MIN($P$1/100,4%)</f>
        <v>0.05</v>
      </c>
      <c r="Q5" s="14">
        <v>0.05</v>
      </c>
      <c r="R5" s="36"/>
      <c r="U5" s="25" t="s">
        <v>9</v>
      </c>
      <c r="X5" s="1"/>
    </row>
    <row r="6" spans="2:24" x14ac:dyDescent="0.2">
      <c r="B6" s="8">
        <f t="shared" si="4"/>
        <v>5</v>
      </c>
      <c r="C6" s="7">
        <f t="shared" si="8"/>
        <v>801.62</v>
      </c>
      <c r="D6" s="7">
        <f t="shared" si="0"/>
        <v>200</v>
      </c>
      <c r="E6" s="7">
        <f t="shared" si="9"/>
        <v>1001.62</v>
      </c>
      <c r="F6" s="7">
        <f t="shared" si="2"/>
        <v>0.81</v>
      </c>
      <c r="G6" s="7">
        <f>IF(MOD(B6,12)=0,$T$2*12*INDEX(bonus_procent_z_dziecmi,MATCH(B6/12,rok_oszczedzania,0)),0)</f>
        <v>0</v>
      </c>
      <c r="H6" s="7">
        <f t="shared" si="10"/>
        <v>1002.43</v>
      </c>
      <c r="I6" s="7">
        <f>H6-SUM(D$2:D6)</f>
        <v>2.42999999999995</v>
      </c>
      <c r="J6" s="7">
        <f>SUM(G$2:G6)</f>
        <v>0</v>
      </c>
      <c r="K6" s="6">
        <f t="shared" si="6"/>
        <v>9.7095186857219986E-3</v>
      </c>
      <c r="L6" s="6">
        <f t="shared" si="7"/>
        <v>1.1987060105829627E-2</v>
      </c>
      <c r="M6" s="15"/>
      <c r="O6" s="8">
        <v>5</v>
      </c>
      <c r="P6" s="14">
        <f>Q6+MIN($P$1/100,4%)</f>
        <v>0.06</v>
      </c>
      <c r="Q6" s="14">
        <v>0.06</v>
      </c>
      <c r="R6" s="36"/>
      <c r="X6" s="1"/>
    </row>
    <row r="7" spans="2:24" x14ac:dyDescent="0.2">
      <c r="B7" s="8">
        <f t="shared" si="4"/>
        <v>6</v>
      </c>
      <c r="C7" s="7">
        <f t="shared" si="8"/>
        <v>1002.43</v>
      </c>
      <c r="D7" s="7">
        <f t="shared" si="0"/>
        <v>200</v>
      </c>
      <c r="E7" s="7">
        <f t="shared" si="9"/>
        <v>1202.4299999999998</v>
      </c>
      <c r="F7" s="7">
        <f t="shared" si="2"/>
        <v>0.97</v>
      </c>
      <c r="G7" s="7">
        <f>IF(MOD(B7,12)=0,$T$2*12*INDEX(bonus_procent_z_dziecmi,MATCH(B7/12,rok_oszczedzania,0)),0)</f>
        <v>0</v>
      </c>
      <c r="H7" s="7">
        <f t="shared" si="10"/>
        <v>1203.3999999999999</v>
      </c>
      <c r="I7" s="7">
        <f>H7-SUM(D$2:D7)</f>
        <v>3.3999999999998636</v>
      </c>
      <c r="J7" s="7">
        <f>SUM(G$2:G7)</f>
        <v>0</v>
      </c>
      <c r="K7" s="6">
        <f t="shared" si="6"/>
        <v>9.701203842707791E-3</v>
      </c>
      <c r="L7" s="6">
        <f t="shared" si="7"/>
        <v>1.1976794867540481E-2</v>
      </c>
      <c r="M7" s="15"/>
      <c r="O7" s="8">
        <v>6</v>
      </c>
      <c r="P7" s="14">
        <f>Q7+MIN($P$1/100,4%)</f>
        <v>0.12000000000000001</v>
      </c>
      <c r="Q7" s="14">
        <v>0.12000000000000001</v>
      </c>
      <c r="R7" s="36"/>
      <c r="T7" s="24"/>
      <c r="U7" s="23" t="s">
        <v>8</v>
      </c>
      <c r="V7" s="22"/>
      <c r="X7" s="1"/>
    </row>
    <row r="8" spans="2:24" x14ac:dyDescent="0.2">
      <c r="B8" s="8">
        <f t="shared" si="4"/>
        <v>7</v>
      </c>
      <c r="C8" s="7">
        <f t="shared" si="8"/>
        <v>1203.3999999999999</v>
      </c>
      <c r="D8" s="7">
        <f t="shared" si="0"/>
        <v>200</v>
      </c>
      <c r="E8" s="7">
        <f t="shared" si="9"/>
        <v>1403.3999999999999</v>
      </c>
      <c r="F8" s="7">
        <f t="shared" si="2"/>
        <v>1.1399999999999999</v>
      </c>
      <c r="G8" s="7">
        <f>IF(MOD(B8,12)=0,$T$2*12*INDEX(bonus_procent_z_dziecmi,MATCH(B8/12,rok_oszczedzania,0)),0)</f>
        <v>0</v>
      </c>
      <c r="H8" s="7">
        <f t="shared" si="10"/>
        <v>1404.54</v>
      </c>
      <c r="I8" s="7">
        <f>H8-SUM(D$2:D8)</f>
        <v>4.5399999999999636</v>
      </c>
      <c r="J8" s="7">
        <f>SUM(G$2:G8)</f>
        <v>0</v>
      </c>
      <c r="K8" s="6">
        <f t="shared" si="6"/>
        <v>9.7128323250879871E-3</v>
      </c>
      <c r="L8" s="6">
        <f t="shared" si="7"/>
        <v>1.1991151018627143E-2</v>
      </c>
      <c r="M8" s="15"/>
      <c r="O8" s="8">
        <v>7</v>
      </c>
      <c r="P8" s="14">
        <f>Q8+MIN($P$1/100,4%)</f>
        <v>0.13</v>
      </c>
      <c r="Q8" s="14">
        <v>0.13</v>
      </c>
      <c r="R8" s="36"/>
      <c r="T8" s="21"/>
      <c r="U8" s="20" t="s">
        <v>7</v>
      </c>
      <c r="V8" s="19"/>
      <c r="X8" s="1"/>
    </row>
    <row r="9" spans="2:24" x14ac:dyDescent="0.2">
      <c r="B9" s="8">
        <f t="shared" si="4"/>
        <v>8</v>
      </c>
      <c r="C9" s="7">
        <f t="shared" si="8"/>
        <v>1404.54</v>
      </c>
      <c r="D9" s="7">
        <f t="shared" si="0"/>
        <v>200</v>
      </c>
      <c r="E9" s="7">
        <f t="shared" si="9"/>
        <v>1604.54</v>
      </c>
      <c r="F9" s="7">
        <f t="shared" si="2"/>
        <v>1.3</v>
      </c>
      <c r="G9" s="7">
        <f>IF(MOD(B9,12)=0,$T$2*12*INDEX(bonus_procent_z_dziecmi,MATCH(B9/12,rok_oszczedzania,0)),0)</f>
        <v>0</v>
      </c>
      <c r="H9" s="7">
        <f t="shared" si="10"/>
        <v>1605.84</v>
      </c>
      <c r="I9" s="7">
        <f>H9-SUM(D$2:D9)</f>
        <v>5.8399999999999181</v>
      </c>
      <c r="J9" s="7">
        <f>SUM(G$2:G9)</f>
        <v>0</v>
      </c>
      <c r="K9" s="6">
        <f t="shared" si="6"/>
        <v>9.7149592782490579E-3</v>
      </c>
      <c r="L9" s="6">
        <f t="shared" si="7"/>
        <v>1.1993776886727231E-2</v>
      </c>
      <c r="M9" s="15"/>
      <c r="O9" s="8">
        <v>8</v>
      </c>
      <c r="P9" s="14">
        <f>Q9+MIN($P$1/100,4%)</f>
        <v>0.14000000000000001</v>
      </c>
      <c r="Q9" s="14">
        <v>0.14000000000000001</v>
      </c>
      <c r="R9" s="36"/>
      <c r="T9" s="18"/>
      <c r="U9" s="17" t="s">
        <v>6</v>
      </c>
      <c r="V9" s="16"/>
      <c r="X9" s="1"/>
    </row>
    <row r="10" spans="2:24" x14ac:dyDescent="0.2">
      <c r="B10" s="8">
        <f t="shared" si="4"/>
        <v>9</v>
      </c>
      <c r="C10" s="7">
        <f t="shared" si="8"/>
        <v>1605.84</v>
      </c>
      <c r="D10" s="7">
        <f t="shared" si="0"/>
        <v>200</v>
      </c>
      <c r="E10" s="7">
        <f t="shared" si="9"/>
        <v>1805.84</v>
      </c>
      <c r="F10" s="7">
        <f t="shared" si="2"/>
        <v>1.46</v>
      </c>
      <c r="G10" s="7">
        <f>IF(MOD(B10,12)=0,$T$2*12*INDEX(bonus_procent_z_dziecmi,MATCH(B10/12,rok_oszczedzania,0)),0)</f>
        <v>0</v>
      </c>
      <c r="H10" s="7">
        <f t="shared" si="10"/>
        <v>1807.3</v>
      </c>
      <c r="I10" s="7">
        <f>H10-SUM(D$2:D10)</f>
        <v>7.2999999999999545</v>
      </c>
      <c r="J10" s="7">
        <f>SUM(G$2:G10)</f>
        <v>0</v>
      </c>
      <c r="K10" s="6">
        <f t="shared" si="6"/>
        <v>9.7123414866673499E-3</v>
      </c>
      <c r="L10" s="6">
        <f t="shared" si="7"/>
        <v>1.1990545045268333E-2</v>
      </c>
      <c r="M10" s="15"/>
      <c r="O10" s="8">
        <v>9</v>
      </c>
      <c r="P10" s="14">
        <f>Q10+MIN($P$1/100,4%)</f>
        <v>0.15000000000000002</v>
      </c>
      <c r="Q10" s="14">
        <v>0.15000000000000002</v>
      </c>
      <c r="R10" s="36"/>
      <c r="V10" s="13"/>
      <c r="X10" s="1"/>
    </row>
    <row r="11" spans="2:24" x14ac:dyDescent="0.2">
      <c r="B11" s="8">
        <f t="shared" si="4"/>
        <v>10</v>
      </c>
      <c r="C11" s="7">
        <f t="shared" si="8"/>
        <v>1807.3</v>
      </c>
      <c r="D11" s="7">
        <f t="shared" si="0"/>
        <v>200</v>
      </c>
      <c r="E11" s="7">
        <f t="shared" si="9"/>
        <v>2007.3</v>
      </c>
      <c r="F11" s="7">
        <f t="shared" si="2"/>
        <v>1.63</v>
      </c>
      <c r="G11" s="7">
        <f>IF(MOD(B11,12)=0,$T$2*12*INDEX(bonus_procent_z_dziecmi,MATCH(B11/12,rok_oszczedzania,0)),0)</f>
        <v>0</v>
      </c>
      <c r="H11" s="7">
        <f t="shared" si="10"/>
        <v>2008.93</v>
      </c>
      <c r="I11" s="7">
        <f>H11-SUM(D$2:D11)</f>
        <v>8.9300000000000637</v>
      </c>
      <c r="J11" s="7">
        <f>SUM(G$2:G11)</f>
        <v>0</v>
      </c>
      <c r="K11" s="6">
        <f t="shared" si="6"/>
        <v>9.7181691969923621E-3</v>
      </c>
      <c r="L11" s="6">
        <f t="shared" si="7"/>
        <v>1.1997739749373286E-2</v>
      </c>
      <c r="M11" s="15"/>
      <c r="O11" s="8">
        <v>10</v>
      </c>
      <c r="P11" s="14">
        <f>Q11+MIN($P$1/100,4%)</f>
        <v>0.16</v>
      </c>
      <c r="Q11" s="14">
        <v>0.16</v>
      </c>
      <c r="R11" s="36"/>
      <c r="V11" s="13"/>
      <c r="X11" s="1"/>
    </row>
    <row r="12" spans="2:24" x14ac:dyDescent="0.2">
      <c r="B12" s="8">
        <f t="shared" si="4"/>
        <v>11</v>
      </c>
      <c r="C12" s="7">
        <f t="shared" si="8"/>
        <v>2008.93</v>
      </c>
      <c r="D12" s="7">
        <f t="shared" si="0"/>
        <v>200</v>
      </c>
      <c r="E12" s="7">
        <f t="shared" si="9"/>
        <v>2208.9300000000003</v>
      </c>
      <c r="F12" s="7">
        <f t="shared" si="2"/>
        <v>1.79</v>
      </c>
      <c r="G12" s="7">
        <f>IF(MOD(B12,12)=0,$T$2*12*INDEX(bonus_procent_z_dziecmi,MATCH(B12/12,rok_oszczedzania,0)),0)</f>
        <v>0</v>
      </c>
      <c r="H12" s="7">
        <f t="shared" si="10"/>
        <v>2210.7200000000003</v>
      </c>
      <c r="I12" s="7">
        <f>H12-SUM(D$2:D12)</f>
        <v>10.720000000000255</v>
      </c>
      <c r="J12" s="7">
        <f>SUM(G$2:G12)</f>
        <v>0</v>
      </c>
      <c r="K12" s="6">
        <f t="shared" si="6"/>
        <v>9.719167189730156E-3</v>
      </c>
      <c r="L12" s="6">
        <f t="shared" si="7"/>
        <v>1.1998971839173032E-2</v>
      </c>
      <c r="M12" s="15"/>
      <c r="O12" s="8">
        <v>11</v>
      </c>
      <c r="P12" s="14">
        <f>Q12+MIN($P$1/100,4%)</f>
        <v>0.22</v>
      </c>
      <c r="Q12" s="14">
        <v>0.22</v>
      </c>
      <c r="R12" s="36"/>
      <c r="X12" s="1"/>
    </row>
    <row r="13" spans="2:24" x14ac:dyDescent="0.2">
      <c r="B13" s="5">
        <f t="shared" si="4"/>
        <v>12</v>
      </c>
      <c r="C13" s="4">
        <f t="shared" si="8"/>
        <v>2210.7200000000003</v>
      </c>
      <c r="D13" s="4">
        <f t="shared" si="0"/>
        <v>200</v>
      </c>
      <c r="E13" s="4">
        <f t="shared" si="9"/>
        <v>2410.7200000000003</v>
      </c>
      <c r="F13" s="4">
        <f t="shared" si="2"/>
        <v>1.95</v>
      </c>
      <c r="G13" s="4">
        <f>IF(MOD(B13,12)=0,$T$2*12*INDEX(bonus_procent_z_dziecmi,MATCH(B13/12,rok_oszczedzania,0)),0)</f>
        <v>48</v>
      </c>
      <c r="H13" s="4">
        <f t="shared" ref="H13:H44" si="11">E13+F13+G13</f>
        <v>2460.67</v>
      </c>
      <c r="I13" s="4">
        <f>H13-SUM(D$2:D13)</f>
        <v>60.670000000000073</v>
      </c>
      <c r="J13" s="4">
        <f>SUM(G$2:G13)</f>
        <v>48</v>
      </c>
      <c r="K13" s="3">
        <f t="shared" si="6"/>
        <v>4.6015980262854292E-2</v>
      </c>
      <c r="L13" s="3">
        <f t="shared" si="7"/>
        <v>5.6809852176363321E-2</v>
      </c>
      <c r="M13" s="15"/>
      <c r="O13" s="8">
        <v>12</v>
      </c>
      <c r="P13" s="14">
        <f>Q13+MIN($P$1/100,4%)</f>
        <v>0.23</v>
      </c>
      <c r="Q13" s="14">
        <v>0.23</v>
      </c>
      <c r="R13" s="36"/>
      <c r="X13" s="1"/>
    </row>
    <row r="14" spans="2:24" x14ac:dyDescent="0.2">
      <c r="B14" s="8">
        <f t="shared" si="4"/>
        <v>13</v>
      </c>
      <c r="C14" s="7">
        <f t="shared" si="8"/>
        <v>2460.67</v>
      </c>
      <c r="D14" s="7">
        <f t="shared" si="0"/>
        <v>200</v>
      </c>
      <c r="E14" s="7">
        <f t="shared" si="9"/>
        <v>2660.67</v>
      </c>
      <c r="F14" s="7">
        <f t="shared" si="2"/>
        <v>2.16</v>
      </c>
      <c r="G14" s="7">
        <f>IF(MOD(B14,12)=0,$T$2*12*INDEX(bonus_procent_z_dziecmi,MATCH(B14/12,rok_oszczedzania,0)),0)</f>
        <v>0</v>
      </c>
      <c r="H14" s="7">
        <f t="shared" si="11"/>
        <v>2662.83</v>
      </c>
      <c r="I14" s="7">
        <f>H14-SUM(D$2:D14)</f>
        <v>62.829999999999927</v>
      </c>
      <c r="J14" s="7">
        <f>SUM(G$2:G14)</f>
        <v>48</v>
      </c>
      <c r="K14" s="6">
        <f t="shared" si="6"/>
        <v>4.086448966778123E-2</v>
      </c>
      <c r="L14" s="6">
        <f t="shared" si="7"/>
        <v>5.0449987244174356E-2</v>
      </c>
      <c r="M14" s="15"/>
      <c r="O14" s="8">
        <v>13</v>
      </c>
      <c r="P14" s="14">
        <f>Q14+MIN($P$1/100,4%)</f>
        <v>0.24000000000000002</v>
      </c>
      <c r="Q14" s="14">
        <v>0.24000000000000002</v>
      </c>
      <c r="R14" s="36"/>
      <c r="X14" s="1"/>
    </row>
    <row r="15" spans="2:24" x14ac:dyDescent="0.2">
      <c r="B15" s="8">
        <f t="shared" si="4"/>
        <v>14</v>
      </c>
      <c r="C15" s="7">
        <f t="shared" si="8"/>
        <v>2662.83</v>
      </c>
      <c r="D15" s="7">
        <f t="shared" si="0"/>
        <v>200</v>
      </c>
      <c r="E15" s="7">
        <f t="shared" si="9"/>
        <v>2862.83</v>
      </c>
      <c r="F15" s="7">
        <f t="shared" si="2"/>
        <v>2.3199999999999998</v>
      </c>
      <c r="G15" s="7">
        <f>IF(MOD(B15,12)=0,$T$2*12*INDEX(bonus_procent_z_dziecmi,MATCH(B15/12,rok_oszczedzania,0)),0)</f>
        <v>0</v>
      </c>
      <c r="H15" s="7">
        <f t="shared" si="11"/>
        <v>2865.15</v>
      </c>
      <c r="I15" s="7">
        <f>H15-SUM(D$2:D15)</f>
        <v>65.150000000000091</v>
      </c>
      <c r="J15" s="7">
        <f>SUM(G$2:G15)</f>
        <v>48</v>
      </c>
      <c r="K15" s="6">
        <f t="shared" si="6"/>
        <v>3.6736714640655532E-2</v>
      </c>
      <c r="L15" s="6">
        <f t="shared" si="7"/>
        <v>4.5353968692167318E-2</v>
      </c>
      <c r="M15" s="15"/>
      <c r="O15" s="8">
        <v>14</v>
      </c>
      <c r="P15" s="14">
        <f>Q15+MIN($P$1/100,4%)</f>
        <v>0.25</v>
      </c>
      <c r="Q15" s="14">
        <v>0.25</v>
      </c>
      <c r="R15" s="36"/>
      <c r="U15" s="15"/>
      <c r="V15" s="13"/>
      <c r="X15" s="1"/>
    </row>
    <row r="16" spans="2:24" x14ac:dyDescent="0.2">
      <c r="B16" s="8">
        <f t="shared" si="4"/>
        <v>15</v>
      </c>
      <c r="C16" s="7">
        <f t="shared" si="8"/>
        <v>2865.15</v>
      </c>
      <c r="D16" s="7">
        <f t="shared" si="0"/>
        <v>200</v>
      </c>
      <c r="E16" s="7">
        <f t="shared" si="9"/>
        <v>3065.15</v>
      </c>
      <c r="F16" s="7">
        <f t="shared" si="2"/>
        <v>2.48</v>
      </c>
      <c r="G16" s="7">
        <f>IF(MOD(B16,12)=0,$T$2*12*INDEX(bonus_procent_z_dziecmi,MATCH(B16/12,rok_oszczedzania,0)),0)</f>
        <v>0</v>
      </c>
      <c r="H16" s="7">
        <f t="shared" si="11"/>
        <v>3067.63</v>
      </c>
      <c r="I16" s="7">
        <f>H16-SUM(D$2:D16)</f>
        <v>67.630000000000109</v>
      </c>
      <c r="J16" s="7">
        <f>SUM(G$2:G16)</f>
        <v>48</v>
      </c>
      <c r="K16" s="6">
        <f t="shared" si="6"/>
        <v>3.3377804699829594E-2</v>
      </c>
      <c r="L16" s="6">
        <f t="shared" si="7"/>
        <v>4.1207166296085916E-2</v>
      </c>
      <c r="M16" s="15"/>
      <c r="O16" s="8">
        <v>15</v>
      </c>
      <c r="P16" s="14">
        <f>Q16+MIN($P$1/100,4%)</f>
        <v>0.26</v>
      </c>
      <c r="Q16" s="14">
        <v>0.26</v>
      </c>
      <c r="R16" s="36"/>
      <c r="T16" t="s">
        <v>25</v>
      </c>
      <c r="V16" s="13"/>
      <c r="X16" s="1"/>
    </row>
    <row r="17" spans="2:24" x14ac:dyDescent="0.2">
      <c r="B17" s="8">
        <f t="shared" si="4"/>
        <v>16</v>
      </c>
      <c r="C17" s="7">
        <f t="shared" si="8"/>
        <v>3067.63</v>
      </c>
      <c r="D17" s="7">
        <f t="shared" si="0"/>
        <v>200</v>
      </c>
      <c r="E17" s="7">
        <f t="shared" si="9"/>
        <v>3267.63</v>
      </c>
      <c r="F17" s="7">
        <f t="shared" si="2"/>
        <v>2.65</v>
      </c>
      <c r="G17" s="7">
        <f>IF(MOD(B17,12)=0,$T$2*12*INDEX(bonus_procent_z_dziecmi,MATCH(B17/12,rok_oszczedzania,0)),0)</f>
        <v>0</v>
      </c>
      <c r="H17" s="7">
        <f t="shared" si="11"/>
        <v>3270.28</v>
      </c>
      <c r="I17" s="7">
        <f>H17-SUM(D$2:D17)</f>
        <v>70.2800000000002</v>
      </c>
      <c r="J17" s="7">
        <f>SUM(G$2:G17)</f>
        <v>48</v>
      </c>
      <c r="K17" s="6">
        <f t="shared" si="6"/>
        <v>3.0611918960509112E-2</v>
      </c>
      <c r="L17" s="6">
        <f t="shared" si="7"/>
        <v>3.7792492543838409E-2</v>
      </c>
      <c r="M17" s="15"/>
      <c r="V17" s="13"/>
      <c r="X17" s="1"/>
    </row>
    <row r="18" spans="2:24" x14ac:dyDescent="0.2">
      <c r="B18" s="8">
        <f t="shared" si="4"/>
        <v>17</v>
      </c>
      <c r="C18" s="7">
        <f t="shared" si="8"/>
        <v>3270.28</v>
      </c>
      <c r="D18" s="7">
        <f t="shared" si="0"/>
        <v>200</v>
      </c>
      <c r="E18" s="7">
        <f t="shared" si="9"/>
        <v>3470.28</v>
      </c>
      <c r="F18" s="7">
        <f t="shared" si="2"/>
        <v>2.81</v>
      </c>
      <c r="G18" s="7">
        <f>IF(MOD(B18,12)=0,$T$2*12*INDEX(bonus_procent_z_dziecmi,MATCH(B18/12,rok_oszczedzania,0)),0)</f>
        <v>0</v>
      </c>
      <c r="H18" s="7">
        <f t="shared" si="11"/>
        <v>3473.09</v>
      </c>
      <c r="I18" s="7">
        <f>H18-SUM(D$2:D18)</f>
        <v>73.090000000000146</v>
      </c>
      <c r="J18" s="7">
        <f>SUM(G$2:G18)</f>
        <v>48</v>
      </c>
      <c r="K18" s="6">
        <f t="shared" si="6"/>
        <v>2.8303535030591222E-2</v>
      </c>
      <c r="L18" s="6">
        <f t="shared" si="7"/>
        <v>3.4942635840236075E-2</v>
      </c>
      <c r="M18" s="15"/>
      <c r="X18" s="1"/>
    </row>
    <row r="19" spans="2:24" x14ac:dyDescent="0.2">
      <c r="B19" s="8">
        <f t="shared" si="4"/>
        <v>18</v>
      </c>
      <c r="C19" s="7">
        <f t="shared" si="8"/>
        <v>3473.09</v>
      </c>
      <c r="D19" s="7">
        <f t="shared" si="0"/>
        <v>200</v>
      </c>
      <c r="E19" s="7">
        <f t="shared" si="9"/>
        <v>3673.09</v>
      </c>
      <c r="F19" s="7">
        <f t="shared" si="2"/>
        <v>2.98</v>
      </c>
      <c r="G19" s="7">
        <f>IF(MOD(B19,12)=0,$T$2*12*INDEX(bonus_procent_z_dziecmi,MATCH(B19/12,rok_oszczedzania,0)),0)</f>
        <v>0</v>
      </c>
      <c r="H19" s="7">
        <f t="shared" si="11"/>
        <v>3676.07</v>
      </c>
      <c r="I19" s="7">
        <f>H19-SUM(D$2:D19)</f>
        <v>76.070000000000164</v>
      </c>
      <c r="J19" s="7">
        <f>SUM(G$2:G19)</f>
        <v>48</v>
      </c>
      <c r="K19" s="6">
        <f t="shared" si="6"/>
        <v>2.6360197464897137E-2</v>
      </c>
      <c r="L19" s="6">
        <f t="shared" si="7"/>
        <v>3.2543453660366831E-2</v>
      </c>
      <c r="M19" s="15"/>
      <c r="O19" s="37" t="s">
        <v>5</v>
      </c>
      <c r="P19" s="37" t="s">
        <v>4</v>
      </c>
      <c r="Q19" s="37" t="s">
        <v>3</v>
      </c>
      <c r="R19" s="38" t="s">
        <v>24</v>
      </c>
      <c r="S19" s="38" t="s">
        <v>2</v>
      </c>
      <c r="T19" s="37" t="s">
        <v>0</v>
      </c>
      <c r="U19" s="38" t="s">
        <v>1</v>
      </c>
      <c r="V19" s="37" t="s">
        <v>0</v>
      </c>
      <c r="X19" s="1"/>
    </row>
    <row r="20" spans="2:24" x14ac:dyDescent="0.2">
      <c r="B20" s="8">
        <f t="shared" si="4"/>
        <v>19</v>
      </c>
      <c r="C20" s="7">
        <f t="shared" si="8"/>
        <v>3676.07</v>
      </c>
      <c r="D20" s="7">
        <f t="shared" si="0"/>
        <v>200</v>
      </c>
      <c r="E20" s="7">
        <f t="shared" si="9"/>
        <v>3876.07</v>
      </c>
      <c r="F20" s="7">
        <f t="shared" si="2"/>
        <v>3.14</v>
      </c>
      <c r="G20" s="7">
        <f>IF(MOD(B20,12)=0,$T$2*12*INDEX(bonus_procent_z_dziecmi,MATCH(B20/12,rok_oszczedzania,0)),0)</f>
        <v>0</v>
      </c>
      <c r="H20" s="7">
        <f t="shared" si="11"/>
        <v>3879.21</v>
      </c>
      <c r="I20" s="7">
        <f>H20-SUM(D$2:D20)</f>
        <v>79.210000000000036</v>
      </c>
      <c r="J20" s="7">
        <f>SUM(G$2:G20)</f>
        <v>48</v>
      </c>
      <c r="K20" s="6">
        <f t="shared" si="6"/>
        <v>2.4705807669186685E-2</v>
      </c>
      <c r="L20" s="6">
        <f t="shared" si="7"/>
        <v>3.0500997122452696E-2</v>
      </c>
      <c r="M20" s="15"/>
      <c r="O20" s="37"/>
      <c r="P20" s="37"/>
      <c r="Q20" s="37"/>
      <c r="R20" s="38"/>
      <c r="S20" s="38"/>
      <c r="T20" s="37"/>
      <c r="U20" s="38"/>
      <c r="V20" s="37"/>
      <c r="X20" s="1"/>
    </row>
    <row r="21" spans="2:24" x14ac:dyDescent="0.2">
      <c r="B21" s="8">
        <f t="shared" si="4"/>
        <v>20</v>
      </c>
      <c r="C21" s="7">
        <f t="shared" si="8"/>
        <v>3879.21</v>
      </c>
      <c r="D21" s="7">
        <f t="shared" si="0"/>
        <v>200</v>
      </c>
      <c r="E21" s="7">
        <f t="shared" si="9"/>
        <v>4079.21</v>
      </c>
      <c r="F21" s="7">
        <f t="shared" si="2"/>
        <v>3.3</v>
      </c>
      <c r="G21" s="7">
        <f>IF(MOD(B21,12)=0,$T$2*12*INDEX(bonus_procent_z_dziecmi,MATCH(B21/12,rok_oszczedzania,0)),0)</f>
        <v>0</v>
      </c>
      <c r="H21" s="7">
        <f t="shared" si="11"/>
        <v>4082.51</v>
      </c>
      <c r="I21" s="7">
        <f>H21-SUM(D$2:D21)</f>
        <v>82.510000000000218</v>
      </c>
      <c r="J21" s="7">
        <f>SUM(G$2:G21)</f>
        <v>48</v>
      </c>
      <c r="K21" s="6">
        <f t="shared" si="6"/>
        <v>2.3285599062395974E-2</v>
      </c>
      <c r="L21" s="6">
        <f t="shared" si="7"/>
        <v>2.874765316345182E-2</v>
      </c>
      <c r="M21" s="15"/>
      <c r="O21" s="37"/>
      <c r="P21" s="37"/>
      <c r="Q21" s="37"/>
      <c r="R21" s="38"/>
      <c r="S21" s="38"/>
      <c r="T21" s="37"/>
      <c r="U21" s="38"/>
      <c r="V21" s="37"/>
      <c r="X21" s="1"/>
    </row>
    <row r="22" spans="2:24" x14ac:dyDescent="0.2">
      <c r="B22" s="8">
        <f t="shared" si="4"/>
        <v>21</v>
      </c>
      <c r="C22" s="7">
        <f t="shared" si="8"/>
        <v>4082.51</v>
      </c>
      <c r="D22" s="7">
        <f t="shared" si="0"/>
        <v>200</v>
      </c>
      <c r="E22" s="7">
        <f t="shared" si="9"/>
        <v>4282.51</v>
      </c>
      <c r="F22" s="7">
        <f t="shared" si="2"/>
        <v>3.47</v>
      </c>
      <c r="G22" s="7">
        <f>IF(MOD(B22,12)=0,$T$2*12*INDEX(bonus_procent_z_dziecmi,MATCH(B22/12,rok_oszczedzania,0)),0)</f>
        <v>0</v>
      </c>
      <c r="H22" s="7">
        <f t="shared" si="11"/>
        <v>4285.9800000000005</v>
      </c>
      <c r="I22" s="7">
        <f>H22-SUM(D$2:D22)</f>
        <v>85.980000000000473</v>
      </c>
      <c r="J22" s="7">
        <f>SUM(G$2:G22)</f>
        <v>48</v>
      </c>
      <c r="K22" s="6">
        <f t="shared" si="6"/>
        <v>2.2059739945206967E-2</v>
      </c>
      <c r="L22" s="6">
        <f t="shared" si="7"/>
        <v>2.7234246845934524E-2</v>
      </c>
      <c r="M22" s="15"/>
      <c r="O22" s="8">
        <v>1</v>
      </c>
      <c r="P22" s="12">
        <f>IF(O22&lt;&gt;"",INDEX(H:H,MATCH(O22*12,B:B,0)),"")</f>
        <v>2460.67</v>
      </c>
      <c r="Q22" s="12">
        <f>IF(O22&lt;&gt;"",INDEX(I:I,MATCH(O22*12,B:B,0)),"")</f>
        <v>60.670000000000073</v>
      </c>
      <c r="R22" s="12">
        <f>IF(O22&lt;&gt;"",INDEX(J:J,MATCH(O22*12,B:B,0)),"")</f>
        <v>48</v>
      </c>
      <c r="S22" s="6">
        <f t="shared" ref="S22:S36" si="12">IF(O22&lt;&gt;"",T22/0.81,"")</f>
        <v>5.6809852176363321E-2</v>
      </c>
      <c r="T22" s="11">
        <f>IF(O22&lt;&gt;"",RATE(O22*12,-$T$2,0,P22,1)*12,"")</f>
        <v>4.6015980262854292E-2</v>
      </c>
      <c r="U22" s="6">
        <f t="shared" ref="U22:U36" si="13">IF(O22&lt;&gt;"",V22/0.81,"")</f>
        <v>5.6809852176363321E-2</v>
      </c>
      <c r="V22" s="6">
        <f>T22</f>
        <v>4.6015980262854292E-2</v>
      </c>
      <c r="W22" s="15"/>
      <c r="X22" s="1"/>
    </row>
    <row r="23" spans="2:24" x14ac:dyDescent="0.2">
      <c r="B23" s="8">
        <f t="shared" si="4"/>
        <v>22</v>
      </c>
      <c r="C23" s="7">
        <f t="shared" si="8"/>
        <v>4285.9800000000005</v>
      </c>
      <c r="D23" s="7">
        <f t="shared" si="0"/>
        <v>200</v>
      </c>
      <c r="E23" s="7">
        <f t="shared" si="9"/>
        <v>4485.9800000000005</v>
      </c>
      <c r="F23" s="7">
        <f t="shared" si="2"/>
        <v>3.63</v>
      </c>
      <c r="G23" s="7">
        <f>IF(MOD(B23,12)=0,$T$2*12*INDEX(bonus_procent_z_dziecmi,MATCH(B23/12,rok_oszczedzania,0)),0)</f>
        <v>0</v>
      </c>
      <c r="H23" s="7">
        <f t="shared" si="11"/>
        <v>4489.6100000000006</v>
      </c>
      <c r="I23" s="7">
        <f>H23-SUM(D$2:D23)</f>
        <v>89.610000000000582</v>
      </c>
      <c r="J23" s="7">
        <f>SUM(G$2:G23)</f>
        <v>48</v>
      </c>
      <c r="K23" s="6">
        <f t="shared" si="6"/>
        <v>2.0992064373734732E-2</v>
      </c>
      <c r="L23" s="6">
        <f t="shared" si="7"/>
        <v>2.591612885646263E-2</v>
      </c>
      <c r="M23" s="15"/>
      <c r="O23" s="8">
        <v>2</v>
      </c>
      <c r="P23" s="12">
        <f>IF(O23&lt;&gt;"",INDEX(H:H,MATCH(O23*12,B:B,0)),"")</f>
        <v>4969.3700000000008</v>
      </c>
      <c r="Q23" s="12">
        <f>IF(O23&lt;&gt;"",INDEX(I:I,MATCH(O23*12,B:B,0)),"")</f>
        <v>169.3700000000008</v>
      </c>
      <c r="R23" s="12">
        <f>IF(O23&lt;&gt;"",INDEX(J:J,MATCH(O23*12,B:B,0)),"")</f>
        <v>120</v>
      </c>
      <c r="S23" s="6">
        <f t="shared" si="12"/>
        <v>4.093908200675677E-2</v>
      </c>
      <c r="T23" s="11">
        <f t="shared" ref="T23:T36" si="14">IF(O23&lt;&gt;"",RATE(O23*12,-$T$2,0,P23,1)*12,"")</f>
        <v>3.3160656425472987E-2</v>
      </c>
      <c r="U23" s="6">
        <f t="shared" si="13"/>
        <v>3.5272752503989264E-2</v>
      </c>
      <c r="V23" s="6">
        <f t="shared" ref="V23:V36" si="15">IF(O23&lt;&gt;"",RATE(12,-$T$2,-P22,P23,1)*12,"")</f>
        <v>2.8570929528231308E-2</v>
      </c>
      <c r="W23" s="15"/>
      <c r="X23" s="1"/>
    </row>
    <row r="24" spans="2:24" x14ac:dyDescent="0.2">
      <c r="B24" s="8">
        <f t="shared" si="4"/>
        <v>23</v>
      </c>
      <c r="C24" s="7">
        <f t="shared" si="8"/>
        <v>4489.6100000000006</v>
      </c>
      <c r="D24" s="7">
        <f t="shared" si="0"/>
        <v>200</v>
      </c>
      <c r="E24" s="7">
        <f t="shared" si="9"/>
        <v>4689.6100000000006</v>
      </c>
      <c r="F24" s="7">
        <f t="shared" si="2"/>
        <v>3.8</v>
      </c>
      <c r="G24" s="7">
        <f>IF(MOD(B24,12)=0,$T$2*12*INDEX(bonus_procent_z_dziecmi,MATCH(B24/12,rok_oszczedzania,0)),0)</f>
        <v>0</v>
      </c>
      <c r="H24" s="7">
        <f t="shared" si="11"/>
        <v>4693.4100000000008</v>
      </c>
      <c r="I24" s="7">
        <f>H24-SUM(D$2:D24)</f>
        <v>93.410000000000764</v>
      </c>
      <c r="J24" s="7">
        <f>SUM(G$2:G24)</f>
        <v>48</v>
      </c>
      <c r="K24" s="6">
        <f t="shared" si="6"/>
        <v>2.0058473641961592E-2</v>
      </c>
      <c r="L24" s="6">
        <f t="shared" si="7"/>
        <v>2.4763547706125419E-2</v>
      </c>
      <c r="M24" s="15"/>
      <c r="O24" s="8">
        <v>3</v>
      </c>
      <c r="P24" s="12">
        <f>IF(O24&lt;&gt;"",INDEX(H:H,MATCH(O24*12,B:B,0)),"")</f>
        <v>7526.560000000004</v>
      </c>
      <c r="Q24" s="12">
        <f>IF(O24&lt;&gt;"",INDEX(I:I,MATCH(O24*12,B:B,0)),"")</f>
        <v>326.56000000000404</v>
      </c>
      <c r="R24" s="12">
        <f>IF(O24&lt;&gt;"",INDEX(J:J,MATCH(O24*12,B:B,0)),"")</f>
        <v>216</v>
      </c>
      <c r="S24" s="6">
        <f t="shared" si="12"/>
        <v>3.5318232788916992E-2</v>
      </c>
      <c r="T24" s="11">
        <f t="shared" si="14"/>
        <v>2.8607768559022764E-2</v>
      </c>
      <c r="U24" s="6">
        <f t="shared" si="13"/>
        <v>3.0627602940524034E-2</v>
      </c>
      <c r="V24" s="6">
        <f t="shared" si="15"/>
        <v>2.480835838182447E-2</v>
      </c>
      <c r="W24" s="15"/>
      <c r="X24" s="1"/>
    </row>
    <row r="25" spans="2:24" x14ac:dyDescent="0.2">
      <c r="B25" s="5">
        <f t="shared" si="4"/>
        <v>24</v>
      </c>
      <c r="C25" s="4">
        <f t="shared" si="8"/>
        <v>4693.4100000000008</v>
      </c>
      <c r="D25" s="4">
        <f t="shared" si="0"/>
        <v>200</v>
      </c>
      <c r="E25" s="4">
        <f t="shared" si="9"/>
        <v>4893.4100000000008</v>
      </c>
      <c r="F25" s="4">
        <f t="shared" si="2"/>
        <v>3.96</v>
      </c>
      <c r="G25" s="4">
        <f>IF(MOD(B25,12)=0,$T$2*12*INDEX(bonus_procent_z_dziecmi,MATCH(B25/12,rok_oszczedzania,0)),0)</f>
        <v>72</v>
      </c>
      <c r="H25" s="4">
        <f t="shared" si="11"/>
        <v>4969.3700000000008</v>
      </c>
      <c r="I25" s="4">
        <f>H25-SUM(D$2:D25)</f>
        <v>169.3700000000008</v>
      </c>
      <c r="J25" s="4">
        <f>SUM(G$2:G25)</f>
        <v>120</v>
      </c>
      <c r="K25" s="3">
        <f t="shared" si="6"/>
        <v>3.3160656425472987E-2</v>
      </c>
      <c r="L25" s="3">
        <f t="shared" si="7"/>
        <v>4.093908200675677E-2</v>
      </c>
      <c r="M25" s="15"/>
      <c r="O25" s="8">
        <v>4</v>
      </c>
      <c r="P25" s="12">
        <f>IF(O25&lt;&gt;"",INDEX(H:H,MATCH(O25*12,B:B,0)),"")</f>
        <v>10132.730000000007</v>
      </c>
      <c r="Q25" s="12">
        <f>IF(O25&lt;&gt;"",INDEX(I:I,MATCH(O25*12,B:B,0)),"")</f>
        <v>532.73000000000684</v>
      </c>
      <c r="R25" s="12">
        <f>IF(O25&lt;&gt;"",INDEX(J:J,MATCH(O25*12,B:B,0)),"")</f>
        <v>336</v>
      </c>
      <c r="S25" s="6">
        <f t="shared" si="12"/>
        <v>3.2415946383402408E-2</v>
      </c>
      <c r="T25" s="11">
        <f t="shared" si="14"/>
        <v>2.6256916570555951E-2</v>
      </c>
      <c r="U25" s="6">
        <f t="shared" si="13"/>
        <v>2.8547420264996001E-2</v>
      </c>
      <c r="V25" s="6">
        <f t="shared" si="15"/>
        <v>2.3123410414646762E-2</v>
      </c>
      <c r="W25" s="15"/>
      <c r="X25" s="1"/>
    </row>
    <row r="26" spans="2:24" x14ac:dyDescent="0.2">
      <c r="B26" s="8">
        <f t="shared" si="4"/>
        <v>25</v>
      </c>
      <c r="C26" s="7">
        <f t="shared" si="8"/>
        <v>4969.3700000000008</v>
      </c>
      <c r="D26" s="7">
        <f t="shared" si="0"/>
        <v>200</v>
      </c>
      <c r="E26" s="7">
        <f t="shared" si="9"/>
        <v>5169.3700000000008</v>
      </c>
      <c r="F26" s="7">
        <f t="shared" si="2"/>
        <v>4.1900000000000004</v>
      </c>
      <c r="G26" s="7">
        <f>IF(MOD(B26,12)=0,$T$2*12*INDEX(bonus_procent_z_dziecmi,MATCH(B26/12,rok_oszczedzania,0)),0)</f>
        <v>0</v>
      </c>
      <c r="H26" s="7">
        <f t="shared" si="11"/>
        <v>5173.5600000000004</v>
      </c>
      <c r="I26" s="7">
        <f>H26-SUM(D$2:D26)</f>
        <v>173.5600000000004</v>
      </c>
      <c r="J26" s="7">
        <f>SUM(G$2:G26)</f>
        <v>120</v>
      </c>
      <c r="K26" s="6">
        <f t="shared" si="6"/>
        <v>3.1375580237035551E-2</v>
      </c>
      <c r="L26" s="6">
        <f t="shared" si="7"/>
        <v>3.8735284243253766E-2</v>
      </c>
      <c r="M26" s="15"/>
      <c r="O26" s="5">
        <v>5</v>
      </c>
      <c r="P26" s="10">
        <f>IF(O26&lt;&gt;"",INDEX(H:H,MATCH(O26*12,B:B,0)),"")</f>
        <v>12788.320000000002</v>
      </c>
      <c r="Q26" s="10">
        <f>IF(O26&lt;&gt;"",INDEX(I:I,MATCH(O26*12,B:B,0)),"")</f>
        <v>788.32000000000153</v>
      </c>
      <c r="R26" s="10">
        <f>IF(O26&lt;&gt;"",INDEX(J:J,MATCH(O26*12,B:B,0)),"")</f>
        <v>480</v>
      </c>
      <c r="S26" s="3">
        <f t="shared" si="12"/>
        <v>3.0625980736334865E-2</v>
      </c>
      <c r="T26" s="9">
        <f t="shared" si="14"/>
        <v>2.4807044396431242E-2</v>
      </c>
      <c r="U26" s="3">
        <f t="shared" si="13"/>
        <v>2.7331555448604064E-2</v>
      </c>
      <c r="V26" s="3">
        <f t="shared" si="15"/>
        <v>2.2138559913369292E-2</v>
      </c>
      <c r="W26" s="15"/>
      <c r="X26" s="1"/>
    </row>
    <row r="27" spans="2:24" x14ac:dyDescent="0.2">
      <c r="B27" s="8">
        <f t="shared" si="4"/>
        <v>26</v>
      </c>
      <c r="C27" s="7">
        <f t="shared" si="8"/>
        <v>5173.5600000000004</v>
      </c>
      <c r="D27" s="7">
        <f t="shared" si="0"/>
        <v>200</v>
      </c>
      <c r="E27" s="7">
        <f t="shared" si="9"/>
        <v>5373.56</v>
      </c>
      <c r="F27" s="7">
        <f t="shared" si="2"/>
        <v>4.3499999999999996</v>
      </c>
      <c r="G27" s="7">
        <f>IF(MOD(B27,12)=0,$T$2*12*INDEX(bonus_procent_z_dziecmi,MATCH(B27/12,rok_oszczedzania,0)),0)</f>
        <v>0</v>
      </c>
      <c r="H27" s="7">
        <f t="shared" si="11"/>
        <v>5377.9100000000008</v>
      </c>
      <c r="I27" s="7">
        <f>H27-SUM(D$2:D27)</f>
        <v>177.91000000000076</v>
      </c>
      <c r="J27" s="7">
        <f>SUM(G$2:G27)</f>
        <v>120</v>
      </c>
      <c r="K27" s="6">
        <f t="shared" si="6"/>
        <v>2.9786546044089757E-2</v>
      </c>
      <c r="L27" s="6">
        <f t="shared" si="7"/>
        <v>3.6773513634678706E-2</v>
      </c>
      <c r="M27" s="15"/>
      <c r="O27" s="8">
        <f t="shared" ref="O27:O36" si="16">IF(O26&lt;$U$2,O26+1,"")</f>
        <v>6</v>
      </c>
      <c r="P27" s="12">
        <f>IF(O27&lt;&gt;"",INDEX(H:H,MATCH(O27*12,B:B,0)),"")</f>
        <v>15613.840000000002</v>
      </c>
      <c r="Q27" s="12">
        <f>IF(O27&lt;&gt;"",INDEX(I:I,MATCH(O27*12,B:B,0)),"")</f>
        <v>1213.840000000002</v>
      </c>
      <c r="R27" s="12">
        <f>IF(O27&lt;&gt;"",INDEX(J:J,MATCH(O27*12,B:B,0)),"")</f>
        <v>768</v>
      </c>
      <c r="S27" s="6">
        <f t="shared" si="12"/>
        <v>3.2463720729854553E-2</v>
      </c>
      <c r="T27" s="11">
        <f t="shared" si="14"/>
        <v>2.6295613791182192E-2</v>
      </c>
      <c r="U27" s="6">
        <f t="shared" si="13"/>
        <v>3.67973525254391E-2</v>
      </c>
      <c r="V27" s="6">
        <f t="shared" si="15"/>
        <v>2.9805855545605671E-2</v>
      </c>
      <c r="W27" s="15"/>
      <c r="X27" s="1"/>
    </row>
    <row r="28" spans="2:24" x14ac:dyDescent="0.2">
      <c r="B28" s="8">
        <f t="shared" si="4"/>
        <v>27</v>
      </c>
      <c r="C28" s="7">
        <f t="shared" si="8"/>
        <v>5377.9100000000008</v>
      </c>
      <c r="D28" s="7">
        <f t="shared" si="0"/>
        <v>200</v>
      </c>
      <c r="E28" s="7">
        <f t="shared" si="9"/>
        <v>5577.9100000000008</v>
      </c>
      <c r="F28" s="7">
        <f t="shared" si="2"/>
        <v>4.5199999999999996</v>
      </c>
      <c r="G28" s="7">
        <f>IF(MOD(B28,12)=0,$T$2*12*INDEX(bonus_procent_z_dziecmi,MATCH(B28/12,rok_oszczedzania,0)),0)</f>
        <v>0</v>
      </c>
      <c r="H28" s="7">
        <f t="shared" si="11"/>
        <v>5582.4300000000012</v>
      </c>
      <c r="I28" s="7">
        <f>H28-SUM(D$2:D28)</f>
        <v>182.4300000000012</v>
      </c>
      <c r="J28" s="7">
        <f>SUM(G$2:G28)</f>
        <v>120</v>
      </c>
      <c r="K28" s="6">
        <f t="shared" si="6"/>
        <v>2.8367283683102151E-2</v>
      </c>
      <c r="L28" s="6">
        <f t="shared" si="7"/>
        <v>3.5021337880373024E-2</v>
      </c>
      <c r="M28" s="15"/>
      <c r="O28" s="8">
        <f t="shared" si="16"/>
        <v>7</v>
      </c>
      <c r="P28" s="12">
        <f>IF(O28&lt;&gt;"",INDEX(H:H,MATCH(O28*12,B:B,0)),"")</f>
        <v>18490.959999999995</v>
      </c>
      <c r="Q28" s="12">
        <f>IF(O28&lt;&gt;"",INDEX(I:I,MATCH(O28*12,B:B,0)),"")</f>
        <v>1690.9599999999955</v>
      </c>
      <c r="R28" s="12">
        <f>IF(O28&lt;&gt;"",INDEX(J:J,MATCH(O28*12,B:B,0)),"")</f>
        <v>1080</v>
      </c>
      <c r="S28" s="6">
        <f t="shared" si="12"/>
        <v>3.2960928647036467E-2</v>
      </c>
      <c r="T28" s="11">
        <f t="shared" si="14"/>
        <v>2.6698352204099537E-2</v>
      </c>
      <c r="U28" s="6">
        <f t="shared" si="13"/>
        <v>3.4394526680295752E-2</v>
      </c>
      <c r="V28" s="6">
        <f t="shared" si="15"/>
        <v>2.7859566611039562E-2</v>
      </c>
      <c r="W28" s="15"/>
      <c r="X28" s="1"/>
    </row>
    <row r="29" spans="2:24" x14ac:dyDescent="0.2">
      <c r="B29" s="8">
        <f t="shared" si="4"/>
        <v>28</v>
      </c>
      <c r="C29" s="7">
        <f t="shared" si="8"/>
        <v>5582.4300000000012</v>
      </c>
      <c r="D29" s="7">
        <f t="shared" si="0"/>
        <v>200</v>
      </c>
      <c r="E29" s="7">
        <f t="shared" si="9"/>
        <v>5782.4300000000012</v>
      </c>
      <c r="F29" s="7">
        <f t="shared" si="2"/>
        <v>4.68</v>
      </c>
      <c r="G29" s="7">
        <f>IF(MOD(B29,12)=0,$T$2*12*INDEX(bonus_procent_z_dziecmi,MATCH(B29/12,rok_oszczedzania,0)),0)</f>
        <v>0</v>
      </c>
      <c r="H29" s="7">
        <f t="shared" si="11"/>
        <v>5787.1100000000015</v>
      </c>
      <c r="I29" s="7">
        <f>H29-SUM(D$2:D29)</f>
        <v>187.11000000000149</v>
      </c>
      <c r="J29" s="7">
        <f>SUM(G$2:G29)</f>
        <v>120</v>
      </c>
      <c r="K29" s="6">
        <f t="shared" si="6"/>
        <v>2.7093028790644038E-2</v>
      </c>
      <c r="L29" s="6">
        <f t="shared" si="7"/>
        <v>3.3448183692153133E-2</v>
      </c>
      <c r="M29" s="15"/>
      <c r="O29" s="8">
        <f t="shared" si="16"/>
        <v>8</v>
      </c>
      <c r="P29" s="12">
        <f>IF(O29&lt;&gt;"",INDEX(H:H,MATCH(O29*12,B:B,0)),"")</f>
        <v>21420.159999999996</v>
      </c>
      <c r="Q29" s="12">
        <f>IF(O29&lt;&gt;"",INDEX(I:I,MATCH(O29*12,B:B,0)),"")</f>
        <v>2220.1599999999962</v>
      </c>
      <c r="R29" s="12">
        <f>IF(O29&lt;&gt;"",INDEX(J:J,MATCH(O29*12,B:B,0)),"")</f>
        <v>1416</v>
      </c>
      <c r="S29" s="6">
        <f t="shared" si="12"/>
        <v>3.2884215101469237E-2</v>
      </c>
      <c r="T29" s="11">
        <f t="shared" si="14"/>
        <v>2.6636214232190081E-2</v>
      </c>
      <c r="U29" s="6">
        <f t="shared" si="13"/>
        <v>3.2622444061795708E-2</v>
      </c>
      <c r="V29" s="6">
        <f t="shared" si="15"/>
        <v>2.6424179690054523E-2</v>
      </c>
      <c r="W29" s="15"/>
      <c r="X29" s="1"/>
    </row>
    <row r="30" spans="2:24" x14ac:dyDescent="0.2">
      <c r="B30" s="8">
        <f t="shared" si="4"/>
        <v>29</v>
      </c>
      <c r="C30" s="7">
        <f t="shared" si="8"/>
        <v>5787.1100000000015</v>
      </c>
      <c r="D30" s="7">
        <f t="shared" si="0"/>
        <v>200</v>
      </c>
      <c r="E30" s="7">
        <f t="shared" si="9"/>
        <v>5987.1100000000015</v>
      </c>
      <c r="F30" s="7">
        <f t="shared" si="2"/>
        <v>4.8499999999999996</v>
      </c>
      <c r="G30" s="7">
        <f>IF(MOD(B30,12)=0,$T$2*12*INDEX(bonus_procent_z_dziecmi,MATCH(B30/12,rok_oszczedzania,0)),0)</f>
        <v>0</v>
      </c>
      <c r="H30" s="7">
        <f t="shared" si="11"/>
        <v>5991.9600000000019</v>
      </c>
      <c r="I30" s="7">
        <f>H30-SUM(D$2:D30)</f>
        <v>191.96000000000186</v>
      </c>
      <c r="J30" s="7">
        <f>SUM(G$2:G30)</f>
        <v>120</v>
      </c>
      <c r="K30" s="6">
        <f t="shared" si="6"/>
        <v>2.594592023901391E-2</v>
      </c>
      <c r="L30" s="6">
        <f t="shared" si="7"/>
        <v>3.2032000295078897E-2</v>
      </c>
      <c r="M30" s="15"/>
      <c r="O30" s="8">
        <f t="shared" si="16"/>
        <v>9</v>
      </c>
      <c r="P30" s="12">
        <f>IF(O30&lt;&gt;"",INDEX(H:H,MATCH(O30*12,B:B,0)),"")</f>
        <v>24401.959999999992</v>
      </c>
      <c r="Q30" s="12">
        <f>IF(O30&lt;&gt;"",INDEX(I:I,MATCH(O30*12,B:B,0)),"")</f>
        <v>2801.9599999999919</v>
      </c>
      <c r="R30" s="12">
        <f>IF(O30&lt;&gt;"",INDEX(J:J,MATCH(O30*12,B:B,0)),"")</f>
        <v>1776</v>
      </c>
      <c r="S30" s="6">
        <f t="shared" si="12"/>
        <v>3.2554857292802289E-2</v>
      </c>
      <c r="T30" s="11">
        <f t="shared" si="14"/>
        <v>2.6369434407169857E-2</v>
      </c>
      <c r="U30" s="6">
        <f t="shared" si="13"/>
        <v>3.1255593787683666E-2</v>
      </c>
      <c r="V30" s="6">
        <f t="shared" si="15"/>
        <v>2.531703096802377E-2</v>
      </c>
      <c r="W30" s="15"/>
      <c r="X30" s="1"/>
    </row>
    <row r="31" spans="2:24" x14ac:dyDescent="0.2">
      <c r="B31" s="8">
        <f t="shared" si="4"/>
        <v>30</v>
      </c>
      <c r="C31" s="7">
        <f t="shared" si="8"/>
        <v>5991.9600000000019</v>
      </c>
      <c r="D31" s="7">
        <f t="shared" si="0"/>
        <v>200</v>
      </c>
      <c r="E31" s="7">
        <f t="shared" si="9"/>
        <v>6191.9600000000019</v>
      </c>
      <c r="F31" s="7">
        <f t="shared" si="2"/>
        <v>5.0199999999999996</v>
      </c>
      <c r="G31" s="7">
        <f>IF(MOD(B31,12)=0,$T$2*12*INDEX(bonus_procent_z_dziecmi,MATCH(B31/12,rok_oszczedzania,0)),0)</f>
        <v>0</v>
      </c>
      <c r="H31" s="7">
        <f t="shared" si="11"/>
        <v>6196.9800000000023</v>
      </c>
      <c r="I31" s="7">
        <f>H31-SUM(D$2:D31)</f>
        <v>196.98000000000229</v>
      </c>
      <c r="J31" s="7">
        <f>SUM(G$2:G31)</f>
        <v>120</v>
      </c>
      <c r="K31" s="6">
        <f t="shared" si="6"/>
        <v>2.4909591745868209E-2</v>
      </c>
      <c r="L31" s="6">
        <f t="shared" si="7"/>
        <v>3.0752582402306428E-2</v>
      </c>
      <c r="M31" s="15"/>
      <c r="O31" s="5">
        <f t="shared" si="16"/>
        <v>10</v>
      </c>
      <c r="P31" s="10">
        <f>IF(O31&lt;&gt;"",INDEX(H:H,MATCH(O31*12,B:B,0)),"")</f>
        <v>27436.899999999994</v>
      </c>
      <c r="Q31" s="10">
        <f>IF(O31&lt;&gt;"",INDEX(I:I,MATCH(O31*12,B:B,0)),"")</f>
        <v>3436.8999999999942</v>
      </c>
      <c r="R31" s="10">
        <f>IF(O31&lt;&gt;"",INDEX(J:J,MATCH(O31*12,B:B,0)),"")</f>
        <v>2160</v>
      </c>
      <c r="S31" s="3">
        <f t="shared" si="12"/>
        <v>3.2118686523865042E-2</v>
      </c>
      <c r="T31" s="9">
        <f t="shared" si="14"/>
        <v>2.6016136084330687E-2</v>
      </c>
      <c r="U31" s="3">
        <f t="shared" si="13"/>
        <v>3.0164361035130264E-2</v>
      </c>
      <c r="V31" s="3">
        <f t="shared" si="15"/>
        <v>2.4433132438455515E-2</v>
      </c>
      <c r="W31" s="15"/>
      <c r="X31" s="1"/>
    </row>
    <row r="32" spans="2:24" x14ac:dyDescent="0.2">
      <c r="B32" s="8">
        <f t="shared" si="4"/>
        <v>31</v>
      </c>
      <c r="C32" s="7">
        <f t="shared" si="8"/>
        <v>6196.9800000000023</v>
      </c>
      <c r="D32" s="7">
        <f t="shared" si="0"/>
        <v>200</v>
      </c>
      <c r="E32" s="7">
        <f t="shared" si="9"/>
        <v>6396.9800000000023</v>
      </c>
      <c r="F32" s="7">
        <f t="shared" si="2"/>
        <v>5.18</v>
      </c>
      <c r="G32" s="7">
        <f>IF(MOD(B32,12)=0,$T$2*12*INDEX(bonus_procent_z_dziecmi,MATCH(B32/12,rok_oszczedzania,0)),0)</f>
        <v>0</v>
      </c>
      <c r="H32" s="7">
        <f t="shared" si="11"/>
        <v>6402.1600000000026</v>
      </c>
      <c r="I32" s="7">
        <f>H32-SUM(D$2:D32)</f>
        <v>202.16000000000258</v>
      </c>
      <c r="J32" s="7">
        <f>SUM(G$2:G32)</f>
        <v>120</v>
      </c>
      <c r="K32" s="6">
        <f t="shared" si="6"/>
        <v>2.3969063979505035E-2</v>
      </c>
      <c r="L32" s="6">
        <f t="shared" si="7"/>
        <v>2.9591437011734608E-2</v>
      </c>
      <c r="M32" s="15"/>
      <c r="O32" s="8">
        <f t="shared" si="16"/>
        <v>11</v>
      </c>
      <c r="P32" s="12">
        <f>IF(O32&lt;&gt;"",INDEX(H:H,MATCH(O32*12,B:B,0)),"")</f>
        <v>30645.469999999998</v>
      </c>
      <c r="Q32" s="12">
        <f>IF(O32&lt;&gt;"",INDEX(I:I,MATCH(O32*12,B:B,0)),"")</f>
        <v>4245.4699999999975</v>
      </c>
      <c r="R32" s="12">
        <f>IF(O32&lt;&gt;"",INDEX(J:J,MATCH(O32*12,B:B,0)),"")</f>
        <v>2688</v>
      </c>
      <c r="S32" s="6">
        <f t="shared" si="12"/>
        <v>3.2481381402143301E-2</v>
      </c>
      <c r="T32" s="11">
        <f t="shared" si="14"/>
        <v>2.6309918935736074E-2</v>
      </c>
      <c r="U32" s="6">
        <f t="shared" si="13"/>
        <v>3.4303445562005104E-2</v>
      </c>
      <c r="V32" s="6">
        <f t="shared" si="15"/>
        <v>2.7785790905224136E-2</v>
      </c>
      <c r="W32" s="15"/>
      <c r="X32" s="1"/>
    </row>
    <row r="33" spans="2:24" x14ac:dyDescent="0.2">
      <c r="B33" s="8">
        <f t="shared" si="4"/>
        <v>32</v>
      </c>
      <c r="C33" s="7">
        <f t="shared" si="8"/>
        <v>6402.1600000000026</v>
      </c>
      <c r="D33" s="7">
        <f t="shared" si="0"/>
        <v>200</v>
      </c>
      <c r="E33" s="7">
        <f t="shared" si="9"/>
        <v>6602.1600000000026</v>
      </c>
      <c r="F33" s="7">
        <f t="shared" si="2"/>
        <v>5.35</v>
      </c>
      <c r="G33" s="7">
        <f>IF(MOD(B33,12)=0,$T$2*12*INDEX(bonus_procent_z_dziecmi,MATCH(B33/12,rok_oszczedzania,0)),0)</f>
        <v>0</v>
      </c>
      <c r="H33" s="7">
        <f t="shared" si="11"/>
        <v>6607.5100000000029</v>
      </c>
      <c r="I33" s="7">
        <f>H33-SUM(D$2:D33)</f>
        <v>207.51000000000295</v>
      </c>
      <c r="J33" s="7">
        <f>SUM(G$2:G33)</f>
        <v>120</v>
      </c>
      <c r="K33" s="6">
        <f t="shared" si="6"/>
        <v>2.3113909864844982E-2</v>
      </c>
      <c r="L33" s="6">
        <f t="shared" si="7"/>
        <v>2.8535691191166643E-2</v>
      </c>
      <c r="M33" s="15"/>
      <c r="O33" s="8">
        <f t="shared" si="16"/>
        <v>12</v>
      </c>
      <c r="P33" s="12">
        <f>IF(O33&lt;&gt;"",INDEX(H:H,MATCH(O33*12,B:B,0)),"")</f>
        <v>33909.339999999989</v>
      </c>
      <c r="Q33" s="12">
        <f>IF(O33&lt;&gt;"",INDEX(I:I,MATCH(O33*12,B:B,0)),"")</f>
        <v>5109.3399999999892</v>
      </c>
      <c r="R33" s="12">
        <f>IF(O33&lt;&gt;"",INDEX(J:J,MATCH(O33*12,B:B,0)),"")</f>
        <v>3240</v>
      </c>
      <c r="S33" s="6">
        <f t="shared" si="12"/>
        <v>3.2557832922730526E-2</v>
      </c>
      <c r="T33" s="11">
        <f t="shared" si="14"/>
        <v>2.6371844667411729E-2</v>
      </c>
      <c r="U33" s="6">
        <f t="shared" si="13"/>
        <v>3.2983840569944613E-2</v>
      </c>
      <c r="V33" s="6">
        <f t="shared" si="15"/>
        <v>2.671691086165514E-2</v>
      </c>
      <c r="W33" s="15"/>
      <c r="X33" s="1"/>
    </row>
    <row r="34" spans="2:24" x14ac:dyDescent="0.2">
      <c r="B34" s="8">
        <f t="shared" si="4"/>
        <v>33</v>
      </c>
      <c r="C34" s="7">
        <f t="shared" si="8"/>
        <v>6607.5100000000029</v>
      </c>
      <c r="D34" s="7">
        <f t="shared" ref="D34:D65" si="17">wplata</f>
        <v>200</v>
      </c>
      <c r="E34" s="7">
        <f t="shared" si="9"/>
        <v>6807.5100000000029</v>
      </c>
      <c r="F34" s="7">
        <f t="shared" ref="F34:F65" si="18">ROUND(E34*oprocentowanie/12*0.81,2)</f>
        <v>5.51</v>
      </c>
      <c r="G34" s="7">
        <f>IF(MOD(B34,12)=0,$T$2*12*INDEX(bonus_procent_z_dziecmi,MATCH(B34/12,rok_oszczedzania,0)),0)</f>
        <v>0</v>
      </c>
      <c r="H34" s="7">
        <f t="shared" si="11"/>
        <v>6813.0200000000032</v>
      </c>
      <c r="I34" s="7">
        <f>H34-SUM(D$2:D34)</f>
        <v>213.02000000000317</v>
      </c>
      <c r="J34" s="7">
        <f>SUM(G$2:G34)</f>
        <v>120</v>
      </c>
      <c r="K34" s="6">
        <f t="shared" si="6"/>
        <v>2.2333073345387845E-2</v>
      </c>
      <c r="L34" s="6">
        <f t="shared" si="7"/>
        <v>2.7571695488133142E-2</v>
      </c>
      <c r="M34" s="15"/>
      <c r="O34" s="8">
        <f t="shared" si="16"/>
        <v>13</v>
      </c>
      <c r="P34" s="12">
        <f>IF(O34&lt;&gt;"",INDEX(H:H,MATCH(O34*12,B:B,0)),"")</f>
        <v>37229.079999999994</v>
      </c>
      <c r="Q34" s="12">
        <f>IF(O34&lt;&gt;"",INDEX(I:I,MATCH(O34*12,B:B,0)),"")</f>
        <v>6029.0799999999945</v>
      </c>
      <c r="R34" s="12">
        <f>IF(O34&lt;&gt;"",INDEX(J:J,MATCH(O34*12,B:B,0)),"")</f>
        <v>3816</v>
      </c>
      <c r="S34" s="6">
        <f t="shared" si="12"/>
        <v>3.2461871485103495E-2</v>
      </c>
      <c r="T34" s="11">
        <f t="shared" si="14"/>
        <v>2.6294115902933835E-2</v>
      </c>
      <c r="U34" s="6">
        <f t="shared" si="13"/>
        <v>3.1874235956370525E-2</v>
      </c>
      <c r="V34" s="6">
        <f t="shared" si="15"/>
        <v>2.5818131124660127E-2</v>
      </c>
      <c r="W34" s="15"/>
      <c r="X34" s="1"/>
    </row>
    <row r="35" spans="2:24" x14ac:dyDescent="0.2">
      <c r="B35" s="8">
        <f t="shared" ref="B35:B66" si="19">B34+1</f>
        <v>34</v>
      </c>
      <c r="C35" s="7">
        <f t="shared" si="8"/>
        <v>6813.0200000000032</v>
      </c>
      <c r="D35" s="7">
        <f t="shared" si="17"/>
        <v>200</v>
      </c>
      <c r="E35" s="7">
        <f t="shared" si="9"/>
        <v>7013.0200000000032</v>
      </c>
      <c r="F35" s="7">
        <f t="shared" si="18"/>
        <v>5.68</v>
      </c>
      <c r="G35" s="7">
        <f>IF(MOD(B35,12)=0,$T$2*12*INDEX(bonus_procent_z_dziecmi,MATCH(B35/12,rok_oszczedzania,0)),0)</f>
        <v>0</v>
      </c>
      <c r="H35" s="7">
        <f t="shared" si="11"/>
        <v>7018.7000000000035</v>
      </c>
      <c r="I35" s="7">
        <f>H35-SUM(D$2:D35)</f>
        <v>218.70000000000346</v>
      </c>
      <c r="J35" s="7">
        <f>SUM(G$2:G35)</f>
        <v>120</v>
      </c>
      <c r="K35" s="6">
        <f t="shared" si="6"/>
        <v>2.16191002653719E-2</v>
      </c>
      <c r="L35" s="6">
        <f t="shared" si="7"/>
        <v>2.6690247241199876E-2</v>
      </c>
      <c r="M35" s="15"/>
      <c r="O35" s="8">
        <f t="shared" si="16"/>
        <v>14</v>
      </c>
      <c r="P35" s="12">
        <f>IF(O35&lt;&gt;"",INDEX(H:H,MATCH(O35*12,B:B,0)),"")</f>
        <v>40605.229999999989</v>
      </c>
      <c r="Q35" s="12">
        <f>IF(O35&lt;&gt;"",INDEX(I:I,MATCH(O35*12,B:B,0)),"")</f>
        <v>7005.2299999999886</v>
      </c>
      <c r="R35" s="12">
        <f>IF(O35&lt;&gt;"",INDEX(J:J,MATCH(O35*12,B:B,0)),"")</f>
        <v>4416</v>
      </c>
      <c r="S35" s="6">
        <f t="shared" si="12"/>
        <v>3.2261674939425854E-2</v>
      </c>
      <c r="T35" s="11">
        <f t="shared" si="14"/>
        <v>2.6131956700934943E-2</v>
      </c>
      <c r="U35" s="6">
        <f t="shared" si="13"/>
        <v>3.0924793417929305E-2</v>
      </c>
      <c r="V35" s="6">
        <f t="shared" si="15"/>
        <v>2.5049082668522737E-2</v>
      </c>
      <c r="W35" s="15"/>
      <c r="X35" s="1"/>
    </row>
    <row r="36" spans="2:24" x14ac:dyDescent="0.2">
      <c r="B36" s="8">
        <f t="shared" si="19"/>
        <v>35</v>
      </c>
      <c r="C36" s="7">
        <f t="shared" si="8"/>
        <v>7018.7000000000035</v>
      </c>
      <c r="D36" s="7">
        <f t="shared" si="17"/>
        <v>200</v>
      </c>
      <c r="E36" s="7">
        <f t="shared" si="9"/>
        <v>7218.7000000000035</v>
      </c>
      <c r="F36" s="7">
        <f t="shared" si="18"/>
        <v>5.85</v>
      </c>
      <c r="G36" s="7">
        <f>IF(MOD(B36,12)=0,$T$2*12*INDEX(bonus_procent_z_dziecmi,MATCH(B36/12,rok_oszczedzania,0)),0)</f>
        <v>0</v>
      </c>
      <c r="H36" s="7">
        <f t="shared" si="11"/>
        <v>7224.5500000000038</v>
      </c>
      <c r="I36" s="7">
        <f>H36-SUM(D$2:D36)</f>
        <v>224.55000000000382</v>
      </c>
      <c r="J36" s="7">
        <f>SUM(G$2:G36)</f>
        <v>120</v>
      </c>
      <c r="K36" s="6">
        <f t="shared" si="6"/>
        <v>2.0964568228572872E-2</v>
      </c>
      <c r="L36" s="6">
        <f t="shared" si="7"/>
        <v>2.588218299823811E-2</v>
      </c>
      <c r="M36" s="15"/>
      <c r="O36" s="5">
        <f t="shared" si="16"/>
        <v>15</v>
      </c>
      <c r="P36" s="10">
        <f>IF(O36&lt;&gt;"",INDEX(H:H,MATCH(O36*12,B:B,0)),"")</f>
        <v>44038.369999999988</v>
      </c>
      <c r="Q36" s="10">
        <f>IF(O36&lt;&gt;"",INDEX(I:I,MATCH(O36*12,B:B,0)),"")</f>
        <v>8038.3699999999881</v>
      </c>
      <c r="R36" s="10">
        <f>IF(O36&lt;&gt;"",INDEX(J:J,MATCH(O36*12,B:B,0)),"")</f>
        <v>5040</v>
      </c>
      <c r="S36" s="3">
        <f t="shared" si="12"/>
        <v>3.1999424864390898E-2</v>
      </c>
      <c r="T36" s="9">
        <f t="shared" si="14"/>
        <v>2.591953414015663E-2</v>
      </c>
      <c r="U36" s="3">
        <f t="shared" si="13"/>
        <v>3.0102108245126269E-2</v>
      </c>
      <c r="V36" s="3">
        <f t="shared" si="15"/>
        <v>2.438270767855228E-2</v>
      </c>
      <c r="W36" s="15"/>
      <c r="X36" s="1"/>
    </row>
    <row r="37" spans="2:24" x14ac:dyDescent="0.2">
      <c r="B37" s="5">
        <f t="shared" si="19"/>
        <v>36</v>
      </c>
      <c r="C37" s="4">
        <f t="shared" si="8"/>
        <v>7224.5500000000038</v>
      </c>
      <c r="D37" s="4">
        <f t="shared" si="17"/>
        <v>200</v>
      </c>
      <c r="E37" s="4">
        <f t="shared" si="9"/>
        <v>7424.5500000000038</v>
      </c>
      <c r="F37" s="4">
        <f t="shared" si="18"/>
        <v>6.01</v>
      </c>
      <c r="G37" s="4">
        <f>IF(MOD(B37,12)=0,$T$2*12*INDEX(bonus_procent_z_dziecmi,MATCH(B37/12,rok_oszczedzania,0)),0)</f>
        <v>95.999999999999986</v>
      </c>
      <c r="H37" s="4">
        <f t="shared" si="11"/>
        <v>7526.560000000004</v>
      </c>
      <c r="I37" s="4">
        <f>H37-SUM(D$2:D37)</f>
        <v>326.56000000000404</v>
      </c>
      <c r="J37" s="4">
        <f>SUM(G$2:G37)</f>
        <v>216</v>
      </c>
      <c r="K37" s="3">
        <f t="shared" si="6"/>
        <v>2.8607768559022764E-2</v>
      </c>
      <c r="L37" s="3">
        <f t="shared" si="7"/>
        <v>3.5318232788916992E-2</v>
      </c>
      <c r="M37" s="15"/>
      <c r="X37" s="1"/>
    </row>
    <row r="38" spans="2:24" x14ac:dyDescent="0.2">
      <c r="B38" s="8">
        <f t="shared" si="19"/>
        <v>37</v>
      </c>
      <c r="C38" s="7">
        <f t="shared" si="8"/>
        <v>7526.560000000004</v>
      </c>
      <c r="D38" s="7">
        <f t="shared" si="17"/>
        <v>200</v>
      </c>
      <c r="E38" s="7">
        <f t="shared" si="9"/>
        <v>7726.560000000004</v>
      </c>
      <c r="F38" s="7">
        <f t="shared" si="18"/>
        <v>6.26</v>
      </c>
      <c r="G38" s="7">
        <f>IF(MOD(B38,12)=0,$T$2*12*INDEX(bonus_procent_z_dziecmi,MATCH(B38/12,rok_oszczedzania,0)),0)</f>
        <v>0</v>
      </c>
      <c r="H38" s="7">
        <f t="shared" si="11"/>
        <v>7732.8200000000043</v>
      </c>
      <c r="I38" s="7">
        <f>H38-SUM(D$2:D38)</f>
        <v>332.82000000000426</v>
      </c>
      <c r="J38" s="7">
        <f>SUM(G$2:G38)</f>
        <v>216</v>
      </c>
      <c r="K38" s="6">
        <f t="shared" si="6"/>
        <v>2.762682925381621E-2</v>
      </c>
      <c r="L38" s="6">
        <f t="shared" si="7"/>
        <v>3.4107196609649643E-2</v>
      </c>
      <c r="M38" s="15"/>
      <c r="X38" s="1"/>
    </row>
    <row r="39" spans="2:24" x14ac:dyDescent="0.2">
      <c r="B39" s="8">
        <f t="shared" si="19"/>
        <v>38</v>
      </c>
      <c r="C39" s="7">
        <f t="shared" si="8"/>
        <v>7732.8200000000043</v>
      </c>
      <c r="D39" s="7">
        <f t="shared" si="17"/>
        <v>200</v>
      </c>
      <c r="E39" s="7">
        <f t="shared" si="9"/>
        <v>7932.8200000000043</v>
      </c>
      <c r="F39" s="7">
        <f t="shared" si="18"/>
        <v>6.43</v>
      </c>
      <c r="G39" s="7">
        <f>IF(MOD(B39,12)=0,$T$2*12*INDEX(bonus_procent_z_dziecmi,MATCH(B39/12,rok_oszczedzania,0)),0)</f>
        <v>0</v>
      </c>
      <c r="H39" s="7">
        <f t="shared" si="11"/>
        <v>7939.2500000000045</v>
      </c>
      <c r="I39" s="7">
        <f>H39-SUM(D$2:D39)</f>
        <v>339.25000000000455</v>
      </c>
      <c r="J39" s="7">
        <f>SUM(G$2:G39)</f>
        <v>216</v>
      </c>
      <c r="K39" s="6">
        <f t="shared" si="6"/>
        <v>2.6720859123342267E-2</v>
      </c>
      <c r="L39" s="6">
        <f t="shared" si="7"/>
        <v>3.2988714967089217E-2</v>
      </c>
      <c r="M39" s="15"/>
      <c r="X39" s="1"/>
    </row>
    <row r="40" spans="2:24" x14ac:dyDescent="0.2">
      <c r="B40" s="8">
        <f t="shared" si="19"/>
        <v>39</v>
      </c>
      <c r="C40" s="7">
        <f t="shared" si="8"/>
        <v>7939.2500000000045</v>
      </c>
      <c r="D40" s="7">
        <f t="shared" si="17"/>
        <v>200</v>
      </c>
      <c r="E40" s="7">
        <f t="shared" si="9"/>
        <v>8139.2500000000045</v>
      </c>
      <c r="F40" s="7">
        <f t="shared" si="18"/>
        <v>6.59</v>
      </c>
      <c r="G40" s="7">
        <f>IF(MOD(B40,12)=0,$T$2*12*INDEX(bonus_procent_z_dziecmi,MATCH(B40/12,rok_oszczedzania,0)),0)</f>
        <v>0</v>
      </c>
      <c r="H40" s="7">
        <f t="shared" si="11"/>
        <v>8145.8400000000047</v>
      </c>
      <c r="I40" s="7">
        <f>H40-SUM(D$2:D40)</f>
        <v>345.84000000000469</v>
      </c>
      <c r="J40" s="7">
        <f>SUM(G$2:G40)</f>
        <v>216</v>
      </c>
      <c r="K40" s="6">
        <f t="shared" si="6"/>
        <v>2.5881673096953797E-2</v>
      </c>
      <c r="L40" s="6">
        <f t="shared" si="7"/>
        <v>3.1952682835745427E-2</v>
      </c>
      <c r="M40" s="15"/>
      <c r="X40" s="1"/>
    </row>
    <row r="41" spans="2:24" x14ac:dyDescent="0.2">
      <c r="B41" s="8">
        <f t="shared" si="19"/>
        <v>40</v>
      </c>
      <c r="C41" s="7">
        <f t="shared" si="8"/>
        <v>8145.8400000000047</v>
      </c>
      <c r="D41" s="7">
        <f t="shared" si="17"/>
        <v>200</v>
      </c>
      <c r="E41" s="7">
        <f t="shared" si="9"/>
        <v>8345.8400000000038</v>
      </c>
      <c r="F41" s="7">
        <f t="shared" si="18"/>
        <v>6.76</v>
      </c>
      <c r="G41" s="7">
        <f>IF(MOD(B41,12)=0,$T$2*12*INDEX(bonus_procent_z_dziecmi,MATCH(B41/12,rok_oszczedzania,0)),0)</f>
        <v>0</v>
      </c>
      <c r="H41" s="7">
        <f t="shared" si="11"/>
        <v>8352.600000000004</v>
      </c>
      <c r="I41" s="7">
        <f>H41-SUM(D$2:D41)</f>
        <v>352.600000000004</v>
      </c>
      <c r="J41" s="7">
        <f>SUM(G$2:G41)</f>
        <v>216</v>
      </c>
      <c r="K41" s="6">
        <f t="shared" si="6"/>
        <v>2.5103517403820452E-2</v>
      </c>
      <c r="L41" s="6">
        <f t="shared" si="7"/>
        <v>3.0991996794840063E-2</v>
      </c>
      <c r="M41" s="15"/>
      <c r="X41" s="1"/>
    </row>
    <row r="42" spans="2:24" x14ac:dyDescent="0.2">
      <c r="B42" s="8">
        <f t="shared" si="19"/>
        <v>41</v>
      </c>
      <c r="C42" s="7">
        <f t="shared" si="8"/>
        <v>8352.600000000004</v>
      </c>
      <c r="D42" s="7">
        <f t="shared" si="17"/>
        <v>200</v>
      </c>
      <c r="E42" s="7">
        <f t="shared" si="9"/>
        <v>8552.600000000004</v>
      </c>
      <c r="F42" s="7">
        <f t="shared" si="18"/>
        <v>6.93</v>
      </c>
      <c r="G42" s="7">
        <f>IF(MOD(B42,12)=0,$T$2*12*INDEX(bonus_procent_z_dziecmi,MATCH(B42/12,rok_oszczedzania,0)),0)</f>
        <v>0</v>
      </c>
      <c r="H42" s="7">
        <f t="shared" si="11"/>
        <v>8559.5300000000043</v>
      </c>
      <c r="I42" s="7">
        <f>H42-SUM(D$2:D42)</f>
        <v>359.53000000000429</v>
      </c>
      <c r="J42" s="7">
        <f>SUM(G$2:G42)</f>
        <v>216</v>
      </c>
      <c r="K42" s="6">
        <f t="shared" si="6"/>
        <v>2.438060758176884E-2</v>
      </c>
      <c r="L42" s="6">
        <f t="shared" si="7"/>
        <v>3.009951553304795E-2</v>
      </c>
      <c r="M42" s="15"/>
      <c r="X42" s="1"/>
    </row>
    <row r="43" spans="2:24" x14ac:dyDescent="0.2">
      <c r="B43" s="8">
        <f t="shared" si="19"/>
        <v>42</v>
      </c>
      <c r="C43" s="7">
        <f t="shared" si="8"/>
        <v>8559.5300000000043</v>
      </c>
      <c r="D43" s="7">
        <f t="shared" si="17"/>
        <v>200</v>
      </c>
      <c r="E43" s="7">
        <f t="shared" si="9"/>
        <v>8759.5300000000043</v>
      </c>
      <c r="F43" s="7">
        <f t="shared" si="18"/>
        <v>7.1</v>
      </c>
      <c r="G43" s="7">
        <f>IF(MOD(B43,12)=0,$T$2*12*INDEX(bonus_procent_z_dziecmi,MATCH(B43/12,rok_oszczedzania,0)),0)</f>
        <v>0</v>
      </c>
      <c r="H43" s="7">
        <f t="shared" si="11"/>
        <v>8766.6300000000047</v>
      </c>
      <c r="I43" s="7">
        <f>H43-SUM(D$2:D43)</f>
        <v>366.63000000000466</v>
      </c>
      <c r="J43" s="7">
        <f>SUM(G$2:G43)</f>
        <v>216</v>
      </c>
      <c r="K43" s="6">
        <f t="shared" si="6"/>
        <v>2.3707828183239466E-2</v>
      </c>
      <c r="L43" s="6">
        <f t="shared" si="7"/>
        <v>2.9268923683011684E-2</v>
      </c>
      <c r="M43" s="15"/>
      <c r="X43" s="1"/>
    </row>
    <row r="44" spans="2:24" x14ac:dyDescent="0.2">
      <c r="B44" s="8">
        <f t="shared" si="19"/>
        <v>43</v>
      </c>
      <c r="C44" s="7">
        <f t="shared" si="8"/>
        <v>8766.6300000000047</v>
      </c>
      <c r="D44" s="7">
        <f t="shared" si="17"/>
        <v>200</v>
      </c>
      <c r="E44" s="7">
        <f t="shared" si="9"/>
        <v>8966.6300000000047</v>
      </c>
      <c r="F44" s="7">
        <f t="shared" si="18"/>
        <v>7.26</v>
      </c>
      <c r="G44" s="7">
        <f>IF(MOD(B44,12)=0,$T$2*12*INDEX(bonus_procent_z_dziecmi,MATCH(B44/12,rok_oszczedzania,0)),0)</f>
        <v>0</v>
      </c>
      <c r="H44" s="7">
        <f t="shared" si="11"/>
        <v>8973.8900000000049</v>
      </c>
      <c r="I44" s="7">
        <f>H44-SUM(D$2:D44)</f>
        <v>373.89000000000487</v>
      </c>
      <c r="J44" s="7">
        <f>SUM(G$2:G44)</f>
        <v>216</v>
      </c>
      <c r="K44" s="6">
        <f t="shared" si="6"/>
        <v>2.3080041132960978E-2</v>
      </c>
      <c r="L44" s="6">
        <f t="shared" si="7"/>
        <v>2.8493877941927131E-2</v>
      </c>
      <c r="M44" s="15"/>
      <c r="X44" s="1"/>
    </row>
    <row r="45" spans="2:24" x14ac:dyDescent="0.2">
      <c r="B45" s="8">
        <f t="shared" si="19"/>
        <v>44</v>
      </c>
      <c r="C45" s="7">
        <f t="shared" si="8"/>
        <v>8973.8900000000049</v>
      </c>
      <c r="D45" s="7">
        <f t="shared" si="17"/>
        <v>200</v>
      </c>
      <c r="E45" s="7">
        <f t="shared" si="9"/>
        <v>9173.8900000000049</v>
      </c>
      <c r="F45" s="7">
        <f t="shared" si="18"/>
        <v>7.43</v>
      </c>
      <c r="G45" s="7">
        <f t="shared" ref="G45:G76" si="20">IF(MOD(B45,12)=0,$T$2*12*INDEX(bonus_procent_z_dziecmi,MATCH(B45/12,rok_oszczedzania,0)),0)</f>
        <v>0</v>
      </c>
      <c r="H45" s="7">
        <f t="shared" ref="H45:H76" si="21">E45+F45+G45</f>
        <v>9181.3200000000052</v>
      </c>
      <c r="I45" s="7">
        <f>H45-SUM(D$2:D45)</f>
        <v>381.32000000000517</v>
      </c>
      <c r="J45" s="7">
        <f>SUM(G$2:G45)</f>
        <v>216</v>
      </c>
      <c r="K45" s="6">
        <f t="shared" si="6"/>
        <v>2.24938650485558E-2</v>
      </c>
      <c r="L45" s="6">
        <f t="shared" si="7"/>
        <v>2.7770203763649134E-2</v>
      </c>
      <c r="M45" s="15"/>
      <c r="X45" s="1"/>
    </row>
    <row r="46" spans="2:24" x14ac:dyDescent="0.2">
      <c r="B46" s="8">
        <f t="shared" si="19"/>
        <v>45</v>
      </c>
      <c r="C46" s="7">
        <f t="shared" si="8"/>
        <v>9181.3200000000052</v>
      </c>
      <c r="D46" s="7">
        <f t="shared" si="17"/>
        <v>200</v>
      </c>
      <c r="E46" s="7">
        <f t="shared" si="9"/>
        <v>9381.3200000000052</v>
      </c>
      <c r="F46" s="7">
        <f t="shared" si="18"/>
        <v>7.6</v>
      </c>
      <c r="G46" s="7">
        <f t="shared" si="20"/>
        <v>0</v>
      </c>
      <c r="H46" s="7">
        <f t="shared" si="21"/>
        <v>9388.9200000000055</v>
      </c>
      <c r="I46" s="7">
        <f>H46-SUM(D$2:D46)</f>
        <v>388.92000000000553</v>
      </c>
      <c r="J46" s="7">
        <f>SUM(G$2:G46)</f>
        <v>216</v>
      </c>
      <c r="K46" s="6">
        <f t="shared" si="6"/>
        <v>2.1945695687331679E-2</v>
      </c>
      <c r="L46" s="6">
        <f t="shared" si="7"/>
        <v>2.7093451465841578E-2</v>
      </c>
      <c r="M46" s="15"/>
      <c r="X46" s="1"/>
    </row>
    <row r="47" spans="2:24" x14ac:dyDescent="0.2">
      <c r="B47" s="8">
        <f t="shared" si="19"/>
        <v>46</v>
      </c>
      <c r="C47" s="7">
        <f t="shared" si="8"/>
        <v>9388.9200000000055</v>
      </c>
      <c r="D47" s="7">
        <f t="shared" si="17"/>
        <v>200</v>
      </c>
      <c r="E47" s="7">
        <f t="shared" si="9"/>
        <v>9588.9200000000055</v>
      </c>
      <c r="F47" s="7">
        <f t="shared" si="18"/>
        <v>7.77</v>
      </c>
      <c r="G47" s="7">
        <f t="shared" si="20"/>
        <v>0</v>
      </c>
      <c r="H47" s="7">
        <f t="shared" si="21"/>
        <v>9596.690000000006</v>
      </c>
      <c r="I47" s="7">
        <f>H47-SUM(D$2:D47)</f>
        <v>396.69000000000597</v>
      </c>
      <c r="J47" s="7">
        <f>SUM(G$2:G47)</f>
        <v>216</v>
      </c>
      <c r="K47" s="6">
        <f t="shared" si="6"/>
        <v>2.1432310473077646E-2</v>
      </c>
      <c r="L47" s="6">
        <f t="shared" si="7"/>
        <v>2.6459642559355116E-2</v>
      </c>
      <c r="M47" s="15"/>
      <c r="X47" s="1"/>
    </row>
    <row r="48" spans="2:24" x14ac:dyDescent="0.2">
      <c r="B48" s="8">
        <f t="shared" si="19"/>
        <v>47</v>
      </c>
      <c r="C48" s="7">
        <f t="shared" si="8"/>
        <v>9596.690000000006</v>
      </c>
      <c r="D48" s="7">
        <f t="shared" si="17"/>
        <v>200</v>
      </c>
      <c r="E48" s="7">
        <f t="shared" si="9"/>
        <v>9796.690000000006</v>
      </c>
      <c r="F48" s="7">
        <f t="shared" si="18"/>
        <v>7.94</v>
      </c>
      <c r="G48" s="7">
        <f t="shared" si="20"/>
        <v>0</v>
      </c>
      <c r="H48" s="7">
        <f t="shared" si="21"/>
        <v>9804.6300000000065</v>
      </c>
      <c r="I48" s="7">
        <f>H48-SUM(D$2:D48)</f>
        <v>404.63000000000648</v>
      </c>
      <c r="J48" s="7">
        <f>SUM(G$2:G48)</f>
        <v>216</v>
      </c>
      <c r="K48" s="6">
        <f t="shared" si="6"/>
        <v>2.095082098475301E-2</v>
      </c>
      <c r="L48" s="6">
        <f t="shared" si="7"/>
        <v>2.5865211092287666E-2</v>
      </c>
      <c r="M48" s="15"/>
      <c r="X48" s="1"/>
    </row>
    <row r="49" spans="2:24" x14ac:dyDescent="0.2">
      <c r="B49" s="5">
        <f t="shared" si="19"/>
        <v>48</v>
      </c>
      <c r="C49" s="4">
        <f t="shared" si="8"/>
        <v>9804.6300000000065</v>
      </c>
      <c r="D49" s="4">
        <f t="shared" si="17"/>
        <v>200</v>
      </c>
      <c r="E49" s="4">
        <f t="shared" si="9"/>
        <v>10004.630000000006</v>
      </c>
      <c r="F49" s="4">
        <f t="shared" si="18"/>
        <v>8.1</v>
      </c>
      <c r="G49" s="4">
        <f t="shared" si="20"/>
        <v>120</v>
      </c>
      <c r="H49" s="4">
        <f t="shared" si="21"/>
        <v>10132.730000000007</v>
      </c>
      <c r="I49" s="4">
        <f>H49-SUM(D$2:D49)</f>
        <v>532.73000000000684</v>
      </c>
      <c r="J49" s="4">
        <f>SUM(G$2:G49)</f>
        <v>336</v>
      </c>
      <c r="K49" s="3">
        <f t="shared" si="6"/>
        <v>2.6256916570555951E-2</v>
      </c>
      <c r="L49" s="3">
        <f t="shared" si="7"/>
        <v>3.2415946383402408E-2</v>
      </c>
      <c r="M49" s="15"/>
      <c r="X49" s="1"/>
    </row>
    <row r="50" spans="2:24" x14ac:dyDescent="0.2">
      <c r="B50" s="8">
        <f t="shared" si="19"/>
        <v>49</v>
      </c>
      <c r="C50" s="7">
        <f t="shared" si="8"/>
        <v>10132.730000000007</v>
      </c>
      <c r="D50" s="7">
        <f t="shared" si="17"/>
        <v>200</v>
      </c>
      <c r="E50" s="7">
        <f t="shared" si="9"/>
        <v>10332.730000000007</v>
      </c>
      <c r="F50" s="7">
        <f t="shared" si="18"/>
        <v>8.3699999999999992</v>
      </c>
      <c r="G50" s="7">
        <f t="shared" si="20"/>
        <v>0</v>
      </c>
      <c r="H50" s="7">
        <f t="shared" si="21"/>
        <v>10341.100000000008</v>
      </c>
      <c r="I50" s="7">
        <f>H50-SUM(D$2:D50)</f>
        <v>541.10000000000764</v>
      </c>
      <c r="J50" s="7">
        <f>SUM(G$2:G50)</f>
        <v>336</v>
      </c>
      <c r="K50" s="6">
        <f t="shared" si="6"/>
        <v>2.5606259489152735E-2</v>
      </c>
      <c r="L50" s="6">
        <f t="shared" si="7"/>
        <v>3.1612666035991027E-2</v>
      </c>
      <c r="M50" s="15"/>
      <c r="X50" s="1"/>
    </row>
    <row r="51" spans="2:24" x14ac:dyDescent="0.2">
      <c r="B51" s="8">
        <f t="shared" si="19"/>
        <v>50</v>
      </c>
      <c r="C51" s="7">
        <f t="shared" si="8"/>
        <v>10341.100000000008</v>
      </c>
      <c r="D51" s="7">
        <f t="shared" si="17"/>
        <v>200</v>
      </c>
      <c r="E51" s="7">
        <f t="shared" si="9"/>
        <v>10541.100000000008</v>
      </c>
      <c r="F51" s="7">
        <f t="shared" si="18"/>
        <v>8.5399999999999991</v>
      </c>
      <c r="G51" s="7">
        <f t="shared" si="20"/>
        <v>0</v>
      </c>
      <c r="H51" s="7">
        <f t="shared" si="21"/>
        <v>10549.640000000009</v>
      </c>
      <c r="I51" s="7">
        <f>H51-SUM(D$2:D51)</f>
        <v>549.64000000000851</v>
      </c>
      <c r="J51" s="7">
        <f>SUM(G$2:G51)</f>
        <v>336</v>
      </c>
      <c r="K51" s="6">
        <f t="shared" si="6"/>
        <v>2.4993486980559174E-2</v>
      </c>
      <c r="L51" s="6">
        <f t="shared" si="7"/>
        <v>3.0856156766122435E-2</v>
      </c>
      <c r="M51" s="15"/>
      <c r="X51" s="1"/>
    </row>
    <row r="52" spans="2:24" x14ac:dyDescent="0.2">
      <c r="B52" s="8">
        <f t="shared" si="19"/>
        <v>51</v>
      </c>
      <c r="C52" s="7">
        <f t="shared" si="8"/>
        <v>10549.640000000009</v>
      </c>
      <c r="D52" s="7">
        <f t="shared" si="17"/>
        <v>200</v>
      </c>
      <c r="E52" s="7">
        <f t="shared" si="9"/>
        <v>10749.640000000009</v>
      </c>
      <c r="F52" s="7">
        <f t="shared" si="18"/>
        <v>8.7100000000000009</v>
      </c>
      <c r="G52" s="7">
        <f t="shared" si="20"/>
        <v>0</v>
      </c>
      <c r="H52" s="7">
        <f t="shared" si="21"/>
        <v>10758.350000000008</v>
      </c>
      <c r="I52" s="7">
        <f>H52-SUM(D$2:D52)</f>
        <v>558.35000000000764</v>
      </c>
      <c r="J52" s="7">
        <f>SUM(G$2:G52)</f>
        <v>336</v>
      </c>
      <c r="K52" s="6">
        <f t="shared" si="6"/>
        <v>2.4415706299981306E-2</v>
      </c>
      <c r="L52" s="6">
        <f t="shared" si="7"/>
        <v>3.0142847283927535E-2</v>
      </c>
      <c r="M52" s="15"/>
      <c r="X52" s="1"/>
    </row>
    <row r="53" spans="2:24" x14ac:dyDescent="0.2">
      <c r="B53" s="8">
        <f t="shared" si="19"/>
        <v>52</v>
      </c>
      <c r="C53" s="7">
        <f t="shared" si="8"/>
        <v>10758.350000000008</v>
      </c>
      <c r="D53" s="7">
        <f t="shared" si="17"/>
        <v>200</v>
      </c>
      <c r="E53" s="7">
        <f t="shared" si="9"/>
        <v>10958.350000000008</v>
      </c>
      <c r="F53" s="7">
        <f t="shared" si="18"/>
        <v>8.8800000000000008</v>
      </c>
      <c r="G53" s="7">
        <f t="shared" si="20"/>
        <v>0</v>
      </c>
      <c r="H53" s="7">
        <f t="shared" si="21"/>
        <v>10967.230000000007</v>
      </c>
      <c r="I53" s="7">
        <f>H53-SUM(D$2:D53)</f>
        <v>567.23000000000684</v>
      </c>
      <c r="J53" s="7">
        <f>SUM(G$2:G53)</f>
        <v>336</v>
      </c>
      <c r="K53" s="6">
        <f t="shared" si="6"/>
        <v>2.387029552751458E-2</v>
      </c>
      <c r="L53" s="6">
        <f t="shared" si="7"/>
        <v>2.9469500651252565E-2</v>
      </c>
      <c r="M53" s="15"/>
      <c r="X53" s="1"/>
    </row>
    <row r="54" spans="2:24" x14ac:dyDescent="0.2">
      <c r="B54" s="8">
        <f t="shared" si="19"/>
        <v>53</v>
      </c>
      <c r="C54" s="7">
        <f t="shared" si="8"/>
        <v>10967.230000000007</v>
      </c>
      <c r="D54" s="7">
        <f t="shared" si="17"/>
        <v>200</v>
      </c>
      <c r="E54" s="7">
        <f t="shared" si="9"/>
        <v>11167.230000000007</v>
      </c>
      <c r="F54" s="7">
        <f t="shared" si="18"/>
        <v>9.0500000000000007</v>
      </c>
      <c r="G54" s="7">
        <f t="shared" si="20"/>
        <v>0</v>
      </c>
      <c r="H54" s="7">
        <f t="shared" si="21"/>
        <v>11176.280000000006</v>
      </c>
      <c r="I54" s="7">
        <f>H54-SUM(D$2:D54)</f>
        <v>576.28000000000611</v>
      </c>
      <c r="J54" s="7">
        <f>SUM(G$2:G54)</f>
        <v>336</v>
      </c>
      <c r="K54" s="6">
        <f t="shared" si="6"/>
        <v>2.3354873699905583E-2</v>
      </c>
      <c r="L54" s="6">
        <f t="shared" si="7"/>
        <v>2.8833177407290841E-2</v>
      </c>
      <c r="M54" s="15"/>
      <c r="X54" s="1"/>
    </row>
    <row r="55" spans="2:24" x14ac:dyDescent="0.2">
      <c r="B55" s="8">
        <f t="shared" si="19"/>
        <v>54</v>
      </c>
      <c r="C55" s="7">
        <f t="shared" si="8"/>
        <v>11176.280000000006</v>
      </c>
      <c r="D55" s="7">
        <f t="shared" si="17"/>
        <v>200</v>
      </c>
      <c r="E55" s="7">
        <f t="shared" si="9"/>
        <v>11376.280000000006</v>
      </c>
      <c r="F55" s="7">
        <f t="shared" si="18"/>
        <v>9.2100000000000009</v>
      </c>
      <c r="G55" s="7">
        <f t="shared" si="20"/>
        <v>0</v>
      </c>
      <c r="H55" s="7">
        <f t="shared" si="21"/>
        <v>11385.490000000005</v>
      </c>
      <c r="I55" s="7">
        <f>H55-SUM(D$2:D55)</f>
        <v>585.49000000000524</v>
      </c>
      <c r="J55" s="7">
        <f>SUM(G$2:G55)</f>
        <v>336</v>
      </c>
      <c r="K55" s="6">
        <f t="shared" si="6"/>
        <v>2.2866897086068937E-2</v>
      </c>
      <c r="L55" s="6">
        <f t="shared" si="7"/>
        <v>2.8230737143294982E-2</v>
      </c>
      <c r="M55" s="15"/>
      <c r="X55" s="1"/>
    </row>
    <row r="56" spans="2:24" x14ac:dyDescent="0.2">
      <c r="B56" s="8">
        <f t="shared" si="19"/>
        <v>55</v>
      </c>
      <c r="C56" s="7">
        <f t="shared" si="8"/>
        <v>11385.490000000005</v>
      </c>
      <c r="D56" s="7">
        <f t="shared" si="17"/>
        <v>200</v>
      </c>
      <c r="E56" s="7">
        <f t="shared" si="9"/>
        <v>11585.490000000005</v>
      </c>
      <c r="F56" s="7">
        <f t="shared" si="18"/>
        <v>9.3800000000000008</v>
      </c>
      <c r="G56" s="7">
        <f t="shared" si="20"/>
        <v>0</v>
      </c>
      <c r="H56" s="7">
        <f t="shared" si="21"/>
        <v>11594.870000000004</v>
      </c>
      <c r="I56" s="7">
        <f>H56-SUM(D$2:D56)</f>
        <v>594.87000000000444</v>
      </c>
      <c r="J56" s="7">
        <f>SUM(G$2:G56)</f>
        <v>336</v>
      </c>
      <c r="K56" s="6">
        <f t="shared" si="6"/>
        <v>2.2404796143407346E-2</v>
      </c>
      <c r="L56" s="6">
        <f t="shared" si="7"/>
        <v>2.7660242152354745E-2</v>
      </c>
      <c r="M56" s="15"/>
      <c r="X56" s="1"/>
    </row>
    <row r="57" spans="2:24" x14ac:dyDescent="0.2">
      <c r="B57" s="8">
        <f t="shared" si="19"/>
        <v>56</v>
      </c>
      <c r="C57" s="7">
        <f t="shared" si="8"/>
        <v>11594.870000000004</v>
      </c>
      <c r="D57" s="7">
        <f t="shared" si="17"/>
        <v>200</v>
      </c>
      <c r="E57" s="7">
        <f t="shared" si="9"/>
        <v>11794.870000000004</v>
      </c>
      <c r="F57" s="7">
        <f t="shared" si="18"/>
        <v>9.5500000000000007</v>
      </c>
      <c r="G57" s="7">
        <f t="shared" si="20"/>
        <v>0</v>
      </c>
      <c r="H57" s="7">
        <f t="shared" si="21"/>
        <v>11804.420000000004</v>
      </c>
      <c r="I57" s="7">
        <f>H57-SUM(D$2:D57)</f>
        <v>604.42000000000371</v>
      </c>
      <c r="J57" s="7">
        <f>SUM(G$2:G57)</f>
        <v>336</v>
      </c>
      <c r="K57" s="6">
        <f t="shared" si="6"/>
        <v>2.1966766647532977E-2</v>
      </c>
      <c r="L57" s="6">
        <f t="shared" si="7"/>
        <v>2.7119464996954293E-2</v>
      </c>
      <c r="M57" s="15"/>
      <c r="X57" s="1"/>
    </row>
    <row r="58" spans="2:24" x14ac:dyDescent="0.2">
      <c r="B58" s="8">
        <f t="shared" si="19"/>
        <v>57</v>
      </c>
      <c r="C58" s="7">
        <f t="shared" si="8"/>
        <v>11804.420000000004</v>
      </c>
      <c r="D58" s="7">
        <f t="shared" si="17"/>
        <v>200</v>
      </c>
      <c r="E58" s="7">
        <f t="shared" si="9"/>
        <v>12004.420000000004</v>
      </c>
      <c r="F58" s="7">
        <f t="shared" si="18"/>
        <v>9.7200000000000006</v>
      </c>
      <c r="G58" s="7">
        <f t="shared" si="20"/>
        <v>0</v>
      </c>
      <c r="H58" s="7">
        <f t="shared" si="21"/>
        <v>12014.140000000003</v>
      </c>
      <c r="I58" s="7">
        <f>H58-SUM(D$2:D58)</f>
        <v>614.14000000000306</v>
      </c>
      <c r="J58" s="7">
        <f>SUM(G$2:G58)</f>
        <v>336</v>
      </c>
      <c r="K58" s="6">
        <f t="shared" si="6"/>
        <v>2.155115885066658E-2</v>
      </c>
      <c r="L58" s="6">
        <f t="shared" si="7"/>
        <v>2.660636895144022E-2</v>
      </c>
      <c r="M58" s="15"/>
      <c r="X58" s="1"/>
    </row>
    <row r="59" spans="2:24" x14ac:dyDescent="0.2">
      <c r="B59" s="8">
        <f t="shared" si="19"/>
        <v>58</v>
      </c>
      <c r="C59" s="7">
        <f t="shared" si="8"/>
        <v>12014.140000000003</v>
      </c>
      <c r="D59" s="7">
        <f t="shared" si="17"/>
        <v>200</v>
      </c>
      <c r="E59" s="7">
        <f t="shared" si="9"/>
        <v>12214.140000000003</v>
      </c>
      <c r="F59" s="7">
        <f t="shared" si="18"/>
        <v>9.89</v>
      </c>
      <c r="G59" s="7">
        <f t="shared" si="20"/>
        <v>0</v>
      </c>
      <c r="H59" s="7">
        <f t="shared" si="21"/>
        <v>12224.030000000002</v>
      </c>
      <c r="I59" s="7">
        <f>H59-SUM(D$2:D59)</f>
        <v>624.03000000000247</v>
      </c>
      <c r="J59" s="7">
        <f>SUM(G$2:G59)</f>
        <v>336</v>
      </c>
      <c r="K59" s="6">
        <f t="shared" si="6"/>
        <v>2.1156461880235997E-2</v>
      </c>
      <c r="L59" s="6">
        <f t="shared" si="7"/>
        <v>2.6119088741032092E-2</v>
      </c>
      <c r="M59" s="15"/>
      <c r="X59" s="1"/>
    </row>
    <row r="60" spans="2:24" x14ac:dyDescent="0.2">
      <c r="B60" s="8">
        <f t="shared" si="19"/>
        <v>59</v>
      </c>
      <c r="C60" s="7">
        <f t="shared" si="8"/>
        <v>12224.030000000002</v>
      </c>
      <c r="D60" s="7">
        <f t="shared" si="17"/>
        <v>200</v>
      </c>
      <c r="E60" s="7">
        <f t="shared" si="9"/>
        <v>12424.030000000002</v>
      </c>
      <c r="F60" s="7">
        <f t="shared" si="18"/>
        <v>10.06</v>
      </c>
      <c r="G60" s="7">
        <f t="shared" si="20"/>
        <v>0</v>
      </c>
      <c r="H60" s="7">
        <f t="shared" si="21"/>
        <v>12434.090000000002</v>
      </c>
      <c r="I60" s="7">
        <f>H60-SUM(D$2:D60)</f>
        <v>634.09000000000196</v>
      </c>
      <c r="J60" s="7">
        <f>SUM(G$2:G60)</f>
        <v>336</v>
      </c>
      <c r="K60" s="6">
        <f t="shared" si="6"/>
        <v>2.0781289945591103E-2</v>
      </c>
      <c r="L60" s="6">
        <f t="shared" si="7"/>
        <v>2.5655913513075435E-2</v>
      </c>
      <c r="M60" s="15"/>
      <c r="X60" s="1"/>
    </row>
    <row r="61" spans="2:24" x14ac:dyDescent="0.2">
      <c r="B61" s="5">
        <f t="shared" si="19"/>
        <v>60</v>
      </c>
      <c r="C61" s="4">
        <f t="shared" si="8"/>
        <v>12434.090000000002</v>
      </c>
      <c r="D61" s="4">
        <f t="shared" si="17"/>
        <v>200</v>
      </c>
      <c r="E61" s="4">
        <f t="shared" si="9"/>
        <v>12634.090000000002</v>
      </c>
      <c r="F61" s="4">
        <f t="shared" si="18"/>
        <v>10.23</v>
      </c>
      <c r="G61" s="4">
        <f t="shared" si="20"/>
        <v>144</v>
      </c>
      <c r="H61" s="4">
        <f t="shared" si="21"/>
        <v>12788.320000000002</v>
      </c>
      <c r="I61" s="4">
        <f>H61-SUM(D$2:D61)</f>
        <v>788.32000000000153</v>
      </c>
      <c r="J61" s="4">
        <f>SUM(G$2:G61)</f>
        <v>480</v>
      </c>
      <c r="K61" s="3">
        <f t="shared" si="6"/>
        <v>2.4807044396431242E-2</v>
      </c>
      <c r="L61" s="3">
        <f t="shared" si="7"/>
        <v>3.0625980736334865E-2</v>
      </c>
      <c r="M61" s="15"/>
      <c r="X61" s="1"/>
    </row>
    <row r="62" spans="2:24" x14ac:dyDescent="0.2">
      <c r="B62" s="8">
        <f t="shared" si="19"/>
        <v>61</v>
      </c>
      <c r="C62" s="7">
        <f t="shared" si="8"/>
        <v>12788.320000000002</v>
      </c>
      <c r="D62" s="7">
        <f t="shared" si="17"/>
        <v>200</v>
      </c>
      <c r="E62" s="7">
        <f t="shared" si="9"/>
        <v>12988.320000000002</v>
      </c>
      <c r="F62" s="7">
        <f t="shared" si="18"/>
        <v>10.52</v>
      </c>
      <c r="G62" s="7">
        <f t="shared" si="20"/>
        <v>0</v>
      </c>
      <c r="H62" s="7">
        <f t="shared" si="21"/>
        <v>12998.840000000002</v>
      </c>
      <c r="I62" s="7">
        <f>H62-SUM(D$2:D62)</f>
        <v>798.84000000000196</v>
      </c>
      <c r="J62" s="7">
        <f>SUM(G$2:G62)</f>
        <v>480</v>
      </c>
      <c r="K62" s="6">
        <f t="shared" si="6"/>
        <v>2.4329811748050625E-2</v>
      </c>
      <c r="L62" s="6">
        <f t="shared" si="7"/>
        <v>3.0036804627222993E-2</v>
      </c>
      <c r="M62" s="15"/>
      <c r="X62" s="1"/>
    </row>
    <row r="63" spans="2:24" x14ac:dyDescent="0.2">
      <c r="B63" s="8">
        <f t="shared" si="19"/>
        <v>62</v>
      </c>
      <c r="C63" s="7">
        <f t="shared" si="8"/>
        <v>12998.840000000002</v>
      </c>
      <c r="D63" s="7">
        <f t="shared" si="17"/>
        <v>200</v>
      </c>
      <c r="E63" s="7">
        <f t="shared" si="9"/>
        <v>13198.840000000002</v>
      </c>
      <c r="F63" s="7">
        <f t="shared" si="18"/>
        <v>10.69</v>
      </c>
      <c r="G63" s="7">
        <f t="shared" si="20"/>
        <v>0</v>
      </c>
      <c r="H63" s="7">
        <f t="shared" si="21"/>
        <v>13209.530000000002</v>
      </c>
      <c r="I63" s="7">
        <f>H63-SUM(D$2:D63)</f>
        <v>809.53000000000247</v>
      </c>
      <c r="J63" s="7">
        <f>SUM(G$2:G63)</f>
        <v>480</v>
      </c>
      <c r="K63" s="6">
        <f t="shared" si="6"/>
        <v>2.3874980327073768E-2</v>
      </c>
      <c r="L63" s="6">
        <f t="shared" si="7"/>
        <v>2.9475284354412056E-2</v>
      </c>
      <c r="M63" s="15"/>
      <c r="X63" s="1"/>
    </row>
    <row r="64" spans="2:24" x14ac:dyDescent="0.2">
      <c r="B64" s="8">
        <f t="shared" si="19"/>
        <v>63</v>
      </c>
      <c r="C64" s="7">
        <f t="shared" si="8"/>
        <v>13209.530000000002</v>
      </c>
      <c r="D64" s="7">
        <f t="shared" si="17"/>
        <v>200</v>
      </c>
      <c r="E64" s="7">
        <f t="shared" si="9"/>
        <v>13409.530000000002</v>
      </c>
      <c r="F64" s="7">
        <f t="shared" si="18"/>
        <v>10.86</v>
      </c>
      <c r="G64" s="7">
        <f t="shared" si="20"/>
        <v>0</v>
      </c>
      <c r="H64" s="7">
        <f t="shared" si="21"/>
        <v>13420.390000000003</v>
      </c>
      <c r="I64" s="7">
        <f>H64-SUM(D$2:D64)</f>
        <v>820.39000000000306</v>
      </c>
      <c r="J64" s="7">
        <f>SUM(G$2:G64)</f>
        <v>480</v>
      </c>
      <c r="K64" s="6">
        <f t="shared" si="6"/>
        <v>2.3441163316122497E-2</v>
      </c>
      <c r="L64" s="6">
        <f t="shared" si="7"/>
        <v>2.8939707797682093E-2</v>
      </c>
      <c r="M64" s="15"/>
      <c r="X64" s="1"/>
    </row>
    <row r="65" spans="2:24" x14ac:dyDescent="0.2">
      <c r="B65" s="8">
        <f t="shared" si="19"/>
        <v>64</v>
      </c>
      <c r="C65" s="7">
        <f t="shared" si="8"/>
        <v>13420.390000000003</v>
      </c>
      <c r="D65" s="7">
        <f t="shared" si="17"/>
        <v>200</v>
      </c>
      <c r="E65" s="7">
        <f t="shared" si="9"/>
        <v>13620.390000000003</v>
      </c>
      <c r="F65" s="7">
        <f t="shared" si="18"/>
        <v>11.03</v>
      </c>
      <c r="G65" s="7">
        <f t="shared" si="20"/>
        <v>0</v>
      </c>
      <c r="H65" s="7">
        <f t="shared" si="21"/>
        <v>13631.420000000004</v>
      </c>
      <c r="I65" s="7">
        <f>H65-SUM(D$2:D65)</f>
        <v>831.42000000000371</v>
      </c>
      <c r="J65" s="7">
        <f>SUM(G$2:G65)</f>
        <v>480</v>
      </c>
      <c r="K65" s="6">
        <f t="shared" si="6"/>
        <v>2.3027079560758487E-2</v>
      </c>
      <c r="L65" s="6">
        <f t="shared" si="7"/>
        <v>2.8428493284887019E-2</v>
      </c>
      <c r="M65" s="15"/>
      <c r="X65" s="1"/>
    </row>
    <row r="66" spans="2:24" x14ac:dyDescent="0.2">
      <c r="B66" s="8">
        <f t="shared" si="19"/>
        <v>65</v>
      </c>
      <c r="C66" s="7">
        <f t="shared" si="8"/>
        <v>13631.420000000004</v>
      </c>
      <c r="D66" s="7">
        <f t="shared" ref="D66:D97" si="22">wplata</f>
        <v>200</v>
      </c>
      <c r="E66" s="7">
        <f t="shared" si="9"/>
        <v>13831.420000000004</v>
      </c>
      <c r="F66" s="7">
        <f t="shared" ref="F66:F97" si="23">ROUND(E66*oprocentowanie/12*0.81,2)</f>
        <v>11.2</v>
      </c>
      <c r="G66" s="7">
        <f t="shared" si="20"/>
        <v>0</v>
      </c>
      <c r="H66" s="7">
        <f t="shared" si="21"/>
        <v>13842.620000000004</v>
      </c>
      <c r="I66" s="7">
        <f>H66-SUM(D$2:D66)</f>
        <v>842.62000000000444</v>
      </c>
      <c r="J66" s="7">
        <f>SUM(G$2:G66)</f>
        <v>480</v>
      </c>
      <c r="K66" s="6">
        <f t="shared" si="6"/>
        <v>2.263154406129288E-2</v>
      </c>
      <c r="L66" s="6">
        <f t="shared" si="7"/>
        <v>2.7940177853448E-2</v>
      </c>
      <c r="M66" s="15"/>
      <c r="X66" s="1"/>
    </row>
    <row r="67" spans="2:24" x14ac:dyDescent="0.2">
      <c r="B67" s="8">
        <f t="shared" ref="B67:B98" si="24">B66+1</f>
        <v>66</v>
      </c>
      <c r="C67" s="7">
        <f t="shared" si="8"/>
        <v>13842.620000000004</v>
      </c>
      <c r="D67" s="7">
        <f t="shared" si="22"/>
        <v>200</v>
      </c>
      <c r="E67" s="7">
        <f t="shared" si="9"/>
        <v>14042.620000000004</v>
      </c>
      <c r="F67" s="7">
        <f t="shared" si="23"/>
        <v>11.37</v>
      </c>
      <c r="G67" s="7">
        <f t="shared" si="20"/>
        <v>0</v>
      </c>
      <c r="H67" s="7">
        <f t="shared" si="21"/>
        <v>14053.990000000005</v>
      </c>
      <c r="I67" s="7">
        <f>H67-SUM(D$2:D67)</f>
        <v>853.99000000000524</v>
      </c>
      <c r="J67" s="7">
        <f>SUM(G$2:G67)</f>
        <v>480</v>
      </c>
      <c r="K67" s="6">
        <f t="shared" ref="K67:K130" si="25">RATE(B67,-D67,0,H67,1)*12</f>
        <v>2.2253459439245112E-2</v>
      </c>
      <c r="L67" s="6">
        <f t="shared" ref="L67:L130" si="26">K67/0.81</f>
        <v>2.7473406715117422E-2</v>
      </c>
      <c r="M67" s="15"/>
      <c r="X67" s="1"/>
    </row>
    <row r="68" spans="2:24" x14ac:dyDescent="0.2">
      <c r="B68" s="8">
        <f t="shared" si="24"/>
        <v>67</v>
      </c>
      <c r="C68" s="7">
        <f t="shared" ref="C68:C131" si="27">H67</f>
        <v>14053.990000000005</v>
      </c>
      <c r="D68" s="7">
        <f t="shared" si="22"/>
        <v>200</v>
      </c>
      <c r="E68" s="7">
        <f t="shared" ref="E68:E131" si="28">C68+D68</f>
        <v>14253.990000000005</v>
      </c>
      <c r="F68" s="7">
        <f t="shared" si="23"/>
        <v>11.55</v>
      </c>
      <c r="G68" s="7">
        <f t="shared" si="20"/>
        <v>0</v>
      </c>
      <c r="H68" s="7">
        <f t="shared" si="21"/>
        <v>14265.540000000005</v>
      </c>
      <c r="I68" s="7">
        <f>H68-SUM(D$2:D68)</f>
        <v>865.54000000000451</v>
      </c>
      <c r="J68" s="7">
        <f>SUM(G$2:G68)</f>
        <v>480</v>
      </c>
      <c r="K68" s="6">
        <f t="shared" si="25"/>
        <v>2.1892051264997034E-2</v>
      </c>
      <c r="L68" s="6">
        <f t="shared" si="26"/>
        <v>2.7027223783946952E-2</v>
      </c>
      <c r="M68" s="15"/>
      <c r="X68" s="1"/>
    </row>
    <row r="69" spans="2:24" x14ac:dyDescent="0.2">
      <c r="B69" s="8">
        <f t="shared" si="24"/>
        <v>68</v>
      </c>
      <c r="C69" s="7">
        <f t="shared" si="27"/>
        <v>14265.540000000005</v>
      </c>
      <c r="D69" s="7">
        <f t="shared" si="22"/>
        <v>200</v>
      </c>
      <c r="E69" s="7">
        <f t="shared" si="28"/>
        <v>14465.540000000005</v>
      </c>
      <c r="F69" s="7">
        <f t="shared" si="23"/>
        <v>11.72</v>
      </c>
      <c r="G69" s="7">
        <f t="shared" si="20"/>
        <v>0</v>
      </c>
      <c r="H69" s="7">
        <f t="shared" si="21"/>
        <v>14477.260000000004</v>
      </c>
      <c r="I69" s="7">
        <f>H69-SUM(D$2:D69)</f>
        <v>877.26000000000386</v>
      </c>
      <c r="J69" s="7">
        <f>SUM(G$2:G69)</f>
        <v>480</v>
      </c>
      <c r="K69" s="6">
        <f t="shared" si="25"/>
        <v>2.154611814717914E-2</v>
      </c>
      <c r="L69" s="6">
        <f t="shared" si="26"/>
        <v>2.6600145860714988E-2</v>
      </c>
      <c r="M69" s="15"/>
      <c r="X69" s="1"/>
    </row>
    <row r="70" spans="2:24" x14ac:dyDescent="0.2">
      <c r="B70" s="8">
        <f t="shared" si="24"/>
        <v>69</v>
      </c>
      <c r="C70" s="7">
        <f t="shared" si="27"/>
        <v>14477.260000000004</v>
      </c>
      <c r="D70" s="7">
        <f t="shared" si="22"/>
        <v>200</v>
      </c>
      <c r="E70" s="7">
        <f t="shared" si="28"/>
        <v>14677.260000000004</v>
      </c>
      <c r="F70" s="7">
        <f t="shared" si="23"/>
        <v>11.89</v>
      </c>
      <c r="G70" s="7">
        <f t="shared" si="20"/>
        <v>0</v>
      </c>
      <c r="H70" s="7">
        <f t="shared" si="21"/>
        <v>14689.150000000003</v>
      </c>
      <c r="I70" s="7">
        <f>H70-SUM(D$2:D70)</f>
        <v>889.15000000000327</v>
      </c>
      <c r="J70" s="7">
        <f>SUM(G$2:G70)</f>
        <v>480</v>
      </c>
      <c r="K70" s="6">
        <f t="shared" si="25"/>
        <v>2.1214783488501639E-2</v>
      </c>
      <c r="L70" s="6">
        <f t="shared" si="26"/>
        <v>2.619109072654523E-2</v>
      </c>
      <c r="M70" s="15"/>
      <c r="X70" s="1"/>
    </row>
    <row r="71" spans="2:24" x14ac:dyDescent="0.2">
      <c r="B71" s="8">
        <f t="shared" si="24"/>
        <v>70</v>
      </c>
      <c r="C71" s="7">
        <f t="shared" si="27"/>
        <v>14689.150000000003</v>
      </c>
      <c r="D71" s="7">
        <f t="shared" si="22"/>
        <v>200</v>
      </c>
      <c r="E71" s="7">
        <f t="shared" si="28"/>
        <v>14889.150000000003</v>
      </c>
      <c r="F71" s="7">
        <f t="shared" si="23"/>
        <v>12.06</v>
      </c>
      <c r="G71" s="7">
        <f t="shared" si="20"/>
        <v>0</v>
      </c>
      <c r="H71" s="7">
        <f t="shared" si="21"/>
        <v>14901.210000000003</v>
      </c>
      <c r="I71" s="7">
        <f>H71-SUM(D$2:D71)</f>
        <v>901.21000000000276</v>
      </c>
      <c r="J71" s="7">
        <f>SUM(G$2:G71)</f>
        <v>480</v>
      </c>
      <c r="K71" s="6">
        <f t="shared" si="25"/>
        <v>2.0897231882878911E-2</v>
      </c>
      <c r="L71" s="6">
        <f t="shared" si="26"/>
        <v>2.5799051707257912E-2</v>
      </c>
      <c r="M71" s="15"/>
      <c r="X71" s="1"/>
    </row>
    <row r="72" spans="2:24" x14ac:dyDescent="0.2">
      <c r="B72" s="8">
        <f t="shared" si="24"/>
        <v>71</v>
      </c>
      <c r="C72" s="7">
        <f t="shared" si="27"/>
        <v>14901.210000000003</v>
      </c>
      <c r="D72" s="7">
        <f t="shared" si="22"/>
        <v>200</v>
      </c>
      <c r="E72" s="7">
        <f t="shared" si="28"/>
        <v>15101.210000000003</v>
      </c>
      <c r="F72" s="7">
        <f t="shared" si="23"/>
        <v>12.23</v>
      </c>
      <c r="G72" s="7">
        <f t="shared" si="20"/>
        <v>0</v>
      </c>
      <c r="H72" s="7">
        <f t="shared" si="21"/>
        <v>15113.440000000002</v>
      </c>
      <c r="I72" s="7">
        <f>H72-SUM(D$2:D72)</f>
        <v>913.44000000000233</v>
      </c>
      <c r="J72" s="7">
        <f>SUM(G$2:G72)</f>
        <v>480</v>
      </c>
      <c r="K72" s="6">
        <f t="shared" si="25"/>
        <v>2.0592704067688275E-2</v>
      </c>
      <c r="L72" s="6">
        <f t="shared" si="26"/>
        <v>2.542309144159046E-2</v>
      </c>
      <c r="M72" s="15"/>
      <c r="X72" s="1"/>
    </row>
    <row r="73" spans="2:24" x14ac:dyDescent="0.2">
      <c r="B73" s="5">
        <f t="shared" si="24"/>
        <v>72</v>
      </c>
      <c r="C73" s="4">
        <f t="shared" si="27"/>
        <v>15113.440000000002</v>
      </c>
      <c r="D73" s="4">
        <f t="shared" si="22"/>
        <v>200</v>
      </c>
      <c r="E73" s="4">
        <f t="shared" si="28"/>
        <v>15313.440000000002</v>
      </c>
      <c r="F73" s="4">
        <f t="shared" si="23"/>
        <v>12.4</v>
      </c>
      <c r="G73" s="4">
        <f t="shared" si="20"/>
        <v>288</v>
      </c>
      <c r="H73" s="4">
        <f t="shared" si="21"/>
        <v>15613.840000000002</v>
      </c>
      <c r="I73" s="4">
        <f>H73-SUM(D$2:D73)</f>
        <v>1213.840000000002</v>
      </c>
      <c r="J73" s="4">
        <f>SUM(G$2:G73)</f>
        <v>768</v>
      </c>
      <c r="K73" s="3">
        <f t="shared" si="25"/>
        <v>2.6295613791182192E-2</v>
      </c>
      <c r="L73" s="3">
        <f t="shared" si="26"/>
        <v>3.2463720729854553E-2</v>
      </c>
      <c r="M73" s="15"/>
      <c r="X73" s="1"/>
    </row>
    <row r="74" spans="2:24" x14ac:dyDescent="0.2">
      <c r="B74" s="8">
        <f t="shared" si="24"/>
        <v>73</v>
      </c>
      <c r="C74" s="7">
        <f t="shared" si="27"/>
        <v>15613.840000000002</v>
      </c>
      <c r="D74" s="7">
        <f t="shared" si="22"/>
        <v>200</v>
      </c>
      <c r="E74" s="7">
        <f t="shared" si="28"/>
        <v>15813.840000000002</v>
      </c>
      <c r="F74" s="7">
        <f t="shared" si="23"/>
        <v>12.81</v>
      </c>
      <c r="G74" s="7">
        <f t="shared" si="20"/>
        <v>0</v>
      </c>
      <c r="H74" s="7">
        <f t="shared" si="21"/>
        <v>15826.650000000001</v>
      </c>
      <c r="I74" s="7">
        <f>H74-SUM(D$2:D74)</f>
        <v>1226.6500000000015</v>
      </c>
      <c r="J74" s="7">
        <f>SUM(G$2:G74)</f>
        <v>768</v>
      </c>
      <c r="K74" s="6">
        <f t="shared" si="25"/>
        <v>2.5858715521213063E-2</v>
      </c>
      <c r="L74" s="6">
        <f t="shared" si="26"/>
        <v>3.1924340149645757E-2</v>
      </c>
      <c r="M74" s="15"/>
      <c r="X74" s="1"/>
    </row>
    <row r="75" spans="2:24" x14ac:dyDescent="0.2">
      <c r="B75" s="8">
        <f t="shared" si="24"/>
        <v>74</v>
      </c>
      <c r="C75" s="7">
        <f t="shared" si="27"/>
        <v>15826.650000000001</v>
      </c>
      <c r="D75" s="7">
        <f t="shared" si="22"/>
        <v>200</v>
      </c>
      <c r="E75" s="7">
        <f t="shared" si="28"/>
        <v>16026.650000000001</v>
      </c>
      <c r="F75" s="7">
        <f t="shared" si="23"/>
        <v>12.98</v>
      </c>
      <c r="G75" s="7">
        <f t="shared" si="20"/>
        <v>0</v>
      </c>
      <c r="H75" s="7">
        <f t="shared" si="21"/>
        <v>16039.630000000001</v>
      </c>
      <c r="I75" s="7">
        <f>H75-SUM(D$2:D75)</f>
        <v>1239.630000000001</v>
      </c>
      <c r="J75" s="7">
        <f>SUM(G$2:G75)</f>
        <v>768</v>
      </c>
      <c r="K75" s="6">
        <f t="shared" si="25"/>
        <v>2.5438936723530915E-2</v>
      </c>
      <c r="L75" s="6">
        <f t="shared" si="26"/>
        <v>3.1406094720408534E-2</v>
      </c>
      <c r="M75" s="15"/>
      <c r="X75" s="1"/>
    </row>
    <row r="76" spans="2:24" x14ac:dyDescent="0.2">
      <c r="B76" s="8">
        <f t="shared" si="24"/>
        <v>75</v>
      </c>
      <c r="C76" s="7">
        <f t="shared" si="27"/>
        <v>16039.630000000001</v>
      </c>
      <c r="D76" s="7">
        <f t="shared" si="22"/>
        <v>200</v>
      </c>
      <c r="E76" s="7">
        <f t="shared" si="28"/>
        <v>16239.630000000001</v>
      </c>
      <c r="F76" s="7">
        <f t="shared" si="23"/>
        <v>13.15</v>
      </c>
      <c r="G76" s="7">
        <f t="shared" si="20"/>
        <v>0</v>
      </c>
      <c r="H76" s="7">
        <f t="shared" si="21"/>
        <v>16252.78</v>
      </c>
      <c r="I76" s="7">
        <f>H76-SUM(D$2:D76)</f>
        <v>1252.7800000000007</v>
      </c>
      <c r="J76" s="7">
        <f>SUM(G$2:G76)</f>
        <v>768</v>
      </c>
      <c r="K76" s="6">
        <f t="shared" si="25"/>
        <v>2.5035388996583127E-2</v>
      </c>
      <c r="L76" s="6">
        <f t="shared" si="26"/>
        <v>3.0907887650102623E-2</v>
      </c>
      <c r="M76" s="15"/>
      <c r="X76" s="1"/>
    </row>
    <row r="77" spans="2:24" x14ac:dyDescent="0.2">
      <c r="B77" s="8">
        <f t="shared" si="24"/>
        <v>76</v>
      </c>
      <c r="C77" s="7">
        <f t="shared" si="27"/>
        <v>16252.78</v>
      </c>
      <c r="D77" s="7">
        <f t="shared" si="22"/>
        <v>200</v>
      </c>
      <c r="E77" s="7">
        <f t="shared" si="28"/>
        <v>16452.78</v>
      </c>
      <c r="F77" s="7">
        <f t="shared" si="23"/>
        <v>13.33</v>
      </c>
      <c r="G77" s="7">
        <f t="shared" ref="G77:G108" si="29">IF(MOD(B77,12)=0,$T$2*12*INDEX(bonus_procent_z_dziecmi,MATCH(B77/12,rok_oszczedzania,0)),0)</f>
        <v>0</v>
      </c>
      <c r="H77" s="7">
        <f t="shared" ref="H77:H108" si="30">E77+F77+G77</f>
        <v>16466.11</v>
      </c>
      <c r="I77" s="7">
        <f>H77-SUM(D$2:D77)</f>
        <v>1266.1100000000006</v>
      </c>
      <c r="J77" s="7">
        <f>SUM(G$2:G77)</f>
        <v>768</v>
      </c>
      <c r="K77" s="6">
        <f t="shared" si="25"/>
        <v>2.464742579030416E-2</v>
      </c>
      <c r="L77" s="6">
        <f t="shared" si="26"/>
        <v>3.0428920728770566E-2</v>
      </c>
      <c r="M77" s="15"/>
      <c r="X77" s="1"/>
    </row>
    <row r="78" spans="2:24" x14ac:dyDescent="0.2">
      <c r="B78" s="8">
        <f t="shared" si="24"/>
        <v>77</v>
      </c>
      <c r="C78" s="7">
        <f t="shared" si="27"/>
        <v>16466.11</v>
      </c>
      <c r="D78" s="7">
        <f t="shared" si="22"/>
        <v>200</v>
      </c>
      <c r="E78" s="7">
        <f t="shared" si="28"/>
        <v>16666.11</v>
      </c>
      <c r="F78" s="7">
        <f t="shared" si="23"/>
        <v>13.5</v>
      </c>
      <c r="G78" s="7">
        <f t="shared" si="29"/>
        <v>0</v>
      </c>
      <c r="H78" s="7">
        <f t="shared" si="30"/>
        <v>16679.61</v>
      </c>
      <c r="I78" s="7">
        <f>H78-SUM(D$2:D78)</f>
        <v>1279.6100000000006</v>
      </c>
      <c r="J78" s="7">
        <f>SUM(G$2:G78)</f>
        <v>768</v>
      </c>
      <c r="K78" s="6">
        <f t="shared" si="25"/>
        <v>2.4274073861561718E-2</v>
      </c>
      <c r="L78" s="6">
        <f t="shared" si="26"/>
        <v>2.996799242168113E-2</v>
      </c>
      <c r="M78" s="15"/>
      <c r="X78" s="1"/>
    </row>
    <row r="79" spans="2:24" x14ac:dyDescent="0.2">
      <c r="B79" s="8">
        <f t="shared" si="24"/>
        <v>78</v>
      </c>
      <c r="C79" s="7">
        <f t="shared" si="27"/>
        <v>16679.61</v>
      </c>
      <c r="D79" s="7">
        <f t="shared" si="22"/>
        <v>200</v>
      </c>
      <c r="E79" s="7">
        <f t="shared" si="28"/>
        <v>16879.61</v>
      </c>
      <c r="F79" s="7">
        <f t="shared" si="23"/>
        <v>13.67</v>
      </c>
      <c r="G79" s="7">
        <f t="shared" si="29"/>
        <v>0</v>
      </c>
      <c r="H79" s="7">
        <f t="shared" si="30"/>
        <v>16893.28</v>
      </c>
      <c r="I79" s="7">
        <f>H79-SUM(D$2:D79)</f>
        <v>1293.2799999999988</v>
      </c>
      <c r="J79" s="7">
        <f>SUM(G$2:G79)</f>
        <v>768</v>
      </c>
      <c r="K79" s="6">
        <f t="shared" si="25"/>
        <v>2.3914603487255388E-2</v>
      </c>
      <c r="L79" s="6">
        <f t="shared" si="26"/>
        <v>2.9524201836117762E-2</v>
      </c>
      <c r="M79" s="15"/>
      <c r="X79" s="1"/>
    </row>
    <row r="80" spans="2:24" x14ac:dyDescent="0.2">
      <c r="B80" s="8">
        <f t="shared" si="24"/>
        <v>79</v>
      </c>
      <c r="C80" s="7">
        <f t="shared" si="27"/>
        <v>16893.28</v>
      </c>
      <c r="D80" s="7">
        <f t="shared" si="22"/>
        <v>200</v>
      </c>
      <c r="E80" s="7">
        <f t="shared" si="28"/>
        <v>17093.28</v>
      </c>
      <c r="F80" s="7">
        <f t="shared" si="23"/>
        <v>13.85</v>
      </c>
      <c r="G80" s="7">
        <f t="shared" si="29"/>
        <v>0</v>
      </c>
      <c r="H80" s="7">
        <f t="shared" si="30"/>
        <v>17107.129999999997</v>
      </c>
      <c r="I80" s="7">
        <f>H80-SUM(D$2:D80)</f>
        <v>1307.1299999999974</v>
      </c>
      <c r="J80" s="7">
        <f>SUM(G$2:G80)</f>
        <v>768</v>
      </c>
      <c r="K80" s="6">
        <f t="shared" si="25"/>
        <v>2.3568501299775169E-2</v>
      </c>
      <c r="L80" s="6">
        <f t="shared" si="26"/>
        <v>2.9096915184907614E-2</v>
      </c>
      <c r="M80" s="15"/>
      <c r="X80" s="1"/>
    </row>
    <row r="81" spans="2:24" x14ac:dyDescent="0.2">
      <c r="B81" s="8">
        <f t="shared" si="24"/>
        <v>80</v>
      </c>
      <c r="C81" s="7">
        <f t="shared" si="27"/>
        <v>17107.129999999997</v>
      </c>
      <c r="D81" s="7">
        <f t="shared" si="22"/>
        <v>200</v>
      </c>
      <c r="E81" s="7">
        <f t="shared" si="28"/>
        <v>17307.129999999997</v>
      </c>
      <c r="F81" s="7">
        <f t="shared" si="23"/>
        <v>14.02</v>
      </c>
      <c r="G81" s="7">
        <f t="shared" si="29"/>
        <v>0</v>
      </c>
      <c r="H81" s="7">
        <f t="shared" si="30"/>
        <v>17321.149999999998</v>
      </c>
      <c r="I81" s="7">
        <f>H81-SUM(D$2:D81)</f>
        <v>1321.1499999999978</v>
      </c>
      <c r="J81" s="7">
        <f>SUM(G$2:G81)</f>
        <v>768</v>
      </c>
      <c r="K81" s="6">
        <f t="shared" si="25"/>
        <v>2.3234944558517448E-2</v>
      </c>
      <c r="L81" s="6">
        <f t="shared" si="26"/>
        <v>2.8685116738910429E-2</v>
      </c>
      <c r="M81" s="15"/>
      <c r="X81" s="1"/>
    </row>
    <row r="82" spans="2:24" x14ac:dyDescent="0.2">
      <c r="B82" s="8">
        <f t="shared" si="24"/>
        <v>81</v>
      </c>
      <c r="C82" s="7">
        <f t="shared" si="27"/>
        <v>17321.149999999998</v>
      </c>
      <c r="D82" s="7">
        <f t="shared" si="22"/>
        <v>200</v>
      </c>
      <c r="E82" s="7">
        <f t="shared" si="28"/>
        <v>17521.149999999998</v>
      </c>
      <c r="F82" s="7">
        <f t="shared" si="23"/>
        <v>14.19</v>
      </c>
      <c r="G82" s="7">
        <f t="shared" si="29"/>
        <v>0</v>
      </c>
      <c r="H82" s="7">
        <f t="shared" si="30"/>
        <v>17535.339999999997</v>
      </c>
      <c r="I82" s="7">
        <f>H82-SUM(D$2:D82)</f>
        <v>1335.3399999999965</v>
      </c>
      <c r="J82" s="7">
        <f>SUM(G$2:G82)</f>
        <v>768</v>
      </c>
      <c r="K82" s="6">
        <f t="shared" si="25"/>
        <v>2.2913329431943939E-2</v>
      </c>
      <c r="L82" s="6">
        <f t="shared" si="26"/>
        <v>2.828806102709128E-2</v>
      </c>
      <c r="M82" s="15"/>
      <c r="X82" s="1"/>
    </row>
    <row r="83" spans="2:24" x14ac:dyDescent="0.2">
      <c r="B83" s="8">
        <f t="shared" si="24"/>
        <v>82</v>
      </c>
      <c r="C83" s="7">
        <f t="shared" si="27"/>
        <v>17535.339999999997</v>
      </c>
      <c r="D83" s="7">
        <f t="shared" si="22"/>
        <v>200</v>
      </c>
      <c r="E83" s="7">
        <f t="shared" si="28"/>
        <v>17735.339999999997</v>
      </c>
      <c r="F83" s="7">
        <f t="shared" si="23"/>
        <v>14.37</v>
      </c>
      <c r="G83" s="7">
        <f t="shared" si="29"/>
        <v>0</v>
      </c>
      <c r="H83" s="7">
        <f t="shared" si="30"/>
        <v>17749.709999999995</v>
      </c>
      <c r="I83" s="7">
        <f>H83-SUM(D$2:D83)</f>
        <v>1349.7099999999955</v>
      </c>
      <c r="J83" s="7">
        <f>SUM(G$2:G83)</f>
        <v>768</v>
      </c>
      <c r="K83" s="6">
        <f t="shared" si="25"/>
        <v>2.2603247174566958E-2</v>
      </c>
      <c r="L83" s="6">
        <f t="shared" si="26"/>
        <v>2.7905243425391305E-2</v>
      </c>
      <c r="M83" s="15"/>
      <c r="X83" s="1"/>
    </row>
    <row r="84" spans="2:24" x14ac:dyDescent="0.2">
      <c r="B84" s="8">
        <f t="shared" si="24"/>
        <v>83</v>
      </c>
      <c r="C84" s="7">
        <f t="shared" si="27"/>
        <v>17749.709999999995</v>
      </c>
      <c r="D84" s="7">
        <f t="shared" si="22"/>
        <v>200</v>
      </c>
      <c r="E84" s="7">
        <f t="shared" si="28"/>
        <v>17949.709999999995</v>
      </c>
      <c r="F84" s="7">
        <f t="shared" si="23"/>
        <v>14.54</v>
      </c>
      <c r="G84" s="7">
        <f t="shared" si="29"/>
        <v>0</v>
      </c>
      <c r="H84" s="7">
        <f t="shared" si="30"/>
        <v>17964.249999999996</v>
      </c>
      <c r="I84" s="7">
        <f>H84-SUM(D$2:D84)</f>
        <v>1364.2499999999964</v>
      </c>
      <c r="J84" s="7">
        <f>SUM(G$2:G84)</f>
        <v>768</v>
      </c>
      <c r="K84" s="6">
        <f t="shared" si="25"/>
        <v>2.2303996529509464E-2</v>
      </c>
      <c r="L84" s="6">
        <f t="shared" si="26"/>
        <v>2.7535798184579584E-2</v>
      </c>
      <c r="M84" s="15"/>
      <c r="X84" s="1"/>
    </row>
    <row r="85" spans="2:24" x14ac:dyDescent="0.2">
      <c r="B85" s="5">
        <f t="shared" si="24"/>
        <v>84</v>
      </c>
      <c r="C85" s="4">
        <f t="shared" si="27"/>
        <v>17964.249999999996</v>
      </c>
      <c r="D85" s="4">
        <f t="shared" si="22"/>
        <v>200</v>
      </c>
      <c r="E85" s="4">
        <f t="shared" si="28"/>
        <v>18164.249999999996</v>
      </c>
      <c r="F85" s="4">
        <f t="shared" si="23"/>
        <v>14.71</v>
      </c>
      <c r="G85" s="4">
        <f t="shared" si="29"/>
        <v>312</v>
      </c>
      <c r="H85" s="4">
        <f t="shared" si="30"/>
        <v>18490.959999999995</v>
      </c>
      <c r="I85" s="4">
        <f>H85-SUM(D$2:D85)</f>
        <v>1690.9599999999955</v>
      </c>
      <c r="J85" s="4">
        <f>SUM(G$2:G85)</f>
        <v>1080</v>
      </c>
      <c r="K85" s="3">
        <f t="shared" si="25"/>
        <v>2.6698352204099537E-2</v>
      </c>
      <c r="L85" s="3">
        <f t="shared" si="26"/>
        <v>3.2960928647036467E-2</v>
      </c>
      <c r="M85" s="15"/>
      <c r="X85" s="1"/>
    </row>
    <row r="86" spans="2:24" x14ac:dyDescent="0.2">
      <c r="B86" s="8">
        <f t="shared" si="24"/>
        <v>85</v>
      </c>
      <c r="C86" s="7">
        <f t="shared" si="27"/>
        <v>18490.959999999995</v>
      </c>
      <c r="D86" s="7">
        <f t="shared" si="22"/>
        <v>200</v>
      </c>
      <c r="E86" s="7">
        <f t="shared" si="28"/>
        <v>18690.959999999995</v>
      </c>
      <c r="F86" s="7">
        <f t="shared" si="23"/>
        <v>15.14</v>
      </c>
      <c r="G86" s="7">
        <f t="shared" si="29"/>
        <v>0</v>
      </c>
      <c r="H86" s="7">
        <f t="shared" si="30"/>
        <v>18706.099999999995</v>
      </c>
      <c r="I86" s="7">
        <f>H86-SUM(D$2:D86)</f>
        <v>1706.0999999999949</v>
      </c>
      <c r="J86" s="7">
        <f>SUM(G$2:G86)</f>
        <v>1080</v>
      </c>
      <c r="K86" s="6">
        <f t="shared" si="25"/>
        <v>2.6315071700497562E-2</v>
      </c>
      <c r="L86" s="6">
        <f t="shared" si="26"/>
        <v>3.2487742840120445E-2</v>
      </c>
      <c r="M86" s="15"/>
      <c r="X86" s="1"/>
    </row>
    <row r="87" spans="2:24" x14ac:dyDescent="0.2">
      <c r="B87" s="8">
        <f t="shared" si="24"/>
        <v>86</v>
      </c>
      <c r="C87" s="7">
        <f t="shared" si="27"/>
        <v>18706.099999999995</v>
      </c>
      <c r="D87" s="7">
        <f t="shared" si="22"/>
        <v>200</v>
      </c>
      <c r="E87" s="7">
        <f t="shared" si="28"/>
        <v>18906.099999999995</v>
      </c>
      <c r="F87" s="7">
        <f t="shared" si="23"/>
        <v>15.31</v>
      </c>
      <c r="G87" s="7">
        <f t="shared" si="29"/>
        <v>0</v>
      </c>
      <c r="H87" s="7">
        <f t="shared" si="30"/>
        <v>18921.409999999996</v>
      </c>
      <c r="I87" s="7">
        <f>H87-SUM(D$2:D87)</f>
        <v>1721.4099999999962</v>
      </c>
      <c r="J87" s="7">
        <f>SUM(G$2:G87)</f>
        <v>1080</v>
      </c>
      <c r="K87" s="6">
        <f t="shared" si="25"/>
        <v>2.5944667701734557E-2</v>
      </c>
      <c r="L87" s="6">
        <f t="shared" si="26"/>
        <v>3.2030453952758713E-2</v>
      </c>
      <c r="M87" s="15"/>
      <c r="X87" s="1"/>
    </row>
    <row r="88" spans="2:24" x14ac:dyDescent="0.2">
      <c r="B88" s="8">
        <f t="shared" si="24"/>
        <v>87</v>
      </c>
      <c r="C88" s="7">
        <f t="shared" si="27"/>
        <v>18921.409999999996</v>
      </c>
      <c r="D88" s="7">
        <f t="shared" si="22"/>
        <v>200</v>
      </c>
      <c r="E88" s="7">
        <f t="shared" si="28"/>
        <v>19121.409999999996</v>
      </c>
      <c r="F88" s="7">
        <f t="shared" si="23"/>
        <v>15.49</v>
      </c>
      <c r="G88" s="7">
        <f t="shared" si="29"/>
        <v>0</v>
      </c>
      <c r="H88" s="7">
        <f t="shared" si="30"/>
        <v>19136.899999999998</v>
      </c>
      <c r="I88" s="7">
        <f>H88-SUM(D$2:D88)</f>
        <v>1736.8999999999978</v>
      </c>
      <c r="J88" s="7">
        <f>SUM(G$2:G88)</f>
        <v>1080</v>
      </c>
      <c r="K88" s="6">
        <f t="shared" si="25"/>
        <v>2.55867038447853E-2</v>
      </c>
      <c r="L88" s="6">
        <f t="shared" si="26"/>
        <v>3.1588523265167034E-2</v>
      </c>
      <c r="M88" s="15"/>
      <c r="X88" s="1"/>
    </row>
    <row r="89" spans="2:24" x14ac:dyDescent="0.2">
      <c r="B89" s="8">
        <f t="shared" si="24"/>
        <v>88</v>
      </c>
      <c r="C89" s="7">
        <f t="shared" si="27"/>
        <v>19136.899999999998</v>
      </c>
      <c r="D89" s="7">
        <f t="shared" si="22"/>
        <v>200</v>
      </c>
      <c r="E89" s="7">
        <f t="shared" si="28"/>
        <v>19336.899999999998</v>
      </c>
      <c r="F89" s="7">
        <f t="shared" si="23"/>
        <v>15.66</v>
      </c>
      <c r="G89" s="7">
        <f t="shared" si="29"/>
        <v>0</v>
      </c>
      <c r="H89" s="7">
        <f t="shared" si="30"/>
        <v>19352.559999999998</v>
      </c>
      <c r="I89" s="7">
        <f>H89-SUM(D$2:D89)</f>
        <v>1752.5599999999977</v>
      </c>
      <c r="J89" s="7">
        <f>SUM(G$2:G89)</f>
        <v>1080</v>
      </c>
      <c r="K89" s="6">
        <f t="shared" si="25"/>
        <v>2.5240492196179909E-2</v>
      </c>
      <c r="L89" s="6">
        <f t="shared" si="26"/>
        <v>3.1161101476765318E-2</v>
      </c>
      <c r="M89" s="15"/>
      <c r="X89" s="1"/>
    </row>
    <row r="90" spans="2:24" x14ac:dyDescent="0.2">
      <c r="B90" s="8">
        <f t="shared" si="24"/>
        <v>89</v>
      </c>
      <c r="C90" s="7">
        <f t="shared" si="27"/>
        <v>19352.559999999998</v>
      </c>
      <c r="D90" s="7">
        <f t="shared" si="22"/>
        <v>200</v>
      </c>
      <c r="E90" s="7">
        <f t="shared" si="28"/>
        <v>19552.559999999998</v>
      </c>
      <c r="F90" s="7">
        <f t="shared" si="23"/>
        <v>15.84</v>
      </c>
      <c r="G90" s="7">
        <f t="shared" si="29"/>
        <v>0</v>
      </c>
      <c r="H90" s="7">
        <f t="shared" si="30"/>
        <v>19568.399999999998</v>
      </c>
      <c r="I90" s="7">
        <f>H90-SUM(D$2:D90)</f>
        <v>1768.3999999999978</v>
      </c>
      <c r="J90" s="7">
        <f>SUM(G$2:G90)</f>
        <v>1080</v>
      </c>
      <c r="K90" s="6">
        <f t="shared" si="25"/>
        <v>2.4905652076845836E-2</v>
      </c>
      <c r="L90" s="6">
        <f t="shared" si="26"/>
        <v>3.0747718613389919E-2</v>
      </c>
      <c r="M90" s="15"/>
      <c r="X90" s="1"/>
    </row>
    <row r="91" spans="2:24" x14ac:dyDescent="0.2">
      <c r="B91" s="8">
        <f t="shared" si="24"/>
        <v>90</v>
      </c>
      <c r="C91" s="7">
        <f t="shared" si="27"/>
        <v>19568.399999999998</v>
      </c>
      <c r="D91" s="7">
        <f t="shared" si="22"/>
        <v>200</v>
      </c>
      <c r="E91" s="7">
        <f t="shared" si="28"/>
        <v>19768.399999999998</v>
      </c>
      <c r="F91" s="7">
        <f t="shared" si="23"/>
        <v>16.010000000000002</v>
      </c>
      <c r="G91" s="7">
        <f t="shared" si="29"/>
        <v>0</v>
      </c>
      <c r="H91" s="7">
        <f t="shared" si="30"/>
        <v>19784.409999999996</v>
      </c>
      <c r="I91" s="7">
        <f>H91-SUM(D$2:D91)</f>
        <v>1784.4099999999962</v>
      </c>
      <c r="J91" s="7">
        <f>SUM(G$2:G91)</f>
        <v>1080</v>
      </c>
      <c r="K91" s="6">
        <f t="shared" si="25"/>
        <v>2.4581559717970686E-2</v>
      </c>
      <c r="L91" s="6">
        <f t="shared" si="26"/>
        <v>3.0347604590087264E-2</v>
      </c>
      <c r="M91" s="15"/>
      <c r="X91" s="1"/>
    </row>
    <row r="92" spans="2:24" x14ac:dyDescent="0.2">
      <c r="B92" s="8">
        <f t="shared" si="24"/>
        <v>91</v>
      </c>
      <c r="C92" s="7">
        <f t="shared" si="27"/>
        <v>19784.409999999996</v>
      </c>
      <c r="D92" s="7">
        <f t="shared" si="22"/>
        <v>200</v>
      </c>
      <c r="E92" s="7">
        <f t="shared" si="28"/>
        <v>19984.409999999996</v>
      </c>
      <c r="F92" s="7">
        <f t="shared" si="23"/>
        <v>16.190000000000001</v>
      </c>
      <c r="G92" s="7">
        <f t="shared" si="29"/>
        <v>0</v>
      </c>
      <c r="H92" s="7">
        <f t="shared" si="30"/>
        <v>20000.599999999995</v>
      </c>
      <c r="I92" s="7">
        <f>H92-SUM(D$2:D92)</f>
        <v>1800.5999999999949</v>
      </c>
      <c r="J92" s="7">
        <f>SUM(G$2:G92)</f>
        <v>1080</v>
      </c>
      <c r="K92" s="6">
        <f t="shared" si="25"/>
        <v>2.4267882731685078E-2</v>
      </c>
      <c r="L92" s="6">
        <f t="shared" si="26"/>
        <v>2.9960349051463057E-2</v>
      </c>
      <c r="M92" s="15"/>
      <c r="X92" s="1"/>
    </row>
    <row r="93" spans="2:24" x14ac:dyDescent="0.2">
      <c r="B93" s="8">
        <f t="shared" si="24"/>
        <v>92</v>
      </c>
      <c r="C93" s="7">
        <f t="shared" si="27"/>
        <v>20000.599999999995</v>
      </c>
      <c r="D93" s="7">
        <f t="shared" si="22"/>
        <v>200</v>
      </c>
      <c r="E93" s="7">
        <f t="shared" si="28"/>
        <v>20200.599999999995</v>
      </c>
      <c r="F93" s="7">
        <f t="shared" si="23"/>
        <v>16.36</v>
      </c>
      <c r="G93" s="7">
        <f t="shared" si="29"/>
        <v>0</v>
      </c>
      <c r="H93" s="7">
        <f t="shared" si="30"/>
        <v>20216.959999999995</v>
      </c>
      <c r="I93" s="7">
        <f>H93-SUM(D$2:D93)</f>
        <v>1816.9599999999955</v>
      </c>
      <c r="J93" s="7">
        <f>SUM(G$2:G93)</f>
        <v>1080</v>
      </c>
      <c r="K93" s="6">
        <f t="shared" si="25"/>
        <v>2.3964053907620176E-2</v>
      </c>
      <c r="L93" s="6">
        <f t="shared" si="26"/>
        <v>2.9585251737802683E-2</v>
      </c>
      <c r="M93" s="15"/>
      <c r="X93" s="1"/>
    </row>
    <row r="94" spans="2:24" x14ac:dyDescent="0.2">
      <c r="B94" s="8">
        <f t="shared" si="24"/>
        <v>93</v>
      </c>
      <c r="C94" s="7">
        <f t="shared" si="27"/>
        <v>20216.959999999995</v>
      </c>
      <c r="D94" s="7">
        <f t="shared" si="22"/>
        <v>200</v>
      </c>
      <c r="E94" s="7">
        <f t="shared" si="28"/>
        <v>20416.959999999995</v>
      </c>
      <c r="F94" s="7">
        <f t="shared" si="23"/>
        <v>16.54</v>
      </c>
      <c r="G94" s="7">
        <f t="shared" si="29"/>
        <v>0</v>
      </c>
      <c r="H94" s="7">
        <f t="shared" si="30"/>
        <v>20433.499999999996</v>
      </c>
      <c r="I94" s="7">
        <f>H94-SUM(D$2:D94)</f>
        <v>1833.4999999999964</v>
      </c>
      <c r="J94" s="7">
        <f>SUM(G$2:G94)</f>
        <v>1080</v>
      </c>
      <c r="K94" s="6">
        <f t="shared" si="25"/>
        <v>2.3669782842679614E-2</v>
      </c>
      <c r="L94" s="6">
        <f t="shared" si="26"/>
        <v>2.9221954126764954E-2</v>
      </c>
      <c r="M94" s="15"/>
      <c r="X94" s="1"/>
    </row>
    <row r="95" spans="2:24" x14ac:dyDescent="0.2">
      <c r="B95" s="8">
        <f t="shared" si="24"/>
        <v>94</v>
      </c>
      <c r="C95" s="7">
        <f t="shared" si="27"/>
        <v>20433.499999999996</v>
      </c>
      <c r="D95" s="7">
        <f t="shared" si="22"/>
        <v>200</v>
      </c>
      <c r="E95" s="7">
        <f t="shared" si="28"/>
        <v>20633.499999999996</v>
      </c>
      <c r="F95" s="7">
        <f t="shared" si="23"/>
        <v>16.71</v>
      </c>
      <c r="G95" s="7">
        <f t="shared" si="29"/>
        <v>0</v>
      </c>
      <c r="H95" s="7">
        <f t="shared" si="30"/>
        <v>20650.209999999995</v>
      </c>
      <c r="I95" s="7">
        <f>H95-SUM(D$2:D95)</f>
        <v>1850.2099999999955</v>
      </c>
      <c r="J95" s="7">
        <f>SUM(G$2:G95)</f>
        <v>1080</v>
      </c>
      <c r="K95" s="6">
        <f t="shared" si="25"/>
        <v>2.3384552335091374E-2</v>
      </c>
      <c r="L95" s="6">
        <f t="shared" si="26"/>
        <v>2.8869817697643671E-2</v>
      </c>
      <c r="M95" s="15"/>
      <c r="X95" s="1"/>
    </row>
    <row r="96" spans="2:24" x14ac:dyDescent="0.2">
      <c r="B96" s="8">
        <f t="shared" si="24"/>
        <v>95</v>
      </c>
      <c r="C96" s="7">
        <f t="shared" si="27"/>
        <v>20650.209999999995</v>
      </c>
      <c r="D96" s="7">
        <f t="shared" si="22"/>
        <v>200</v>
      </c>
      <c r="E96" s="7">
        <f t="shared" si="28"/>
        <v>20850.209999999995</v>
      </c>
      <c r="F96" s="7">
        <f t="shared" si="23"/>
        <v>16.89</v>
      </c>
      <c r="G96" s="7">
        <f t="shared" si="29"/>
        <v>0</v>
      </c>
      <c r="H96" s="7">
        <f t="shared" si="30"/>
        <v>20867.099999999995</v>
      </c>
      <c r="I96" s="7">
        <f>H96-SUM(D$2:D96)</f>
        <v>1867.0999999999949</v>
      </c>
      <c r="J96" s="7">
        <f>SUM(G$2:G96)</f>
        <v>1080</v>
      </c>
      <c r="K96" s="6">
        <f t="shared" si="25"/>
        <v>2.3108108568881139E-2</v>
      </c>
      <c r="L96" s="6">
        <f t="shared" si="26"/>
        <v>2.8528529097384119E-2</v>
      </c>
      <c r="M96" s="15"/>
      <c r="X96" s="1"/>
    </row>
    <row r="97" spans="2:24" x14ac:dyDescent="0.2">
      <c r="B97" s="5">
        <f t="shared" si="24"/>
        <v>96</v>
      </c>
      <c r="C97" s="4">
        <f t="shared" si="27"/>
        <v>20867.099999999995</v>
      </c>
      <c r="D97" s="4">
        <f t="shared" si="22"/>
        <v>200</v>
      </c>
      <c r="E97" s="4">
        <f t="shared" si="28"/>
        <v>21067.099999999995</v>
      </c>
      <c r="F97" s="4">
        <f t="shared" si="23"/>
        <v>17.059999999999999</v>
      </c>
      <c r="G97" s="4">
        <f t="shared" si="29"/>
        <v>336.00000000000006</v>
      </c>
      <c r="H97" s="4">
        <f t="shared" si="30"/>
        <v>21420.159999999996</v>
      </c>
      <c r="I97" s="4">
        <f>H97-SUM(D$2:D97)</f>
        <v>2220.1599999999962</v>
      </c>
      <c r="J97" s="4">
        <f>SUM(G$2:G97)</f>
        <v>1416</v>
      </c>
      <c r="K97" s="3">
        <f t="shared" si="25"/>
        <v>2.6636214232190081E-2</v>
      </c>
      <c r="L97" s="3">
        <f t="shared" si="26"/>
        <v>3.2884215101469237E-2</v>
      </c>
      <c r="M97" s="15"/>
      <c r="X97" s="1"/>
    </row>
    <row r="98" spans="2:24" x14ac:dyDescent="0.2">
      <c r="B98" s="8">
        <f t="shared" si="24"/>
        <v>97</v>
      </c>
      <c r="C98" s="7">
        <f t="shared" si="27"/>
        <v>21420.159999999996</v>
      </c>
      <c r="D98" s="7">
        <f t="shared" ref="D98:D129" si="31">wplata</f>
        <v>200</v>
      </c>
      <c r="E98" s="7">
        <f t="shared" si="28"/>
        <v>21620.159999999996</v>
      </c>
      <c r="F98" s="7">
        <f t="shared" ref="F98:F129" si="32">ROUND(E98*oprocentowanie/12*0.81,2)</f>
        <v>17.510000000000002</v>
      </c>
      <c r="G98" s="7">
        <f t="shared" si="29"/>
        <v>0</v>
      </c>
      <c r="H98" s="7">
        <f t="shared" si="30"/>
        <v>21637.669999999995</v>
      </c>
      <c r="I98" s="7">
        <f>H98-SUM(D$2:D98)</f>
        <v>2237.6699999999946</v>
      </c>
      <c r="J98" s="7">
        <f>SUM(G$2:G98)</f>
        <v>1416</v>
      </c>
      <c r="K98" s="6">
        <f t="shared" si="25"/>
        <v>2.6302477198828597E-2</v>
      </c>
      <c r="L98" s="6">
        <f t="shared" si="26"/>
        <v>3.2472194072627893E-2</v>
      </c>
      <c r="M98" s="15"/>
      <c r="X98" s="1"/>
    </row>
    <row r="99" spans="2:24" x14ac:dyDescent="0.2">
      <c r="B99" s="8">
        <f t="shared" ref="B99:B130" si="33">B98+1</f>
        <v>98</v>
      </c>
      <c r="C99" s="7">
        <f t="shared" si="27"/>
        <v>21637.669999999995</v>
      </c>
      <c r="D99" s="7">
        <f t="shared" si="31"/>
        <v>200</v>
      </c>
      <c r="E99" s="7">
        <f t="shared" si="28"/>
        <v>21837.669999999995</v>
      </c>
      <c r="F99" s="7">
        <f t="shared" si="32"/>
        <v>17.690000000000001</v>
      </c>
      <c r="G99" s="7">
        <f t="shared" si="29"/>
        <v>0</v>
      </c>
      <c r="H99" s="7">
        <f t="shared" si="30"/>
        <v>21855.359999999993</v>
      </c>
      <c r="I99" s="7">
        <f>H99-SUM(D$2:D99)</f>
        <v>2255.3599999999933</v>
      </c>
      <c r="J99" s="7">
        <f>SUM(G$2:G99)</f>
        <v>1416</v>
      </c>
      <c r="K99" s="6">
        <f t="shared" si="25"/>
        <v>2.5978650750774962E-2</v>
      </c>
      <c r="L99" s="6">
        <f t="shared" si="26"/>
        <v>3.2072408334290071E-2</v>
      </c>
      <c r="M99" s="15"/>
      <c r="X99" s="1"/>
    </row>
    <row r="100" spans="2:24" x14ac:dyDescent="0.2">
      <c r="B100" s="8">
        <f t="shared" si="33"/>
        <v>99</v>
      </c>
      <c r="C100" s="7">
        <f t="shared" si="27"/>
        <v>21855.359999999993</v>
      </c>
      <c r="D100" s="7">
        <f t="shared" si="31"/>
        <v>200</v>
      </c>
      <c r="E100" s="7">
        <f t="shared" si="28"/>
        <v>22055.359999999993</v>
      </c>
      <c r="F100" s="7">
        <f t="shared" si="32"/>
        <v>17.86</v>
      </c>
      <c r="G100" s="7">
        <f t="shared" si="29"/>
        <v>0</v>
      </c>
      <c r="H100" s="7">
        <f t="shared" si="30"/>
        <v>22073.219999999994</v>
      </c>
      <c r="I100" s="7">
        <f>H100-SUM(D$2:D100)</f>
        <v>2273.2199999999939</v>
      </c>
      <c r="J100" s="7">
        <f>SUM(G$2:G100)</f>
        <v>1416</v>
      </c>
      <c r="K100" s="6">
        <f t="shared" si="25"/>
        <v>2.5664239289441129E-2</v>
      </c>
      <c r="L100" s="6">
        <f t="shared" si="26"/>
        <v>3.168424603634707E-2</v>
      </c>
      <c r="M100" s="15"/>
      <c r="X100" s="1"/>
    </row>
    <row r="101" spans="2:24" x14ac:dyDescent="0.2">
      <c r="B101" s="8">
        <f t="shared" si="33"/>
        <v>100</v>
      </c>
      <c r="C101" s="7">
        <f t="shared" si="27"/>
        <v>22073.219999999994</v>
      </c>
      <c r="D101" s="7">
        <f t="shared" si="31"/>
        <v>200</v>
      </c>
      <c r="E101" s="7">
        <f t="shared" si="28"/>
        <v>22273.219999999994</v>
      </c>
      <c r="F101" s="7">
        <f t="shared" si="32"/>
        <v>18.04</v>
      </c>
      <c r="G101" s="7">
        <f t="shared" si="29"/>
        <v>0</v>
      </c>
      <c r="H101" s="7">
        <f t="shared" si="30"/>
        <v>22291.259999999995</v>
      </c>
      <c r="I101" s="7">
        <f>H101-SUM(D$2:D101)</f>
        <v>2291.2599999999948</v>
      </c>
      <c r="J101" s="7">
        <f>SUM(G$2:G101)</f>
        <v>1416</v>
      </c>
      <c r="K101" s="6">
        <f t="shared" si="25"/>
        <v>2.5358980919611737E-2</v>
      </c>
      <c r="L101" s="6">
        <f t="shared" si="26"/>
        <v>3.1307383851372515E-2</v>
      </c>
      <c r="M101" s="15"/>
      <c r="X101" s="1"/>
    </row>
    <row r="102" spans="2:24" x14ac:dyDescent="0.2">
      <c r="B102" s="8">
        <f t="shared" si="33"/>
        <v>101</v>
      </c>
      <c r="C102" s="7">
        <f t="shared" si="27"/>
        <v>22291.259999999995</v>
      </c>
      <c r="D102" s="7">
        <f t="shared" si="31"/>
        <v>200</v>
      </c>
      <c r="E102" s="7">
        <f t="shared" si="28"/>
        <v>22491.259999999995</v>
      </c>
      <c r="F102" s="7">
        <f t="shared" si="32"/>
        <v>18.22</v>
      </c>
      <c r="G102" s="7">
        <f t="shared" si="29"/>
        <v>0</v>
      </c>
      <c r="H102" s="7">
        <f t="shared" si="30"/>
        <v>22509.479999999996</v>
      </c>
      <c r="I102" s="7">
        <f>H102-SUM(D$2:D102)</f>
        <v>2309.4799999999959</v>
      </c>
      <c r="J102" s="7">
        <f>SUM(G$2:G102)</f>
        <v>1416</v>
      </c>
      <c r="K102" s="6">
        <f t="shared" si="25"/>
        <v>2.5062522068616915E-2</v>
      </c>
      <c r="L102" s="6">
        <f t="shared" si="26"/>
        <v>3.0941385269897422E-2</v>
      </c>
      <c r="M102" s="15"/>
      <c r="X102" s="1"/>
    </row>
    <row r="103" spans="2:24" x14ac:dyDescent="0.2">
      <c r="B103" s="8">
        <f t="shared" si="33"/>
        <v>102</v>
      </c>
      <c r="C103" s="7">
        <f t="shared" si="27"/>
        <v>22509.479999999996</v>
      </c>
      <c r="D103" s="7">
        <f t="shared" si="31"/>
        <v>200</v>
      </c>
      <c r="E103" s="7">
        <f t="shared" si="28"/>
        <v>22709.479999999996</v>
      </c>
      <c r="F103" s="7">
        <f t="shared" si="32"/>
        <v>18.39</v>
      </c>
      <c r="G103" s="7">
        <f t="shared" si="29"/>
        <v>0</v>
      </c>
      <c r="H103" s="7">
        <f t="shared" si="30"/>
        <v>22727.869999999995</v>
      </c>
      <c r="I103" s="7">
        <f>H103-SUM(D$2:D103)</f>
        <v>2327.8699999999953</v>
      </c>
      <c r="J103" s="7">
        <f>SUM(G$2:G103)</f>
        <v>1416</v>
      </c>
      <c r="K103" s="6">
        <f t="shared" si="25"/>
        <v>2.4774426764520175E-2</v>
      </c>
      <c r="L103" s="6">
        <f t="shared" si="26"/>
        <v>3.0585712054963177E-2</v>
      </c>
      <c r="M103" s="15"/>
      <c r="X103" s="1"/>
    </row>
    <row r="104" spans="2:24" x14ac:dyDescent="0.2">
      <c r="B104" s="8">
        <f t="shared" si="33"/>
        <v>103</v>
      </c>
      <c r="C104" s="7">
        <f t="shared" si="27"/>
        <v>22727.869999999995</v>
      </c>
      <c r="D104" s="7">
        <f t="shared" si="31"/>
        <v>200</v>
      </c>
      <c r="E104" s="7">
        <f t="shared" si="28"/>
        <v>22927.869999999995</v>
      </c>
      <c r="F104" s="7">
        <f t="shared" si="32"/>
        <v>18.57</v>
      </c>
      <c r="G104" s="7">
        <f t="shared" si="29"/>
        <v>0</v>
      </c>
      <c r="H104" s="7">
        <f t="shared" si="30"/>
        <v>22946.439999999995</v>
      </c>
      <c r="I104" s="7">
        <f>H104-SUM(D$2:D104)</f>
        <v>2346.4399999999951</v>
      </c>
      <c r="J104" s="7">
        <f>SUM(G$2:G104)</f>
        <v>1416</v>
      </c>
      <c r="K104" s="6">
        <f t="shared" si="25"/>
        <v>2.44944773196571E-2</v>
      </c>
      <c r="L104" s="6">
        <f t="shared" si="26"/>
        <v>3.024009545636679E-2</v>
      </c>
      <c r="M104" s="15"/>
      <c r="X104" s="1"/>
    </row>
    <row r="105" spans="2:24" x14ac:dyDescent="0.2">
      <c r="B105" s="8">
        <f t="shared" si="33"/>
        <v>104</v>
      </c>
      <c r="C105" s="7">
        <f t="shared" si="27"/>
        <v>22946.439999999995</v>
      </c>
      <c r="D105" s="7">
        <f t="shared" si="31"/>
        <v>200</v>
      </c>
      <c r="E105" s="7">
        <f t="shared" si="28"/>
        <v>23146.439999999995</v>
      </c>
      <c r="F105" s="7">
        <f t="shared" si="32"/>
        <v>18.75</v>
      </c>
      <c r="G105" s="7">
        <f t="shared" si="29"/>
        <v>0</v>
      </c>
      <c r="H105" s="7">
        <f t="shared" si="30"/>
        <v>23165.189999999995</v>
      </c>
      <c r="I105" s="7">
        <f>H105-SUM(D$2:D105)</f>
        <v>2365.1899999999951</v>
      </c>
      <c r="J105" s="7">
        <f>SUM(G$2:G105)</f>
        <v>1416</v>
      </c>
      <c r="K105" s="6">
        <f t="shared" si="25"/>
        <v>2.4222367860227884E-2</v>
      </c>
      <c r="L105" s="6">
        <f t="shared" si="26"/>
        <v>2.9904157852133188E-2</v>
      </c>
      <c r="M105" s="15"/>
      <c r="X105" s="1"/>
    </row>
    <row r="106" spans="2:24" x14ac:dyDescent="0.2">
      <c r="B106" s="8">
        <f t="shared" si="33"/>
        <v>105</v>
      </c>
      <c r="C106" s="7">
        <f t="shared" si="27"/>
        <v>23165.189999999995</v>
      </c>
      <c r="D106" s="7">
        <f t="shared" si="31"/>
        <v>200</v>
      </c>
      <c r="E106" s="7">
        <f t="shared" si="28"/>
        <v>23365.189999999995</v>
      </c>
      <c r="F106" s="7">
        <f t="shared" si="32"/>
        <v>18.93</v>
      </c>
      <c r="G106" s="7">
        <f t="shared" si="29"/>
        <v>0</v>
      </c>
      <c r="H106" s="7">
        <f t="shared" si="30"/>
        <v>23384.119999999995</v>
      </c>
      <c r="I106" s="7">
        <f>H106-SUM(D$2:D106)</f>
        <v>2384.1199999999953</v>
      </c>
      <c r="J106" s="7">
        <f>SUM(G$2:G106)</f>
        <v>1416</v>
      </c>
      <c r="K106" s="6">
        <f t="shared" si="25"/>
        <v>2.3957806716032676E-2</v>
      </c>
      <c r="L106" s="6">
        <f t="shared" si="26"/>
        <v>2.9577539155595894E-2</v>
      </c>
      <c r="M106" s="15"/>
      <c r="X106" s="1"/>
    </row>
    <row r="107" spans="2:24" x14ac:dyDescent="0.2">
      <c r="B107" s="8">
        <f t="shared" si="33"/>
        <v>106</v>
      </c>
      <c r="C107" s="7">
        <f t="shared" si="27"/>
        <v>23384.119999999995</v>
      </c>
      <c r="D107" s="7">
        <f t="shared" si="31"/>
        <v>200</v>
      </c>
      <c r="E107" s="7">
        <f t="shared" si="28"/>
        <v>23584.119999999995</v>
      </c>
      <c r="F107" s="7">
        <f t="shared" si="32"/>
        <v>19.100000000000001</v>
      </c>
      <c r="G107" s="7">
        <f t="shared" si="29"/>
        <v>0</v>
      </c>
      <c r="H107" s="7">
        <f t="shared" si="30"/>
        <v>23603.219999999994</v>
      </c>
      <c r="I107" s="7">
        <f>H107-SUM(D$2:D107)</f>
        <v>2403.2199999999939</v>
      </c>
      <c r="J107" s="7">
        <f>SUM(G$2:G107)</f>
        <v>1416</v>
      </c>
      <c r="K107" s="6">
        <f t="shared" si="25"/>
        <v>2.3700423597619542E-2</v>
      </c>
      <c r="L107" s="6">
        <f t="shared" si="26"/>
        <v>2.9259782219283385E-2</v>
      </c>
      <c r="M107" s="15"/>
      <c r="X107" s="1"/>
    </row>
    <row r="108" spans="2:24" x14ac:dyDescent="0.2">
      <c r="B108" s="8">
        <f t="shared" si="33"/>
        <v>107</v>
      </c>
      <c r="C108" s="7">
        <f t="shared" si="27"/>
        <v>23603.219999999994</v>
      </c>
      <c r="D108" s="7">
        <f t="shared" si="31"/>
        <v>200</v>
      </c>
      <c r="E108" s="7">
        <f t="shared" si="28"/>
        <v>23803.219999999994</v>
      </c>
      <c r="F108" s="7">
        <f t="shared" si="32"/>
        <v>19.28</v>
      </c>
      <c r="G108" s="7">
        <f t="shared" si="29"/>
        <v>0</v>
      </c>
      <c r="H108" s="7">
        <f t="shared" si="30"/>
        <v>23822.499999999993</v>
      </c>
      <c r="I108" s="7">
        <f>H108-SUM(D$2:D108)</f>
        <v>2422.4999999999927</v>
      </c>
      <c r="J108" s="7">
        <f>SUM(G$2:G108)</f>
        <v>1416</v>
      </c>
      <c r="K108" s="6">
        <f t="shared" si="25"/>
        <v>2.3450048364973469E-2</v>
      </c>
      <c r="L108" s="6">
        <f t="shared" si="26"/>
        <v>2.8950676993794406E-2</v>
      </c>
      <c r="M108" s="15"/>
      <c r="X108" s="1"/>
    </row>
    <row r="109" spans="2:24" x14ac:dyDescent="0.2">
      <c r="B109" s="5">
        <f t="shared" si="33"/>
        <v>108</v>
      </c>
      <c r="C109" s="4">
        <f t="shared" si="27"/>
        <v>23822.499999999993</v>
      </c>
      <c r="D109" s="4">
        <f t="shared" si="31"/>
        <v>200</v>
      </c>
      <c r="E109" s="4">
        <f t="shared" si="28"/>
        <v>24022.499999999993</v>
      </c>
      <c r="F109" s="4">
        <f t="shared" si="32"/>
        <v>19.46</v>
      </c>
      <c r="G109" s="4">
        <f t="shared" ref="G109:G140" si="34">IF(MOD(B109,12)=0,$T$2*12*INDEX(bonus_procent_z_dziecmi,MATCH(B109/12,rok_oszczedzania,0)),0)</f>
        <v>360.00000000000006</v>
      </c>
      <c r="H109" s="4">
        <f t="shared" ref="H109:H140" si="35">E109+F109+G109</f>
        <v>24401.959999999992</v>
      </c>
      <c r="I109" s="4">
        <f>H109-SUM(D$2:D109)</f>
        <v>2801.9599999999919</v>
      </c>
      <c r="J109" s="4">
        <f>SUM(G$2:G109)</f>
        <v>1776</v>
      </c>
      <c r="K109" s="3">
        <f t="shared" si="25"/>
        <v>2.6369434407169857E-2</v>
      </c>
      <c r="L109" s="3">
        <f t="shared" si="26"/>
        <v>3.2554857292802289E-2</v>
      </c>
      <c r="M109" s="15"/>
      <c r="X109" s="1"/>
    </row>
    <row r="110" spans="2:24" x14ac:dyDescent="0.2">
      <c r="B110" s="8">
        <f t="shared" si="33"/>
        <v>109</v>
      </c>
      <c r="C110" s="7">
        <f t="shared" si="27"/>
        <v>24401.959999999992</v>
      </c>
      <c r="D110" s="7">
        <f t="shared" si="31"/>
        <v>200</v>
      </c>
      <c r="E110" s="7">
        <f t="shared" si="28"/>
        <v>24601.959999999992</v>
      </c>
      <c r="F110" s="7">
        <f t="shared" si="32"/>
        <v>19.93</v>
      </c>
      <c r="G110" s="7">
        <f t="shared" si="34"/>
        <v>0</v>
      </c>
      <c r="H110" s="7">
        <f t="shared" si="35"/>
        <v>24621.889999999992</v>
      </c>
      <c r="I110" s="7">
        <f>H110-SUM(D$2:D110)</f>
        <v>2821.8899999999921</v>
      </c>
      <c r="J110" s="7">
        <f>SUM(G$2:G110)</f>
        <v>1776</v>
      </c>
      <c r="K110" s="6">
        <f t="shared" si="25"/>
        <v>2.6077974223097277E-2</v>
      </c>
      <c r="L110" s="6">
        <f t="shared" si="26"/>
        <v>3.2195029905058362E-2</v>
      </c>
      <c r="M110" s="15"/>
      <c r="X110" s="1"/>
    </row>
    <row r="111" spans="2:24" x14ac:dyDescent="0.2">
      <c r="B111" s="8">
        <f t="shared" si="33"/>
        <v>110</v>
      </c>
      <c r="C111" s="7">
        <f t="shared" si="27"/>
        <v>24621.889999999992</v>
      </c>
      <c r="D111" s="7">
        <f t="shared" si="31"/>
        <v>200</v>
      </c>
      <c r="E111" s="7">
        <f t="shared" si="28"/>
        <v>24821.889999999992</v>
      </c>
      <c r="F111" s="7">
        <f t="shared" si="32"/>
        <v>20.11</v>
      </c>
      <c r="G111" s="7">
        <f t="shared" si="34"/>
        <v>0</v>
      </c>
      <c r="H111" s="7">
        <f t="shared" si="35"/>
        <v>24841.999999999993</v>
      </c>
      <c r="I111" s="7">
        <f>H111-SUM(D$2:D111)</f>
        <v>2841.9999999999927</v>
      </c>
      <c r="J111" s="7">
        <f>SUM(G$2:G111)</f>
        <v>1776</v>
      </c>
      <c r="K111" s="6">
        <f t="shared" si="25"/>
        <v>2.5794195927604076E-2</v>
      </c>
      <c r="L111" s="6">
        <f t="shared" si="26"/>
        <v>3.1844686330375398E-2</v>
      </c>
      <c r="M111" s="15"/>
      <c r="X111" s="1"/>
    </row>
    <row r="112" spans="2:24" x14ac:dyDescent="0.2">
      <c r="B112" s="8">
        <f t="shared" si="33"/>
        <v>111</v>
      </c>
      <c r="C112" s="7">
        <f t="shared" si="27"/>
        <v>24841.999999999993</v>
      </c>
      <c r="D112" s="7">
        <f t="shared" si="31"/>
        <v>200</v>
      </c>
      <c r="E112" s="7">
        <f t="shared" si="28"/>
        <v>25041.999999999993</v>
      </c>
      <c r="F112" s="7">
        <f t="shared" si="32"/>
        <v>20.28</v>
      </c>
      <c r="G112" s="7">
        <f t="shared" si="34"/>
        <v>0</v>
      </c>
      <c r="H112" s="7">
        <f t="shared" si="35"/>
        <v>25062.279999999992</v>
      </c>
      <c r="I112" s="7">
        <f>H112-SUM(D$2:D112)</f>
        <v>2862.2799999999916</v>
      </c>
      <c r="J112" s="7">
        <f>SUM(G$2:G112)</f>
        <v>1776</v>
      </c>
      <c r="K112" s="6">
        <f t="shared" si="25"/>
        <v>2.5517747708325898E-2</v>
      </c>
      <c r="L112" s="6">
        <f t="shared" si="26"/>
        <v>3.1503392232501107E-2</v>
      </c>
      <c r="M112" s="15"/>
      <c r="X112" s="1"/>
    </row>
    <row r="113" spans="2:24" x14ac:dyDescent="0.2">
      <c r="B113" s="8">
        <f t="shared" si="33"/>
        <v>112</v>
      </c>
      <c r="C113" s="7">
        <f t="shared" si="27"/>
        <v>25062.279999999992</v>
      </c>
      <c r="D113" s="7">
        <f t="shared" si="31"/>
        <v>200</v>
      </c>
      <c r="E113" s="7">
        <f t="shared" si="28"/>
        <v>25262.279999999992</v>
      </c>
      <c r="F113" s="7">
        <f t="shared" si="32"/>
        <v>20.46</v>
      </c>
      <c r="G113" s="7">
        <f t="shared" si="34"/>
        <v>0</v>
      </c>
      <c r="H113" s="7">
        <f t="shared" si="35"/>
        <v>25282.739999999991</v>
      </c>
      <c r="I113" s="7">
        <f>H113-SUM(D$2:D113)</f>
        <v>2882.7399999999907</v>
      </c>
      <c r="J113" s="7">
        <f>SUM(G$2:G113)</f>
        <v>1776</v>
      </c>
      <c r="K113" s="6">
        <f t="shared" si="25"/>
        <v>2.5248457275905883E-2</v>
      </c>
      <c r="L113" s="6">
        <f t="shared" si="26"/>
        <v>3.117093490852578E-2</v>
      </c>
      <c r="M113" s="15"/>
      <c r="X113" s="1"/>
    </row>
    <row r="114" spans="2:24" x14ac:dyDescent="0.2">
      <c r="B114" s="8">
        <f t="shared" si="33"/>
        <v>113</v>
      </c>
      <c r="C114" s="7">
        <f t="shared" si="27"/>
        <v>25282.739999999991</v>
      </c>
      <c r="D114" s="7">
        <f t="shared" si="31"/>
        <v>200</v>
      </c>
      <c r="E114" s="7">
        <f t="shared" si="28"/>
        <v>25482.739999999991</v>
      </c>
      <c r="F114" s="7">
        <f t="shared" si="32"/>
        <v>20.64</v>
      </c>
      <c r="G114" s="7">
        <f t="shared" si="34"/>
        <v>0</v>
      </c>
      <c r="H114" s="7">
        <f t="shared" si="35"/>
        <v>25503.37999999999</v>
      </c>
      <c r="I114" s="7">
        <f>H114-SUM(D$2:D114)</f>
        <v>2903.3799999999901</v>
      </c>
      <c r="J114" s="7">
        <f>SUM(G$2:G114)</f>
        <v>1776</v>
      </c>
      <c r="K114" s="6">
        <f t="shared" si="25"/>
        <v>2.4986077965458715E-2</v>
      </c>
      <c r="L114" s="6">
        <f t="shared" si="26"/>
        <v>3.0847009833899645E-2</v>
      </c>
      <c r="M114" s="15"/>
      <c r="X114" s="1"/>
    </row>
    <row r="115" spans="2:24" x14ac:dyDescent="0.2">
      <c r="B115" s="8">
        <f t="shared" si="33"/>
        <v>114</v>
      </c>
      <c r="C115" s="7">
        <f t="shared" si="27"/>
        <v>25503.37999999999</v>
      </c>
      <c r="D115" s="7">
        <f t="shared" si="31"/>
        <v>200</v>
      </c>
      <c r="E115" s="7">
        <f t="shared" si="28"/>
        <v>25703.37999999999</v>
      </c>
      <c r="F115" s="7">
        <f t="shared" si="32"/>
        <v>20.82</v>
      </c>
      <c r="G115" s="7">
        <f t="shared" si="34"/>
        <v>0</v>
      </c>
      <c r="H115" s="7">
        <f t="shared" si="35"/>
        <v>25724.19999999999</v>
      </c>
      <c r="I115" s="7">
        <f>H115-SUM(D$2:D115)</f>
        <v>2924.1999999999898</v>
      </c>
      <c r="J115" s="7">
        <f>SUM(G$2:G115)</f>
        <v>1776</v>
      </c>
      <c r="K115" s="6">
        <f t="shared" si="25"/>
        <v>2.4730373638994774E-2</v>
      </c>
      <c r="L115" s="6">
        <f t="shared" si="26"/>
        <v>3.053132548024046E-2</v>
      </c>
      <c r="M115" s="15"/>
      <c r="X115" s="1"/>
    </row>
    <row r="116" spans="2:24" x14ac:dyDescent="0.2">
      <c r="B116" s="8">
        <f t="shared" si="33"/>
        <v>115</v>
      </c>
      <c r="C116" s="7">
        <f t="shared" si="27"/>
        <v>25724.19999999999</v>
      </c>
      <c r="D116" s="7">
        <f t="shared" si="31"/>
        <v>200</v>
      </c>
      <c r="E116" s="7">
        <f t="shared" si="28"/>
        <v>25924.19999999999</v>
      </c>
      <c r="F116" s="7">
        <f t="shared" si="32"/>
        <v>21</v>
      </c>
      <c r="G116" s="7">
        <f t="shared" si="34"/>
        <v>0</v>
      </c>
      <c r="H116" s="7">
        <f t="shared" si="35"/>
        <v>25945.19999999999</v>
      </c>
      <c r="I116" s="7">
        <f>H116-SUM(D$2:D116)</f>
        <v>2945.1999999999898</v>
      </c>
      <c r="J116" s="7">
        <f>SUM(G$2:G116)</f>
        <v>1776</v>
      </c>
      <c r="K116" s="6">
        <f t="shared" si="25"/>
        <v>2.4481118150853041E-2</v>
      </c>
      <c r="L116" s="6">
        <f t="shared" si="26"/>
        <v>3.0223602655374122E-2</v>
      </c>
      <c r="M116" s="15"/>
      <c r="X116" s="1"/>
    </row>
    <row r="117" spans="2:24" x14ac:dyDescent="0.2">
      <c r="B117" s="8">
        <f t="shared" si="33"/>
        <v>116</v>
      </c>
      <c r="C117" s="7">
        <f t="shared" si="27"/>
        <v>25945.19999999999</v>
      </c>
      <c r="D117" s="7">
        <f t="shared" si="31"/>
        <v>200</v>
      </c>
      <c r="E117" s="7">
        <f t="shared" si="28"/>
        <v>26145.19999999999</v>
      </c>
      <c r="F117" s="7">
        <f t="shared" si="32"/>
        <v>21.18</v>
      </c>
      <c r="G117" s="7">
        <f t="shared" si="34"/>
        <v>0</v>
      </c>
      <c r="H117" s="7">
        <f t="shared" si="35"/>
        <v>26166.37999999999</v>
      </c>
      <c r="I117" s="7">
        <f>H117-SUM(D$2:D117)</f>
        <v>2966.3799999999901</v>
      </c>
      <c r="J117" s="7">
        <f>SUM(G$2:G117)</f>
        <v>1776</v>
      </c>
      <c r="K117" s="6">
        <f t="shared" si="25"/>
        <v>2.4238094844606782E-2</v>
      </c>
      <c r="L117" s="6">
        <f t="shared" si="26"/>
        <v>2.9923573882230593E-2</v>
      </c>
      <c r="M117" s="15"/>
      <c r="X117" s="1"/>
    </row>
    <row r="118" spans="2:24" x14ac:dyDescent="0.2">
      <c r="B118" s="8">
        <f t="shared" si="33"/>
        <v>117</v>
      </c>
      <c r="C118" s="7">
        <f t="shared" si="27"/>
        <v>26166.37999999999</v>
      </c>
      <c r="D118" s="7">
        <f t="shared" si="31"/>
        <v>200</v>
      </c>
      <c r="E118" s="7">
        <f t="shared" si="28"/>
        <v>26366.37999999999</v>
      </c>
      <c r="F118" s="7">
        <f t="shared" si="32"/>
        <v>21.36</v>
      </c>
      <c r="G118" s="7">
        <f t="shared" si="34"/>
        <v>0</v>
      </c>
      <c r="H118" s="7">
        <f t="shared" si="35"/>
        <v>26387.739999999991</v>
      </c>
      <c r="I118" s="7">
        <f>H118-SUM(D$2:D118)</f>
        <v>2987.7399999999907</v>
      </c>
      <c r="J118" s="7">
        <f>SUM(G$2:G118)</f>
        <v>1776</v>
      </c>
      <c r="K118" s="6">
        <f t="shared" si="25"/>
        <v>2.4001096079300125E-2</v>
      </c>
      <c r="L118" s="6">
        <f t="shared" si="26"/>
        <v>2.9630982813950768E-2</v>
      </c>
      <c r="M118" s="15"/>
      <c r="X118" s="1"/>
    </row>
    <row r="119" spans="2:24" x14ac:dyDescent="0.2">
      <c r="B119" s="8">
        <f t="shared" si="33"/>
        <v>118</v>
      </c>
      <c r="C119" s="7">
        <f t="shared" si="27"/>
        <v>26387.739999999991</v>
      </c>
      <c r="D119" s="7">
        <f t="shared" si="31"/>
        <v>200</v>
      </c>
      <c r="E119" s="7">
        <f t="shared" si="28"/>
        <v>26587.739999999991</v>
      </c>
      <c r="F119" s="7">
        <f t="shared" si="32"/>
        <v>21.54</v>
      </c>
      <c r="G119" s="7">
        <f t="shared" si="34"/>
        <v>0</v>
      </c>
      <c r="H119" s="7">
        <f t="shared" si="35"/>
        <v>26609.279999999992</v>
      </c>
      <c r="I119" s="7">
        <f>H119-SUM(D$2:D119)</f>
        <v>3009.2799999999916</v>
      </c>
      <c r="J119" s="7">
        <f>SUM(G$2:G119)</f>
        <v>1776</v>
      </c>
      <c r="K119" s="6">
        <f t="shared" si="25"/>
        <v>2.376992278345549E-2</v>
      </c>
      <c r="L119" s="6">
        <f t="shared" si="26"/>
        <v>2.934558368327838E-2</v>
      </c>
      <c r="M119" s="15"/>
      <c r="X119" s="1"/>
    </row>
    <row r="120" spans="2:24" x14ac:dyDescent="0.2">
      <c r="B120" s="8">
        <f t="shared" si="33"/>
        <v>119</v>
      </c>
      <c r="C120" s="7">
        <f t="shared" si="27"/>
        <v>26609.279999999992</v>
      </c>
      <c r="D120" s="7">
        <f t="shared" si="31"/>
        <v>200</v>
      </c>
      <c r="E120" s="7">
        <f t="shared" si="28"/>
        <v>26809.279999999992</v>
      </c>
      <c r="F120" s="7">
        <f t="shared" si="32"/>
        <v>21.72</v>
      </c>
      <c r="G120" s="7">
        <f t="shared" si="34"/>
        <v>0</v>
      </c>
      <c r="H120" s="7">
        <f t="shared" si="35"/>
        <v>26830.999999999993</v>
      </c>
      <c r="I120" s="7">
        <f>H120-SUM(D$2:D120)</f>
        <v>3030.9999999999927</v>
      </c>
      <c r="J120" s="7">
        <f>SUM(G$2:G120)</f>
        <v>1776</v>
      </c>
      <c r="K120" s="6">
        <f t="shared" si="25"/>
        <v>2.3544384032782896E-2</v>
      </c>
      <c r="L120" s="6">
        <f t="shared" si="26"/>
        <v>2.906714078121345E-2</v>
      </c>
      <c r="M120" s="15"/>
      <c r="X120" s="1"/>
    </row>
    <row r="121" spans="2:24" x14ac:dyDescent="0.2">
      <c r="B121" s="5">
        <f t="shared" si="33"/>
        <v>120</v>
      </c>
      <c r="C121" s="4">
        <f t="shared" si="27"/>
        <v>26830.999999999993</v>
      </c>
      <c r="D121" s="4">
        <f t="shared" si="31"/>
        <v>200</v>
      </c>
      <c r="E121" s="4">
        <f t="shared" si="28"/>
        <v>27030.999999999993</v>
      </c>
      <c r="F121" s="4">
        <f t="shared" si="32"/>
        <v>21.9</v>
      </c>
      <c r="G121" s="4">
        <f t="shared" si="34"/>
        <v>384</v>
      </c>
      <c r="H121" s="4">
        <f t="shared" si="35"/>
        <v>27436.899999999994</v>
      </c>
      <c r="I121" s="4">
        <f>H121-SUM(D$2:D121)</f>
        <v>3436.8999999999942</v>
      </c>
      <c r="J121" s="4">
        <f>SUM(G$2:G121)</f>
        <v>2160</v>
      </c>
      <c r="K121" s="3">
        <f t="shared" si="25"/>
        <v>2.6016136084330687E-2</v>
      </c>
      <c r="L121" s="3">
        <f t="shared" si="26"/>
        <v>3.2118686523865042E-2</v>
      </c>
      <c r="M121" s="15"/>
      <c r="X121" s="1"/>
    </row>
    <row r="122" spans="2:24" x14ac:dyDescent="0.2">
      <c r="B122" s="8">
        <f t="shared" si="33"/>
        <v>121</v>
      </c>
      <c r="C122" s="7">
        <f t="shared" si="27"/>
        <v>27436.899999999994</v>
      </c>
      <c r="D122" s="7">
        <f t="shared" si="31"/>
        <v>200</v>
      </c>
      <c r="E122" s="7">
        <f t="shared" si="28"/>
        <v>27636.899999999994</v>
      </c>
      <c r="F122" s="7">
        <f t="shared" si="32"/>
        <v>22.39</v>
      </c>
      <c r="G122" s="7">
        <f t="shared" si="34"/>
        <v>0</v>
      </c>
      <c r="H122" s="7">
        <f t="shared" si="35"/>
        <v>27659.289999999994</v>
      </c>
      <c r="I122" s="7">
        <f>H122-SUM(D$2:D122)</f>
        <v>3459.2899999999936</v>
      </c>
      <c r="J122" s="7">
        <f>SUM(G$2:G122)</f>
        <v>2160</v>
      </c>
      <c r="K122" s="6">
        <f t="shared" si="25"/>
        <v>2.5759869919534967E-2</v>
      </c>
      <c r="L122" s="6">
        <f t="shared" si="26"/>
        <v>3.1802308542635757E-2</v>
      </c>
      <c r="M122" s="15"/>
      <c r="X122" s="1"/>
    </row>
    <row r="123" spans="2:24" x14ac:dyDescent="0.2">
      <c r="B123" s="8">
        <f t="shared" si="33"/>
        <v>122</v>
      </c>
      <c r="C123" s="7">
        <f t="shared" si="27"/>
        <v>27659.289999999994</v>
      </c>
      <c r="D123" s="7">
        <f t="shared" si="31"/>
        <v>200</v>
      </c>
      <c r="E123" s="7">
        <f t="shared" si="28"/>
        <v>27859.289999999994</v>
      </c>
      <c r="F123" s="7">
        <f t="shared" si="32"/>
        <v>22.57</v>
      </c>
      <c r="G123" s="7">
        <f t="shared" si="34"/>
        <v>0</v>
      </c>
      <c r="H123" s="7">
        <f t="shared" si="35"/>
        <v>27881.859999999993</v>
      </c>
      <c r="I123" s="7">
        <f>H123-SUM(D$2:D123)</f>
        <v>3481.8599999999933</v>
      </c>
      <c r="J123" s="7">
        <f>SUM(G$2:G123)</f>
        <v>2160</v>
      </c>
      <c r="K123" s="6">
        <f t="shared" si="25"/>
        <v>2.5509670638343779E-2</v>
      </c>
      <c r="L123" s="6">
        <f t="shared" si="26"/>
        <v>3.1493420541165155E-2</v>
      </c>
      <c r="M123" s="15"/>
      <c r="X123" s="1"/>
    </row>
    <row r="124" spans="2:24" x14ac:dyDescent="0.2">
      <c r="B124" s="8">
        <f t="shared" si="33"/>
        <v>123</v>
      </c>
      <c r="C124" s="7">
        <f t="shared" si="27"/>
        <v>27881.859999999993</v>
      </c>
      <c r="D124" s="7">
        <f t="shared" si="31"/>
        <v>200</v>
      </c>
      <c r="E124" s="7">
        <f t="shared" si="28"/>
        <v>28081.859999999993</v>
      </c>
      <c r="F124" s="7">
        <f t="shared" si="32"/>
        <v>22.75</v>
      </c>
      <c r="G124" s="7">
        <f t="shared" si="34"/>
        <v>0</v>
      </c>
      <c r="H124" s="7">
        <f t="shared" si="35"/>
        <v>28104.609999999993</v>
      </c>
      <c r="I124" s="7">
        <f>H124-SUM(D$2:D124)</f>
        <v>3504.6099999999933</v>
      </c>
      <c r="J124" s="7">
        <f>SUM(G$2:G124)</f>
        <v>2160</v>
      </c>
      <c r="K124" s="6">
        <f t="shared" si="25"/>
        <v>2.5265346622697762E-2</v>
      </c>
      <c r="L124" s="6">
        <f t="shared" si="26"/>
        <v>3.1191785953947854E-2</v>
      </c>
      <c r="M124" s="15"/>
      <c r="X124" s="1"/>
    </row>
    <row r="125" spans="2:24" x14ac:dyDescent="0.2">
      <c r="B125" s="8">
        <f t="shared" si="33"/>
        <v>124</v>
      </c>
      <c r="C125" s="7">
        <f t="shared" si="27"/>
        <v>28104.609999999993</v>
      </c>
      <c r="D125" s="7">
        <f t="shared" si="31"/>
        <v>200</v>
      </c>
      <c r="E125" s="7">
        <f t="shared" si="28"/>
        <v>28304.609999999993</v>
      </c>
      <c r="F125" s="7">
        <f t="shared" si="32"/>
        <v>22.93</v>
      </c>
      <c r="G125" s="7">
        <f t="shared" si="34"/>
        <v>0</v>
      </c>
      <c r="H125" s="7">
        <f t="shared" si="35"/>
        <v>28327.539999999994</v>
      </c>
      <c r="I125" s="7">
        <f>H125-SUM(D$2:D125)</f>
        <v>3527.5399999999936</v>
      </c>
      <c r="J125" s="7">
        <f>SUM(G$2:G125)</f>
        <v>2160</v>
      </c>
      <c r="K125" s="6">
        <f t="shared" si="25"/>
        <v>2.5026713758332049E-2</v>
      </c>
      <c r="L125" s="6">
        <f t="shared" si="26"/>
        <v>3.0897177479422281E-2</v>
      </c>
      <c r="M125" s="15"/>
      <c r="X125" s="1"/>
    </row>
    <row r="126" spans="2:24" x14ac:dyDescent="0.2">
      <c r="B126" s="8">
        <f t="shared" si="33"/>
        <v>125</v>
      </c>
      <c r="C126" s="7">
        <f t="shared" si="27"/>
        <v>28327.539999999994</v>
      </c>
      <c r="D126" s="7">
        <f t="shared" si="31"/>
        <v>200</v>
      </c>
      <c r="E126" s="7">
        <f t="shared" si="28"/>
        <v>28527.539999999994</v>
      </c>
      <c r="F126" s="7">
        <f t="shared" si="32"/>
        <v>23.11</v>
      </c>
      <c r="G126" s="7">
        <f t="shared" si="34"/>
        <v>0</v>
      </c>
      <c r="H126" s="7">
        <f t="shared" si="35"/>
        <v>28550.649999999994</v>
      </c>
      <c r="I126" s="7">
        <f>H126-SUM(D$2:D126)</f>
        <v>3550.6499999999942</v>
      </c>
      <c r="J126" s="7">
        <f>SUM(G$2:G126)</f>
        <v>2160</v>
      </c>
      <c r="K126" s="6">
        <f t="shared" si="25"/>
        <v>2.4793595084765346E-2</v>
      </c>
      <c r="L126" s="6">
        <f t="shared" si="26"/>
        <v>3.0609376647858448E-2</v>
      </c>
      <c r="M126" s="15"/>
      <c r="X126" s="1"/>
    </row>
    <row r="127" spans="2:24" x14ac:dyDescent="0.2">
      <c r="B127" s="8">
        <f t="shared" si="33"/>
        <v>126</v>
      </c>
      <c r="C127" s="7">
        <f t="shared" si="27"/>
        <v>28550.649999999994</v>
      </c>
      <c r="D127" s="7">
        <f t="shared" si="31"/>
        <v>200</v>
      </c>
      <c r="E127" s="7">
        <f t="shared" si="28"/>
        <v>28750.649999999994</v>
      </c>
      <c r="F127" s="7">
        <f t="shared" si="32"/>
        <v>23.29</v>
      </c>
      <c r="G127" s="7">
        <f t="shared" si="34"/>
        <v>0</v>
      </c>
      <c r="H127" s="7">
        <f t="shared" si="35"/>
        <v>28773.939999999995</v>
      </c>
      <c r="I127" s="7">
        <f>H127-SUM(D$2:D127)</f>
        <v>3573.9399999999951</v>
      </c>
      <c r="J127" s="7">
        <f>SUM(G$2:G127)</f>
        <v>2160</v>
      </c>
      <c r="K127" s="6">
        <f t="shared" si="25"/>
        <v>2.4565820464555535E-2</v>
      </c>
      <c r="L127" s="6">
        <f t="shared" si="26"/>
        <v>3.0328173413031522E-2</v>
      </c>
      <c r="M127" s="15"/>
      <c r="X127" s="1"/>
    </row>
    <row r="128" spans="2:24" x14ac:dyDescent="0.2">
      <c r="B128" s="8">
        <f t="shared" si="33"/>
        <v>127</v>
      </c>
      <c r="C128" s="7">
        <f t="shared" si="27"/>
        <v>28773.939999999995</v>
      </c>
      <c r="D128" s="7">
        <f t="shared" si="31"/>
        <v>200</v>
      </c>
      <c r="E128" s="7">
        <f t="shared" si="28"/>
        <v>28973.939999999995</v>
      </c>
      <c r="F128" s="7">
        <f t="shared" si="32"/>
        <v>23.47</v>
      </c>
      <c r="G128" s="7">
        <f t="shared" si="34"/>
        <v>0</v>
      </c>
      <c r="H128" s="7">
        <f t="shared" si="35"/>
        <v>28997.409999999996</v>
      </c>
      <c r="I128" s="7">
        <f>H128-SUM(D$2:D128)</f>
        <v>3597.4099999999962</v>
      </c>
      <c r="J128" s="7">
        <f>SUM(G$2:G128)</f>
        <v>2160</v>
      </c>
      <c r="K128" s="6">
        <f t="shared" si="25"/>
        <v>2.4343226268861574E-2</v>
      </c>
      <c r="L128" s="6">
        <f t="shared" si="26"/>
        <v>3.0053365764026632E-2</v>
      </c>
      <c r="M128" s="15"/>
      <c r="X128" s="1"/>
    </row>
    <row r="129" spans="2:24" x14ac:dyDescent="0.2">
      <c r="B129" s="8">
        <f t="shared" si="33"/>
        <v>128</v>
      </c>
      <c r="C129" s="7">
        <f t="shared" si="27"/>
        <v>28997.409999999996</v>
      </c>
      <c r="D129" s="7">
        <f t="shared" si="31"/>
        <v>200</v>
      </c>
      <c r="E129" s="7">
        <f t="shared" si="28"/>
        <v>29197.409999999996</v>
      </c>
      <c r="F129" s="7">
        <f t="shared" si="32"/>
        <v>23.65</v>
      </c>
      <c r="G129" s="7">
        <f t="shared" si="34"/>
        <v>0</v>
      </c>
      <c r="H129" s="7">
        <f t="shared" si="35"/>
        <v>29221.059999999998</v>
      </c>
      <c r="I129" s="7">
        <f>H129-SUM(D$2:D129)</f>
        <v>3621.0599999999977</v>
      </c>
      <c r="J129" s="7">
        <f>SUM(G$2:G129)</f>
        <v>2160</v>
      </c>
      <c r="K129" s="6">
        <f t="shared" si="25"/>
        <v>2.412565508360219E-2</v>
      </c>
      <c r="L129" s="6">
        <f t="shared" si="26"/>
        <v>2.9784759362471838E-2</v>
      </c>
      <c r="M129" s="15"/>
      <c r="X129" s="1"/>
    </row>
    <row r="130" spans="2:24" x14ac:dyDescent="0.2">
      <c r="B130" s="8">
        <f t="shared" si="33"/>
        <v>129</v>
      </c>
      <c r="C130" s="7">
        <f t="shared" si="27"/>
        <v>29221.059999999998</v>
      </c>
      <c r="D130" s="7">
        <f t="shared" ref="D130:D161" si="36">wplata</f>
        <v>200</v>
      </c>
      <c r="E130" s="7">
        <f t="shared" si="28"/>
        <v>29421.059999999998</v>
      </c>
      <c r="F130" s="7">
        <f t="shared" ref="F130:F161" si="37">ROUND(E130*oprocentowanie/12*0.81,2)</f>
        <v>23.83</v>
      </c>
      <c r="G130" s="7">
        <f t="shared" si="34"/>
        <v>0</v>
      </c>
      <c r="H130" s="7">
        <f t="shared" si="35"/>
        <v>29444.89</v>
      </c>
      <c r="I130" s="7">
        <f>H130-SUM(D$2:D130)</f>
        <v>3644.8899999999994</v>
      </c>
      <c r="J130" s="7">
        <f>SUM(G$2:G130)</f>
        <v>2160</v>
      </c>
      <c r="K130" s="6">
        <f t="shared" si="25"/>
        <v>2.3912955425405887E-2</v>
      </c>
      <c r="L130" s="6">
        <f t="shared" si="26"/>
        <v>2.9522167191859117E-2</v>
      </c>
      <c r="M130" s="15"/>
      <c r="X130" s="1"/>
    </row>
    <row r="131" spans="2:24" x14ac:dyDescent="0.2">
      <c r="B131" s="8">
        <f t="shared" ref="B131:B162" si="38">B130+1</f>
        <v>130</v>
      </c>
      <c r="C131" s="7">
        <f t="shared" si="27"/>
        <v>29444.89</v>
      </c>
      <c r="D131" s="7">
        <f t="shared" si="36"/>
        <v>200</v>
      </c>
      <c r="E131" s="7">
        <f t="shared" si="28"/>
        <v>29644.89</v>
      </c>
      <c r="F131" s="7">
        <f t="shared" si="37"/>
        <v>24.01</v>
      </c>
      <c r="G131" s="7">
        <f t="shared" si="34"/>
        <v>0</v>
      </c>
      <c r="H131" s="7">
        <f t="shared" si="35"/>
        <v>29668.899999999998</v>
      </c>
      <c r="I131" s="7">
        <f>H131-SUM(D$2:D131)</f>
        <v>3668.8999999999978</v>
      </c>
      <c r="J131" s="7">
        <f>SUM(G$2:G131)</f>
        <v>2160</v>
      </c>
      <c r="K131" s="6">
        <f t="shared" ref="K131:K181" si="39">RATE(B131,-D131,0,H131,1)*12</f>
        <v>2.3704981477164072E-2</v>
      </c>
      <c r="L131" s="6">
        <f t="shared" ref="L131:L181" si="40">K131/0.81</f>
        <v>2.9265409231066755E-2</v>
      </c>
      <c r="M131" s="15"/>
      <c r="X131" s="1"/>
    </row>
    <row r="132" spans="2:24" x14ac:dyDescent="0.2">
      <c r="B132" s="8">
        <f t="shared" si="38"/>
        <v>131</v>
      </c>
      <c r="C132" s="7">
        <f t="shared" ref="C132:C181" si="41">H131</f>
        <v>29668.899999999998</v>
      </c>
      <c r="D132" s="7">
        <f t="shared" si="36"/>
        <v>200</v>
      </c>
      <c r="E132" s="7">
        <f t="shared" ref="E132:E181" si="42">C132+D132</f>
        <v>29868.899999999998</v>
      </c>
      <c r="F132" s="7">
        <f t="shared" si="37"/>
        <v>24.19</v>
      </c>
      <c r="G132" s="7">
        <f t="shared" si="34"/>
        <v>0</v>
      </c>
      <c r="H132" s="7">
        <f t="shared" si="35"/>
        <v>29893.089999999997</v>
      </c>
      <c r="I132" s="7">
        <f>H132-SUM(D$2:D132)</f>
        <v>3693.0899999999965</v>
      </c>
      <c r="J132" s="7">
        <f>SUM(G$2:G132)</f>
        <v>2160</v>
      </c>
      <c r="K132" s="6">
        <f t="shared" si="39"/>
        <v>2.350159283516004E-2</v>
      </c>
      <c r="L132" s="6">
        <f t="shared" si="40"/>
        <v>2.9014312142172888E-2</v>
      </c>
      <c r="M132" s="15"/>
      <c r="X132" s="1"/>
    </row>
    <row r="133" spans="2:24" x14ac:dyDescent="0.2">
      <c r="B133" s="5">
        <f t="shared" si="38"/>
        <v>132</v>
      </c>
      <c r="C133" s="4">
        <f t="shared" si="41"/>
        <v>29893.089999999997</v>
      </c>
      <c r="D133" s="4">
        <f t="shared" si="36"/>
        <v>200</v>
      </c>
      <c r="E133" s="4">
        <f t="shared" si="42"/>
        <v>30093.089999999997</v>
      </c>
      <c r="F133" s="4">
        <f t="shared" si="37"/>
        <v>24.38</v>
      </c>
      <c r="G133" s="4">
        <f t="shared" si="34"/>
        <v>528</v>
      </c>
      <c r="H133" s="4">
        <f t="shared" si="35"/>
        <v>30645.469999999998</v>
      </c>
      <c r="I133" s="4">
        <f>H133-SUM(D$2:D133)</f>
        <v>4245.4699999999975</v>
      </c>
      <c r="J133" s="4">
        <f>SUM(G$2:G133)</f>
        <v>2688</v>
      </c>
      <c r="K133" s="3">
        <f t="shared" si="39"/>
        <v>2.6309918935736074E-2</v>
      </c>
      <c r="L133" s="3">
        <f t="shared" si="40"/>
        <v>3.2481381402143301E-2</v>
      </c>
      <c r="M133" s="15"/>
      <c r="X133" s="1"/>
    </row>
    <row r="134" spans="2:24" x14ac:dyDescent="0.2">
      <c r="B134" s="8">
        <f t="shared" si="38"/>
        <v>133</v>
      </c>
      <c r="C134" s="7">
        <f t="shared" si="41"/>
        <v>30645.469999999998</v>
      </c>
      <c r="D134" s="7">
        <f t="shared" si="36"/>
        <v>200</v>
      </c>
      <c r="E134" s="7">
        <f t="shared" si="42"/>
        <v>30845.469999999998</v>
      </c>
      <c r="F134" s="7">
        <f t="shared" si="37"/>
        <v>24.98</v>
      </c>
      <c r="G134" s="7">
        <f t="shared" si="34"/>
        <v>0</v>
      </c>
      <c r="H134" s="7">
        <f t="shared" si="35"/>
        <v>30870.449999999997</v>
      </c>
      <c r="I134" s="7">
        <f>H134-SUM(D$2:D134)</f>
        <v>4270.4499999999971</v>
      </c>
      <c r="J134" s="7">
        <f>SUM(G$2:G134)</f>
        <v>2688</v>
      </c>
      <c r="K134" s="6">
        <f t="shared" si="39"/>
        <v>2.6073438696952E-2</v>
      </c>
      <c r="L134" s="6">
        <f t="shared" si="40"/>
        <v>3.2189430490064196E-2</v>
      </c>
      <c r="M134" s="15"/>
      <c r="X134" s="1"/>
    </row>
    <row r="135" spans="2:24" x14ac:dyDescent="0.2">
      <c r="B135" s="8">
        <f t="shared" si="38"/>
        <v>134</v>
      </c>
      <c r="C135" s="7">
        <f t="shared" si="41"/>
        <v>30870.449999999997</v>
      </c>
      <c r="D135" s="7">
        <f t="shared" si="36"/>
        <v>200</v>
      </c>
      <c r="E135" s="7">
        <f t="shared" si="42"/>
        <v>31070.449999999997</v>
      </c>
      <c r="F135" s="7">
        <f t="shared" si="37"/>
        <v>25.17</v>
      </c>
      <c r="G135" s="7">
        <f t="shared" si="34"/>
        <v>0</v>
      </c>
      <c r="H135" s="7">
        <f t="shared" si="35"/>
        <v>31095.619999999995</v>
      </c>
      <c r="I135" s="7">
        <f>H135-SUM(D$2:D135)</f>
        <v>4295.6199999999953</v>
      </c>
      <c r="J135" s="7">
        <f>SUM(G$2:G135)</f>
        <v>2688</v>
      </c>
      <c r="K135" s="6">
        <f t="shared" si="39"/>
        <v>2.5842085691756486E-2</v>
      </c>
      <c r="L135" s="6">
        <f t="shared" si="40"/>
        <v>3.1903809495995659E-2</v>
      </c>
      <c r="M135" s="15"/>
      <c r="X135" s="1"/>
    </row>
    <row r="136" spans="2:24" x14ac:dyDescent="0.2">
      <c r="B136" s="8">
        <f t="shared" si="38"/>
        <v>135</v>
      </c>
      <c r="C136" s="7">
        <f t="shared" si="41"/>
        <v>31095.619999999995</v>
      </c>
      <c r="D136" s="7">
        <f t="shared" si="36"/>
        <v>200</v>
      </c>
      <c r="E136" s="7">
        <f t="shared" si="42"/>
        <v>31295.619999999995</v>
      </c>
      <c r="F136" s="7">
        <f t="shared" si="37"/>
        <v>25.35</v>
      </c>
      <c r="G136" s="7">
        <f t="shared" si="34"/>
        <v>0</v>
      </c>
      <c r="H136" s="7">
        <f t="shared" si="35"/>
        <v>31320.969999999994</v>
      </c>
      <c r="I136" s="7">
        <f>H136-SUM(D$2:D136)</f>
        <v>4320.9699999999939</v>
      </c>
      <c r="J136" s="7">
        <f>SUM(G$2:G136)</f>
        <v>2688</v>
      </c>
      <c r="K136" s="6">
        <f t="shared" si="39"/>
        <v>2.5615658111426916E-2</v>
      </c>
      <c r="L136" s="6">
        <f t="shared" si="40"/>
        <v>3.1624269273366562E-2</v>
      </c>
      <c r="M136" s="15"/>
      <c r="X136" s="1"/>
    </row>
    <row r="137" spans="2:24" x14ac:dyDescent="0.2">
      <c r="B137" s="8">
        <f t="shared" si="38"/>
        <v>136</v>
      </c>
      <c r="C137" s="7">
        <f t="shared" si="41"/>
        <v>31320.969999999994</v>
      </c>
      <c r="D137" s="7">
        <f t="shared" si="36"/>
        <v>200</v>
      </c>
      <c r="E137" s="7">
        <f t="shared" si="42"/>
        <v>31520.969999999994</v>
      </c>
      <c r="F137" s="7">
        <f t="shared" si="37"/>
        <v>25.53</v>
      </c>
      <c r="G137" s="7">
        <f t="shared" si="34"/>
        <v>0</v>
      </c>
      <c r="H137" s="7">
        <f t="shared" si="35"/>
        <v>31546.499999999993</v>
      </c>
      <c r="I137" s="7">
        <f>H137-SUM(D$2:D137)</f>
        <v>4346.4999999999927</v>
      </c>
      <c r="J137" s="7">
        <f>SUM(G$2:G137)</f>
        <v>2688</v>
      </c>
      <c r="K137" s="6">
        <f t="shared" si="39"/>
        <v>2.539401565360741E-2</v>
      </c>
      <c r="L137" s="6">
        <f t="shared" si="40"/>
        <v>3.1350636609391865E-2</v>
      </c>
      <c r="M137" s="15"/>
      <c r="X137" s="1"/>
    </row>
    <row r="138" spans="2:24" x14ac:dyDescent="0.2">
      <c r="B138" s="8">
        <f t="shared" si="38"/>
        <v>137</v>
      </c>
      <c r="C138" s="7">
        <f t="shared" si="41"/>
        <v>31546.499999999993</v>
      </c>
      <c r="D138" s="7">
        <f t="shared" si="36"/>
        <v>200</v>
      </c>
      <c r="E138" s="7">
        <f t="shared" si="42"/>
        <v>31746.499999999993</v>
      </c>
      <c r="F138" s="7">
        <f t="shared" si="37"/>
        <v>25.71</v>
      </c>
      <c r="G138" s="7">
        <f t="shared" si="34"/>
        <v>0</v>
      </c>
      <c r="H138" s="7">
        <f t="shared" si="35"/>
        <v>31772.209999999992</v>
      </c>
      <c r="I138" s="7">
        <f>H138-SUM(D$2:D138)</f>
        <v>4372.2099999999919</v>
      </c>
      <c r="J138" s="7">
        <f>SUM(G$2:G138)</f>
        <v>2688</v>
      </c>
      <c r="K138" s="6">
        <f t="shared" si="39"/>
        <v>2.5177022976661318E-2</v>
      </c>
      <c r="L138" s="6">
        <f t="shared" si="40"/>
        <v>3.1082744415631254E-2</v>
      </c>
      <c r="M138" s="15"/>
      <c r="X138" s="1"/>
    </row>
    <row r="139" spans="2:24" x14ac:dyDescent="0.2">
      <c r="B139" s="8">
        <f t="shared" si="38"/>
        <v>138</v>
      </c>
      <c r="C139" s="7">
        <f t="shared" si="41"/>
        <v>31772.209999999992</v>
      </c>
      <c r="D139" s="7">
        <f t="shared" si="36"/>
        <v>200</v>
      </c>
      <c r="E139" s="7">
        <f t="shared" si="42"/>
        <v>31972.209999999992</v>
      </c>
      <c r="F139" s="7">
        <f t="shared" si="37"/>
        <v>25.9</v>
      </c>
      <c r="G139" s="7">
        <f t="shared" si="34"/>
        <v>0</v>
      </c>
      <c r="H139" s="7">
        <f t="shared" si="35"/>
        <v>31998.109999999993</v>
      </c>
      <c r="I139" s="7">
        <f>H139-SUM(D$2:D139)</f>
        <v>4398.1099999999933</v>
      </c>
      <c r="J139" s="7">
        <f>SUM(G$2:G139)</f>
        <v>2688</v>
      </c>
      <c r="K139" s="6">
        <f t="shared" si="39"/>
        <v>2.4964601117756814E-2</v>
      </c>
      <c r="L139" s="6">
        <f t="shared" si="40"/>
        <v>3.0820495207107175E-2</v>
      </c>
      <c r="M139" s="15"/>
      <c r="X139" s="1"/>
    </row>
    <row r="140" spans="2:24" x14ac:dyDescent="0.2">
      <c r="B140" s="8">
        <f t="shared" si="38"/>
        <v>139</v>
      </c>
      <c r="C140" s="7">
        <f t="shared" si="41"/>
        <v>31998.109999999993</v>
      </c>
      <c r="D140" s="7">
        <f t="shared" si="36"/>
        <v>200</v>
      </c>
      <c r="E140" s="7">
        <f t="shared" si="42"/>
        <v>32198.109999999993</v>
      </c>
      <c r="F140" s="7">
        <f t="shared" si="37"/>
        <v>26.08</v>
      </c>
      <c r="G140" s="7">
        <f t="shared" si="34"/>
        <v>0</v>
      </c>
      <c r="H140" s="7">
        <f t="shared" si="35"/>
        <v>32224.189999999995</v>
      </c>
      <c r="I140" s="7">
        <f>H140-SUM(D$2:D140)</f>
        <v>4424.1899999999951</v>
      </c>
      <c r="J140" s="7">
        <f>SUM(G$2:G140)</f>
        <v>2688</v>
      </c>
      <c r="K140" s="6">
        <f t="shared" si="39"/>
        <v>2.4756570962585572E-2</v>
      </c>
      <c r="L140" s="6">
        <f t="shared" si="40"/>
        <v>3.0563667855043913E-2</v>
      </c>
      <c r="M140" s="15"/>
      <c r="X140" s="1"/>
    </row>
    <row r="141" spans="2:24" x14ac:dyDescent="0.2">
      <c r="B141" s="8">
        <f t="shared" si="38"/>
        <v>140</v>
      </c>
      <c r="C141" s="7">
        <f t="shared" si="41"/>
        <v>32224.189999999995</v>
      </c>
      <c r="D141" s="7">
        <f t="shared" si="36"/>
        <v>200</v>
      </c>
      <c r="E141" s="7">
        <f t="shared" si="42"/>
        <v>32424.189999999995</v>
      </c>
      <c r="F141" s="7">
        <f t="shared" si="37"/>
        <v>26.26</v>
      </c>
      <c r="G141" s="7">
        <f t="shared" ref="G141:G170" si="43">IF(MOD(B141,12)=0,$T$2*12*INDEX(bonus_procent_z_dziecmi,MATCH(B141/12,rok_oszczedzania,0)),0)</f>
        <v>0</v>
      </c>
      <c r="H141" s="7">
        <f t="shared" ref="H141:H171" si="44">E141+F141+G141</f>
        <v>32450.449999999993</v>
      </c>
      <c r="I141" s="7">
        <f>H141-SUM(D$2:D141)</f>
        <v>4450.4499999999935</v>
      </c>
      <c r="J141" s="7">
        <f>SUM(G$2:G141)</f>
        <v>2688</v>
      </c>
      <c r="K141" s="6">
        <f t="shared" si="39"/>
        <v>2.455281088520387E-2</v>
      </c>
      <c r="L141" s="6">
        <f t="shared" si="40"/>
        <v>3.0312112203955393E-2</v>
      </c>
      <c r="M141" s="15"/>
      <c r="X141" s="1"/>
    </row>
    <row r="142" spans="2:24" x14ac:dyDescent="0.2">
      <c r="B142" s="8">
        <f t="shared" si="38"/>
        <v>141</v>
      </c>
      <c r="C142" s="7">
        <f t="shared" si="41"/>
        <v>32450.449999999993</v>
      </c>
      <c r="D142" s="7">
        <f t="shared" si="36"/>
        <v>200</v>
      </c>
      <c r="E142" s="7">
        <f t="shared" si="42"/>
        <v>32650.449999999993</v>
      </c>
      <c r="F142" s="7">
        <f t="shared" si="37"/>
        <v>26.45</v>
      </c>
      <c r="G142" s="7">
        <f t="shared" si="43"/>
        <v>0</v>
      </c>
      <c r="H142" s="7">
        <f t="shared" si="44"/>
        <v>32676.899999999994</v>
      </c>
      <c r="I142" s="7">
        <f>H142-SUM(D$2:D142)</f>
        <v>4476.8999999999942</v>
      </c>
      <c r="J142" s="7">
        <f>SUM(G$2:G142)</f>
        <v>2688</v>
      </c>
      <c r="K142" s="6">
        <f t="shared" si="39"/>
        <v>2.4353252932250206E-2</v>
      </c>
      <c r="L142" s="6">
        <f t="shared" si="40"/>
        <v>3.0065744360802723E-2</v>
      </c>
      <c r="M142" s="15"/>
      <c r="X142" s="1"/>
    </row>
    <row r="143" spans="2:24" x14ac:dyDescent="0.2">
      <c r="B143" s="8">
        <f t="shared" si="38"/>
        <v>142</v>
      </c>
      <c r="C143" s="7">
        <f t="shared" si="41"/>
        <v>32676.899999999994</v>
      </c>
      <c r="D143" s="7">
        <f t="shared" si="36"/>
        <v>200</v>
      </c>
      <c r="E143" s="7">
        <f t="shared" si="42"/>
        <v>32876.899999999994</v>
      </c>
      <c r="F143" s="7">
        <f t="shared" si="37"/>
        <v>26.63</v>
      </c>
      <c r="G143" s="7">
        <f t="shared" si="43"/>
        <v>0</v>
      </c>
      <c r="H143" s="7">
        <f t="shared" si="44"/>
        <v>32903.529999999992</v>
      </c>
      <c r="I143" s="7">
        <f>H143-SUM(D$2:D143)</f>
        <v>4503.5299999999916</v>
      </c>
      <c r="J143" s="7">
        <f>SUM(G$2:G143)</f>
        <v>2688</v>
      </c>
      <c r="K143" s="6">
        <f t="shared" si="39"/>
        <v>2.4157732815441507E-2</v>
      </c>
      <c r="L143" s="6">
        <f t="shared" si="40"/>
        <v>2.9824361500545068E-2</v>
      </c>
      <c r="M143" s="15"/>
      <c r="X143" s="1"/>
    </row>
    <row r="144" spans="2:24" x14ac:dyDescent="0.2">
      <c r="B144" s="8">
        <f t="shared" si="38"/>
        <v>143</v>
      </c>
      <c r="C144" s="7">
        <f t="shared" si="41"/>
        <v>32903.529999999992</v>
      </c>
      <c r="D144" s="7">
        <f t="shared" si="36"/>
        <v>200</v>
      </c>
      <c r="E144" s="7">
        <f t="shared" si="42"/>
        <v>33103.529999999992</v>
      </c>
      <c r="F144" s="7">
        <f t="shared" si="37"/>
        <v>26.81</v>
      </c>
      <c r="G144" s="7">
        <f t="shared" si="43"/>
        <v>0</v>
      </c>
      <c r="H144" s="7">
        <f t="shared" si="44"/>
        <v>33130.339999999989</v>
      </c>
      <c r="I144" s="7">
        <f>H144-SUM(D$2:D144)</f>
        <v>4530.3399999999892</v>
      </c>
      <c r="J144" s="7">
        <f>SUM(G$2:G144)</f>
        <v>2688</v>
      </c>
      <c r="K144" s="6">
        <f t="shared" si="39"/>
        <v>2.3966140990808044E-2</v>
      </c>
      <c r="L144" s="6">
        <f t="shared" si="40"/>
        <v>2.9587828383713634E-2</v>
      </c>
      <c r="M144" s="15"/>
      <c r="X144" s="1"/>
    </row>
    <row r="145" spans="2:24" x14ac:dyDescent="0.2">
      <c r="B145" s="5">
        <f t="shared" si="38"/>
        <v>144</v>
      </c>
      <c r="C145" s="4">
        <f t="shared" si="41"/>
        <v>33130.339999999989</v>
      </c>
      <c r="D145" s="4">
        <f t="shared" si="36"/>
        <v>200</v>
      </c>
      <c r="E145" s="4">
        <f t="shared" si="42"/>
        <v>33330.339999999989</v>
      </c>
      <c r="F145" s="4">
        <f t="shared" si="37"/>
        <v>27</v>
      </c>
      <c r="G145" s="4">
        <f t="shared" si="43"/>
        <v>552</v>
      </c>
      <c r="H145" s="4">
        <f t="shared" si="44"/>
        <v>33909.339999999989</v>
      </c>
      <c r="I145" s="4">
        <f>H145-SUM(D$2:D145)</f>
        <v>5109.3399999999892</v>
      </c>
      <c r="J145" s="4">
        <f>SUM(G$2:G145)</f>
        <v>3240</v>
      </c>
      <c r="K145" s="3">
        <f t="shared" si="39"/>
        <v>2.6371844667411729E-2</v>
      </c>
      <c r="L145" s="3">
        <f t="shared" si="40"/>
        <v>3.2557832922730526E-2</v>
      </c>
      <c r="M145" s="15"/>
      <c r="X145" s="1"/>
    </row>
    <row r="146" spans="2:24" x14ac:dyDescent="0.2">
      <c r="B146" s="8">
        <f t="shared" si="38"/>
        <v>145</v>
      </c>
      <c r="C146" s="7">
        <f t="shared" si="41"/>
        <v>33909.339999999989</v>
      </c>
      <c r="D146" s="7">
        <f t="shared" si="36"/>
        <v>200</v>
      </c>
      <c r="E146" s="7">
        <f t="shared" si="42"/>
        <v>34109.339999999989</v>
      </c>
      <c r="F146" s="7">
        <f t="shared" si="37"/>
        <v>27.63</v>
      </c>
      <c r="G146" s="7">
        <f t="shared" si="43"/>
        <v>0</v>
      </c>
      <c r="H146" s="7">
        <f t="shared" si="44"/>
        <v>34136.969999999987</v>
      </c>
      <c r="I146" s="7">
        <f>H146-SUM(D$2:D146)</f>
        <v>5136.9699999999866</v>
      </c>
      <c r="J146" s="7">
        <f>SUM(G$2:G146)</f>
        <v>3240</v>
      </c>
      <c r="K146" s="6">
        <f t="shared" si="39"/>
        <v>2.6154949466182426E-2</v>
      </c>
      <c r="L146" s="6">
        <f t="shared" si="40"/>
        <v>3.2290061069361019E-2</v>
      </c>
      <c r="M146" s="15"/>
      <c r="X146" s="1"/>
    </row>
    <row r="147" spans="2:24" x14ac:dyDescent="0.2">
      <c r="B147" s="8">
        <f t="shared" si="38"/>
        <v>146</v>
      </c>
      <c r="C147" s="7">
        <f t="shared" si="41"/>
        <v>34136.969999999987</v>
      </c>
      <c r="D147" s="7">
        <f t="shared" si="36"/>
        <v>200</v>
      </c>
      <c r="E147" s="7">
        <f t="shared" si="42"/>
        <v>34336.969999999987</v>
      </c>
      <c r="F147" s="7">
        <f t="shared" si="37"/>
        <v>27.81</v>
      </c>
      <c r="G147" s="7">
        <f t="shared" si="43"/>
        <v>0</v>
      </c>
      <c r="H147" s="7">
        <f t="shared" si="44"/>
        <v>34364.779999999984</v>
      </c>
      <c r="I147" s="7">
        <f>H147-SUM(D$2:D147)</f>
        <v>5164.7799999999843</v>
      </c>
      <c r="J147" s="7">
        <f>SUM(G$2:G147)</f>
        <v>3240</v>
      </c>
      <c r="K147" s="6">
        <f t="shared" si="39"/>
        <v>2.5942304240160013E-2</v>
      </c>
      <c r="L147" s="6">
        <f t="shared" si="40"/>
        <v>3.2027536098962979E-2</v>
      </c>
      <c r="M147" s="15"/>
      <c r="X147" s="1"/>
    </row>
    <row r="148" spans="2:24" x14ac:dyDescent="0.2">
      <c r="B148" s="8">
        <f t="shared" si="38"/>
        <v>147</v>
      </c>
      <c r="C148" s="7">
        <f t="shared" si="41"/>
        <v>34364.779999999984</v>
      </c>
      <c r="D148" s="7">
        <f t="shared" si="36"/>
        <v>200</v>
      </c>
      <c r="E148" s="7">
        <f t="shared" si="42"/>
        <v>34564.779999999984</v>
      </c>
      <c r="F148" s="7">
        <f t="shared" si="37"/>
        <v>28</v>
      </c>
      <c r="G148" s="7">
        <f t="shared" si="43"/>
        <v>0</v>
      </c>
      <c r="H148" s="7">
        <f t="shared" si="44"/>
        <v>34592.779999999984</v>
      </c>
      <c r="I148" s="7">
        <f>H148-SUM(D$2:D148)</f>
        <v>5192.7799999999843</v>
      </c>
      <c r="J148" s="7">
        <f>SUM(G$2:G148)</f>
        <v>3240</v>
      </c>
      <c r="K148" s="6">
        <f t="shared" si="39"/>
        <v>2.5733841967387538E-2</v>
      </c>
      <c r="L148" s="6">
        <f t="shared" si="40"/>
        <v>3.1770175268379677E-2</v>
      </c>
      <c r="M148" s="15"/>
      <c r="X148" s="1"/>
    </row>
    <row r="149" spans="2:24" x14ac:dyDescent="0.2">
      <c r="B149" s="8">
        <f t="shared" si="38"/>
        <v>148</v>
      </c>
      <c r="C149" s="7">
        <f t="shared" si="41"/>
        <v>34592.779999999984</v>
      </c>
      <c r="D149" s="7">
        <f t="shared" si="36"/>
        <v>200</v>
      </c>
      <c r="E149" s="7">
        <f t="shared" si="42"/>
        <v>34792.779999999984</v>
      </c>
      <c r="F149" s="7">
        <f t="shared" si="37"/>
        <v>28.18</v>
      </c>
      <c r="G149" s="7">
        <f t="shared" si="43"/>
        <v>0</v>
      </c>
      <c r="H149" s="7">
        <f t="shared" si="44"/>
        <v>34820.959999999985</v>
      </c>
      <c r="I149" s="7">
        <f>H149-SUM(D$2:D149)</f>
        <v>5220.9599999999846</v>
      </c>
      <c r="J149" s="7">
        <f>SUM(G$2:G149)</f>
        <v>3240</v>
      </c>
      <c r="K149" s="6">
        <f t="shared" si="39"/>
        <v>2.5529408787544672E-2</v>
      </c>
      <c r="L149" s="6">
        <f t="shared" si="40"/>
        <v>3.1517788626598361E-2</v>
      </c>
      <c r="M149" s="15"/>
      <c r="X149" s="1"/>
    </row>
    <row r="150" spans="2:24" x14ac:dyDescent="0.2">
      <c r="B150" s="8">
        <f t="shared" si="38"/>
        <v>149</v>
      </c>
      <c r="C150" s="7">
        <f t="shared" si="41"/>
        <v>34820.959999999985</v>
      </c>
      <c r="D150" s="7">
        <f t="shared" si="36"/>
        <v>200</v>
      </c>
      <c r="E150" s="7">
        <f t="shared" si="42"/>
        <v>35020.959999999985</v>
      </c>
      <c r="F150" s="7">
        <f t="shared" si="37"/>
        <v>28.37</v>
      </c>
      <c r="G150" s="7">
        <f t="shared" si="43"/>
        <v>0</v>
      </c>
      <c r="H150" s="7">
        <f t="shared" si="44"/>
        <v>35049.329999999987</v>
      </c>
      <c r="I150" s="7">
        <f>H150-SUM(D$2:D150)</f>
        <v>5249.3299999999872</v>
      </c>
      <c r="J150" s="7">
        <f>SUM(G$2:G150)</f>
        <v>3240</v>
      </c>
      <c r="K150" s="6">
        <f t="shared" si="39"/>
        <v>2.5328943698869788E-2</v>
      </c>
      <c r="L150" s="6">
        <f t="shared" si="40"/>
        <v>3.1270300862802206E-2</v>
      </c>
      <c r="M150" s="15"/>
      <c r="X150" s="1"/>
    </row>
    <row r="151" spans="2:24" x14ac:dyDescent="0.2">
      <c r="B151" s="8">
        <f t="shared" si="38"/>
        <v>150</v>
      </c>
      <c r="C151" s="7">
        <f t="shared" si="41"/>
        <v>35049.329999999987</v>
      </c>
      <c r="D151" s="7">
        <f t="shared" si="36"/>
        <v>200</v>
      </c>
      <c r="E151" s="7">
        <f t="shared" si="42"/>
        <v>35249.329999999987</v>
      </c>
      <c r="F151" s="7">
        <f t="shared" si="37"/>
        <v>28.55</v>
      </c>
      <c r="G151" s="7">
        <f t="shared" si="43"/>
        <v>0</v>
      </c>
      <c r="H151" s="7">
        <f t="shared" si="44"/>
        <v>35277.87999999999</v>
      </c>
      <c r="I151" s="7">
        <f>H151-SUM(D$2:D151)</f>
        <v>5277.8799999999901</v>
      </c>
      <c r="J151" s="7">
        <f>SUM(G$2:G151)</f>
        <v>3240</v>
      </c>
      <c r="K151" s="6">
        <f t="shared" si="39"/>
        <v>2.5132300958932059E-2</v>
      </c>
      <c r="L151" s="6">
        <f t="shared" si="40"/>
        <v>3.1027532048064268E-2</v>
      </c>
      <c r="M151" s="15"/>
      <c r="X151" s="1"/>
    </row>
    <row r="152" spans="2:24" x14ac:dyDescent="0.2">
      <c r="B152" s="8">
        <f t="shared" si="38"/>
        <v>151</v>
      </c>
      <c r="C152" s="7">
        <f t="shared" si="41"/>
        <v>35277.87999999999</v>
      </c>
      <c r="D152" s="7">
        <f t="shared" si="36"/>
        <v>200</v>
      </c>
      <c r="E152" s="7">
        <f t="shared" si="42"/>
        <v>35477.87999999999</v>
      </c>
      <c r="F152" s="7">
        <f t="shared" si="37"/>
        <v>28.74</v>
      </c>
      <c r="G152" s="7">
        <f t="shared" si="43"/>
        <v>0</v>
      </c>
      <c r="H152" s="7">
        <f t="shared" si="44"/>
        <v>35506.619999999988</v>
      </c>
      <c r="I152" s="7">
        <f>H152-SUM(D$2:D152)</f>
        <v>5306.6199999999881</v>
      </c>
      <c r="J152" s="7">
        <f>SUM(G$2:G152)</f>
        <v>3240</v>
      </c>
      <c r="K152" s="6">
        <f t="shared" si="39"/>
        <v>2.4939425082127827E-2</v>
      </c>
      <c r="L152" s="6">
        <f t="shared" si="40"/>
        <v>3.0789413681639292E-2</v>
      </c>
      <c r="M152" s="15"/>
      <c r="X152" s="1"/>
    </row>
    <row r="153" spans="2:24" x14ac:dyDescent="0.2">
      <c r="B153" s="8">
        <f t="shared" si="38"/>
        <v>152</v>
      </c>
      <c r="C153" s="7">
        <f t="shared" si="41"/>
        <v>35506.619999999988</v>
      </c>
      <c r="D153" s="7">
        <f t="shared" si="36"/>
        <v>200</v>
      </c>
      <c r="E153" s="7">
        <f t="shared" si="42"/>
        <v>35706.619999999988</v>
      </c>
      <c r="F153" s="7">
        <f t="shared" si="37"/>
        <v>28.92</v>
      </c>
      <c r="G153" s="7">
        <f t="shared" si="43"/>
        <v>0</v>
      </c>
      <c r="H153" s="7">
        <f t="shared" si="44"/>
        <v>35735.539999999986</v>
      </c>
      <c r="I153" s="7">
        <f>H153-SUM(D$2:D153)</f>
        <v>5335.5399999999863</v>
      </c>
      <c r="J153" s="7">
        <f>SUM(G$2:G153)</f>
        <v>3240</v>
      </c>
      <c r="K153" s="6">
        <f t="shared" si="39"/>
        <v>2.4750177876092232E-2</v>
      </c>
      <c r="L153" s="6">
        <f t="shared" si="40"/>
        <v>3.0555775155669419E-2</v>
      </c>
      <c r="M153" s="15"/>
      <c r="X153" s="1"/>
    </row>
    <row r="154" spans="2:24" x14ac:dyDescent="0.2">
      <c r="B154" s="8">
        <f t="shared" si="38"/>
        <v>153</v>
      </c>
      <c r="C154" s="7">
        <f t="shared" si="41"/>
        <v>35735.539999999986</v>
      </c>
      <c r="D154" s="7">
        <f t="shared" si="36"/>
        <v>200</v>
      </c>
      <c r="E154" s="7">
        <f t="shared" si="42"/>
        <v>35935.539999999986</v>
      </c>
      <c r="F154" s="7">
        <f t="shared" si="37"/>
        <v>29.11</v>
      </c>
      <c r="G154" s="7">
        <f t="shared" si="43"/>
        <v>0</v>
      </c>
      <c r="H154" s="7">
        <f t="shared" si="44"/>
        <v>35964.649999999987</v>
      </c>
      <c r="I154" s="7">
        <f>H154-SUM(D$2:D154)</f>
        <v>5364.6499999999869</v>
      </c>
      <c r="J154" s="7">
        <f>SUM(G$2:G154)</f>
        <v>3240</v>
      </c>
      <c r="K154" s="6">
        <f t="shared" si="39"/>
        <v>2.4564508915708629E-2</v>
      </c>
      <c r="L154" s="6">
        <f t="shared" si="40"/>
        <v>3.0326554216924231E-2</v>
      </c>
      <c r="M154" s="15"/>
      <c r="X154" s="1"/>
    </row>
    <row r="155" spans="2:24" x14ac:dyDescent="0.2">
      <c r="B155" s="8">
        <f t="shared" si="38"/>
        <v>154</v>
      </c>
      <c r="C155" s="7">
        <f t="shared" si="41"/>
        <v>35964.649999999987</v>
      </c>
      <c r="D155" s="7">
        <f t="shared" si="36"/>
        <v>200</v>
      </c>
      <c r="E155" s="7">
        <f t="shared" si="42"/>
        <v>36164.649999999987</v>
      </c>
      <c r="F155" s="7">
        <f t="shared" si="37"/>
        <v>29.29</v>
      </c>
      <c r="G155" s="7">
        <f t="shared" si="43"/>
        <v>0</v>
      </c>
      <c r="H155" s="7">
        <f t="shared" si="44"/>
        <v>36193.939999999988</v>
      </c>
      <c r="I155" s="7">
        <f>H155-SUM(D$2:D155)</f>
        <v>5393.9399999999878</v>
      </c>
      <c r="J155" s="7">
        <f>SUM(G$2:G155)</f>
        <v>3240</v>
      </c>
      <c r="K155" s="6">
        <f t="shared" si="39"/>
        <v>2.4382287035953513E-2</v>
      </c>
      <c r="L155" s="6">
        <f t="shared" si="40"/>
        <v>3.0101588933275941E-2</v>
      </c>
      <c r="M155" s="15"/>
      <c r="X155" s="1"/>
    </row>
    <row r="156" spans="2:24" x14ac:dyDescent="0.2">
      <c r="B156" s="8">
        <f t="shared" si="38"/>
        <v>155</v>
      </c>
      <c r="C156" s="7">
        <f t="shared" si="41"/>
        <v>36193.939999999988</v>
      </c>
      <c r="D156" s="7">
        <f t="shared" si="36"/>
        <v>200</v>
      </c>
      <c r="E156" s="7">
        <f t="shared" si="42"/>
        <v>36393.939999999988</v>
      </c>
      <c r="F156" s="7">
        <f t="shared" si="37"/>
        <v>29.48</v>
      </c>
      <c r="G156" s="7">
        <f t="shared" si="43"/>
        <v>0</v>
      </c>
      <c r="H156" s="7">
        <f t="shared" si="44"/>
        <v>36423.419999999991</v>
      </c>
      <c r="I156" s="7">
        <f>H156-SUM(D$2:D156)</f>
        <v>5423.419999999991</v>
      </c>
      <c r="J156" s="7">
        <f>SUM(G$2:G156)</f>
        <v>3240</v>
      </c>
      <c r="K156" s="6">
        <f t="shared" si="39"/>
        <v>2.4203466456041971E-2</v>
      </c>
      <c r="L156" s="6">
        <f t="shared" si="40"/>
        <v>2.9880822785236998E-2</v>
      </c>
      <c r="M156" s="15"/>
      <c r="X156" s="1"/>
    </row>
    <row r="157" spans="2:24" x14ac:dyDescent="0.2">
      <c r="B157" s="5">
        <f t="shared" si="38"/>
        <v>156</v>
      </c>
      <c r="C157" s="4">
        <f t="shared" si="41"/>
        <v>36423.419999999991</v>
      </c>
      <c r="D157" s="4">
        <f t="shared" si="36"/>
        <v>200</v>
      </c>
      <c r="E157" s="4">
        <f t="shared" si="42"/>
        <v>36623.419999999991</v>
      </c>
      <c r="F157" s="4">
        <f t="shared" si="37"/>
        <v>29.66</v>
      </c>
      <c r="G157" s="4">
        <f t="shared" si="43"/>
        <v>576</v>
      </c>
      <c r="H157" s="4">
        <f t="shared" si="44"/>
        <v>37229.079999999994</v>
      </c>
      <c r="I157" s="4">
        <f>H157-SUM(D$2:D157)</f>
        <v>6029.0799999999945</v>
      </c>
      <c r="J157" s="4">
        <f>SUM(G$2:G157)</f>
        <v>3816</v>
      </c>
      <c r="K157" s="3">
        <f t="shared" si="39"/>
        <v>2.6294115902933835E-2</v>
      </c>
      <c r="L157" s="3">
        <f t="shared" si="40"/>
        <v>3.2461871485103495E-2</v>
      </c>
      <c r="M157" s="15"/>
      <c r="X157" s="1"/>
    </row>
    <row r="158" spans="2:24" x14ac:dyDescent="0.2">
      <c r="B158" s="8">
        <f t="shared" si="38"/>
        <v>157</v>
      </c>
      <c r="C158" s="7">
        <f t="shared" si="41"/>
        <v>37229.079999999994</v>
      </c>
      <c r="D158" s="7">
        <f t="shared" si="36"/>
        <v>200</v>
      </c>
      <c r="E158" s="7">
        <f t="shared" si="42"/>
        <v>37429.079999999994</v>
      </c>
      <c r="F158" s="7">
        <f t="shared" si="37"/>
        <v>30.32</v>
      </c>
      <c r="G158" s="7">
        <f t="shared" si="43"/>
        <v>0</v>
      </c>
      <c r="H158" s="7">
        <f t="shared" si="44"/>
        <v>37459.399999999994</v>
      </c>
      <c r="I158" s="7">
        <f>H158-SUM(D$2:D158)</f>
        <v>6059.3999999999942</v>
      </c>
      <c r="J158" s="7">
        <f>SUM(G$2:G158)</f>
        <v>3816</v>
      </c>
      <c r="K158" s="6">
        <f t="shared" si="39"/>
        <v>2.609542639511743E-2</v>
      </c>
      <c r="L158" s="6">
        <f t="shared" si="40"/>
        <v>3.2216575796441271E-2</v>
      </c>
      <c r="M158" s="15"/>
      <c r="X158" s="1"/>
    </row>
    <row r="159" spans="2:24" x14ac:dyDescent="0.2">
      <c r="B159" s="8">
        <f t="shared" si="38"/>
        <v>158</v>
      </c>
      <c r="C159" s="7">
        <f t="shared" si="41"/>
        <v>37459.399999999994</v>
      </c>
      <c r="D159" s="7">
        <f t="shared" si="36"/>
        <v>200</v>
      </c>
      <c r="E159" s="7">
        <f t="shared" si="42"/>
        <v>37659.399999999994</v>
      </c>
      <c r="F159" s="7">
        <f t="shared" si="37"/>
        <v>30.5</v>
      </c>
      <c r="G159" s="7">
        <f t="shared" si="43"/>
        <v>0</v>
      </c>
      <c r="H159" s="7">
        <f t="shared" si="44"/>
        <v>37689.899999999994</v>
      </c>
      <c r="I159" s="7">
        <f>H159-SUM(D$2:D159)</f>
        <v>6089.8999999999942</v>
      </c>
      <c r="J159" s="7">
        <f>SUM(G$2:G159)</f>
        <v>3816</v>
      </c>
      <c r="K159" s="6">
        <f t="shared" si="39"/>
        <v>2.5900318194388983E-2</v>
      </c>
      <c r="L159" s="6">
        <f t="shared" si="40"/>
        <v>3.1975701474554301E-2</v>
      </c>
      <c r="M159" s="15"/>
      <c r="X159" s="1"/>
    </row>
    <row r="160" spans="2:24" x14ac:dyDescent="0.2">
      <c r="B160" s="8">
        <f t="shared" si="38"/>
        <v>159</v>
      </c>
      <c r="C160" s="7">
        <f t="shared" si="41"/>
        <v>37689.899999999994</v>
      </c>
      <c r="D160" s="7">
        <f t="shared" si="36"/>
        <v>200</v>
      </c>
      <c r="E160" s="7">
        <f t="shared" si="42"/>
        <v>37889.899999999994</v>
      </c>
      <c r="F160" s="7">
        <f t="shared" si="37"/>
        <v>30.69</v>
      </c>
      <c r="G160" s="7">
        <f t="shared" si="43"/>
        <v>0</v>
      </c>
      <c r="H160" s="7">
        <f t="shared" si="44"/>
        <v>37920.589999999997</v>
      </c>
      <c r="I160" s="7">
        <f>H160-SUM(D$2:D160)</f>
        <v>6120.5899999999965</v>
      </c>
      <c r="J160" s="7">
        <f>SUM(G$2:G160)</f>
        <v>3816</v>
      </c>
      <c r="K160" s="6">
        <f t="shared" si="39"/>
        <v>2.5708742046918781E-2</v>
      </c>
      <c r="L160" s="6">
        <f t="shared" si="40"/>
        <v>3.1739187712245404E-2</v>
      </c>
      <c r="M160" s="15"/>
      <c r="X160" s="1"/>
    </row>
    <row r="161" spans="2:24" x14ac:dyDescent="0.2">
      <c r="B161" s="8">
        <f t="shared" si="38"/>
        <v>160</v>
      </c>
      <c r="C161" s="7">
        <f t="shared" si="41"/>
        <v>37920.589999999997</v>
      </c>
      <c r="D161" s="7">
        <f t="shared" si="36"/>
        <v>200</v>
      </c>
      <c r="E161" s="7">
        <f t="shared" si="42"/>
        <v>38120.589999999997</v>
      </c>
      <c r="F161" s="7">
        <f t="shared" si="37"/>
        <v>30.88</v>
      </c>
      <c r="G161" s="7">
        <f t="shared" si="43"/>
        <v>0</v>
      </c>
      <c r="H161" s="7">
        <f t="shared" si="44"/>
        <v>38151.469999999994</v>
      </c>
      <c r="I161" s="7">
        <f>H161-SUM(D$2:D161)</f>
        <v>6151.4699999999939</v>
      </c>
      <c r="J161" s="7">
        <f>SUM(G$2:G161)</f>
        <v>3816</v>
      </c>
      <c r="K161" s="6">
        <f t="shared" si="39"/>
        <v>2.552061241283831E-2</v>
      </c>
      <c r="L161" s="6">
        <f t="shared" si="40"/>
        <v>3.1506928904738656E-2</v>
      </c>
      <c r="M161" s="15"/>
      <c r="X161" s="1"/>
    </row>
    <row r="162" spans="2:24" x14ac:dyDescent="0.2">
      <c r="B162" s="8">
        <f t="shared" si="38"/>
        <v>161</v>
      </c>
      <c r="C162" s="7">
        <f t="shared" si="41"/>
        <v>38151.469999999994</v>
      </c>
      <c r="D162" s="7">
        <f t="shared" ref="D162:D181" si="45">wplata</f>
        <v>200</v>
      </c>
      <c r="E162" s="7">
        <f t="shared" si="42"/>
        <v>38351.469999999994</v>
      </c>
      <c r="F162" s="7">
        <f t="shared" ref="F162:F181" si="46">ROUND(E162*oprocentowanie/12*0.81,2)</f>
        <v>31.06</v>
      </c>
      <c r="G162" s="7">
        <f t="shared" si="43"/>
        <v>0</v>
      </c>
      <c r="H162" s="7">
        <f t="shared" si="44"/>
        <v>38382.529999999992</v>
      </c>
      <c r="I162" s="7">
        <f>H162-SUM(D$2:D162)</f>
        <v>6182.5299999999916</v>
      </c>
      <c r="J162" s="7">
        <f>SUM(G$2:G162)</f>
        <v>3816</v>
      </c>
      <c r="K162" s="6">
        <f t="shared" si="39"/>
        <v>2.5335809699714738E-2</v>
      </c>
      <c r="L162" s="6">
        <f t="shared" si="40"/>
        <v>3.127877740705523E-2</v>
      </c>
      <c r="M162" s="15"/>
      <c r="X162" s="1"/>
    </row>
    <row r="163" spans="2:24" x14ac:dyDescent="0.2">
      <c r="B163" s="8">
        <f t="shared" ref="B163:B181" si="47">B162+1</f>
        <v>162</v>
      </c>
      <c r="C163" s="7">
        <f t="shared" si="41"/>
        <v>38382.529999999992</v>
      </c>
      <c r="D163" s="7">
        <f t="shared" si="45"/>
        <v>200</v>
      </c>
      <c r="E163" s="7">
        <f t="shared" si="42"/>
        <v>38582.529999999992</v>
      </c>
      <c r="F163" s="7">
        <f t="shared" si="46"/>
        <v>31.25</v>
      </c>
      <c r="G163" s="7">
        <f t="shared" si="43"/>
        <v>0</v>
      </c>
      <c r="H163" s="7">
        <f t="shared" si="44"/>
        <v>38613.779999999992</v>
      </c>
      <c r="I163" s="7">
        <f>H163-SUM(D$2:D163)</f>
        <v>6213.7799999999916</v>
      </c>
      <c r="J163" s="7">
        <f>SUM(G$2:G163)</f>
        <v>3816</v>
      </c>
      <c r="K163" s="6">
        <f t="shared" si="39"/>
        <v>2.5154290923566448E-2</v>
      </c>
      <c r="L163" s="6">
        <f t="shared" si="40"/>
        <v>3.1054680152551167E-2</v>
      </c>
      <c r="M163" s="15"/>
      <c r="X163" s="1"/>
    </row>
    <row r="164" spans="2:24" x14ac:dyDescent="0.2">
      <c r="B164" s="8">
        <f t="shared" si="47"/>
        <v>163</v>
      </c>
      <c r="C164" s="7">
        <f t="shared" si="41"/>
        <v>38613.779999999992</v>
      </c>
      <c r="D164" s="7">
        <f t="shared" si="45"/>
        <v>200</v>
      </c>
      <c r="E164" s="7">
        <f t="shared" si="42"/>
        <v>38813.779999999992</v>
      </c>
      <c r="F164" s="7">
        <f t="shared" si="46"/>
        <v>31.44</v>
      </c>
      <c r="G164" s="7">
        <f t="shared" si="43"/>
        <v>0</v>
      </c>
      <c r="H164" s="7">
        <f t="shared" si="44"/>
        <v>38845.219999999994</v>
      </c>
      <c r="I164" s="7">
        <f>H164-SUM(D$2:D164)</f>
        <v>6245.2199999999939</v>
      </c>
      <c r="J164" s="7">
        <f>SUM(G$2:G164)</f>
        <v>3816</v>
      </c>
      <c r="K164" s="6">
        <f t="shared" si="39"/>
        <v>2.4975977961462257E-2</v>
      </c>
      <c r="L164" s="6">
        <f t="shared" si="40"/>
        <v>3.0834540693163277E-2</v>
      </c>
      <c r="M164" s="15"/>
      <c r="X164" s="1"/>
    </row>
    <row r="165" spans="2:24" x14ac:dyDescent="0.2">
      <c r="B165" s="8">
        <f t="shared" si="47"/>
        <v>164</v>
      </c>
      <c r="C165" s="7">
        <f t="shared" si="41"/>
        <v>38845.219999999994</v>
      </c>
      <c r="D165" s="7">
        <f t="shared" si="45"/>
        <v>200</v>
      </c>
      <c r="E165" s="7">
        <f t="shared" si="42"/>
        <v>39045.219999999994</v>
      </c>
      <c r="F165" s="7">
        <f t="shared" si="46"/>
        <v>31.63</v>
      </c>
      <c r="G165" s="7">
        <f t="shared" si="43"/>
        <v>0</v>
      </c>
      <c r="H165" s="7">
        <f t="shared" si="44"/>
        <v>39076.849999999991</v>
      </c>
      <c r="I165" s="7">
        <f>H165-SUM(D$2:D165)</f>
        <v>6276.8499999999913</v>
      </c>
      <c r="J165" s="7">
        <f>SUM(G$2:G165)</f>
        <v>3816</v>
      </c>
      <c r="K165" s="6">
        <f t="shared" si="39"/>
        <v>2.480079499687262E-2</v>
      </c>
      <c r="L165" s="6">
        <f t="shared" si="40"/>
        <v>3.0618265428237802E-2</v>
      </c>
      <c r="M165" s="15"/>
      <c r="X165" s="1"/>
    </row>
    <row r="166" spans="2:24" x14ac:dyDescent="0.2">
      <c r="B166" s="8">
        <f t="shared" si="47"/>
        <v>165</v>
      </c>
      <c r="C166" s="7">
        <f t="shared" si="41"/>
        <v>39076.849999999991</v>
      </c>
      <c r="D166" s="7">
        <f t="shared" si="45"/>
        <v>200</v>
      </c>
      <c r="E166" s="7">
        <f t="shared" si="42"/>
        <v>39276.849999999991</v>
      </c>
      <c r="F166" s="7">
        <f t="shared" si="46"/>
        <v>31.81</v>
      </c>
      <c r="G166" s="7">
        <f t="shared" si="43"/>
        <v>0</v>
      </c>
      <c r="H166" s="7">
        <f t="shared" si="44"/>
        <v>39308.659999999989</v>
      </c>
      <c r="I166" s="7">
        <f>H166-SUM(D$2:D166)</f>
        <v>6308.6599999999889</v>
      </c>
      <c r="J166" s="7">
        <f>SUM(G$2:G166)</f>
        <v>3816</v>
      </c>
      <c r="K166" s="6">
        <f t="shared" si="39"/>
        <v>2.4628633535263733E-2</v>
      </c>
      <c r="L166" s="6">
        <f t="shared" si="40"/>
        <v>3.0405720413905841E-2</v>
      </c>
      <c r="M166" s="15"/>
      <c r="X166" s="1"/>
    </row>
    <row r="167" spans="2:24" x14ac:dyDescent="0.2">
      <c r="B167" s="8">
        <f t="shared" si="47"/>
        <v>166</v>
      </c>
      <c r="C167" s="7">
        <f t="shared" si="41"/>
        <v>39308.659999999989</v>
      </c>
      <c r="D167" s="7">
        <f t="shared" si="45"/>
        <v>200</v>
      </c>
      <c r="E167" s="7">
        <f t="shared" si="42"/>
        <v>39508.659999999989</v>
      </c>
      <c r="F167" s="7">
        <f t="shared" si="46"/>
        <v>32</v>
      </c>
      <c r="G167" s="7">
        <f t="shared" si="43"/>
        <v>0</v>
      </c>
      <c r="H167" s="7">
        <f t="shared" si="44"/>
        <v>39540.659999999989</v>
      </c>
      <c r="I167" s="7">
        <f>H167-SUM(D$2:D167)</f>
        <v>6340.6599999999889</v>
      </c>
      <c r="J167" s="7">
        <f>SUM(G$2:G167)</f>
        <v>3816</v>
      </c>
      <c r="K167" s="6">
        <f t="shared" si="39"/>
        <v>2.4459457859121399E-2</v>
      </c>
      <c r="L167" s="6">
        <f t="shared" si="40"/>
        <v>3.019686155447086E-2</v>
      </c>
      <c r="M167" s="15"/>
      <c r="X167" s="1"/>
    </row>
    <row r="168" spans="2:24" x14ac:dyDescent="0.2">
      <c r="B168" s="8">
        <f t="shared" si="47"/>
        <v>167</v>
      </c>
      <c r="C168" s="7">
        <f t="shared" si="41"/>
        <v>39540.659999999989</v>
      </c>
      <c r="D168" s="7">
        <f t="shared" si="45"/>
        <v>200</v>
      </c>
      <c r="E168" s="7">
        <f t="shared" si="42"/>
        <v>39740.659999999989</v>
      </c>
      <c r="F168" s="7">
        <f t="shared" si="46"/>
        <v>32.19</v>
      </c>
      <c r="G168" s="7">
        <f t="shared" si="43"/>
        <v>0</v>
      </c>
      <c r="H168" s="7">
        <f t="shared" si="44"/>
        <v>39772.849999999991</v>
      </c>
      <c r="I168" s="7">
        <f>H168-SUM(D$2:D168)</f>
        <v>6372.8499999999913</v>
      </c>
      <c r="J168" s="7">
        <f>SUM(G$2:G168)</f>
        <v>3816</v>
      </c>
      <c r="K168" s="6">
        <f t="shared" si="39"/>
        <v>2.4293198576556665E-2</v>
      </c>
      <c r="L168" s="6">
        <f t="shared" si="40"/>
        <v>2.9991603180934152E-2</v>
      </c>
      <c r="M168" s="15"/>
      <c r="X168" s="1"/>
    </row>
    <row r="169" spans="2:24" x14ac:dyDescent="0.2">
      <c r="B169" s="5">
        <f t="shared" si="47"/>
        <v>168</v>
      </c>
      <c r="C169" s="4">
        <f t="shared" si="41"/>
        <v>39772.849999999991</v>
      </c>
      <c r="D169" s="4">
        <f t="shared" si="45"/>
        <v>200</v>
      </c>
      <c r="E169" s="4">
        <f t="shared" si="42"/>
        <v>39972.849999999991</v>
      </c>
      <c r="F169" s="4">
        <f t="shared" si="46"/>
        <v>32.380000000000003</v>
      </c>
      <c r="G169" s="4">
        <f t="shared" si="43"/>
        <v>600</v>
      </c>
      <c r="H169" s="4">
        <f t="shared" si="44"/>
        <v>40605.229999999989</v>
      </c>
      <c r="I169" s="4">
        <f>H169-SUM(D$2:D169)</f>
        <v>7005.2299999999886</v>
      </c>
      <c r="J169" s="4">
        <f>SUM(G$2:G169)</f>
        <v>4416</v>
      </c>
      <c r="K169" s="3">
        <f t="shared" si="39"/>
        <v>2.6131956700934943E-2</v>
      </c>
      <c r="L169" s="3">
        <f t="shared" si="40"/>
        <v>3.2261674939425854E-2</v>
      </c>
      <c r="M169" s="15"/>
      <c r="X169" s="1"/>
    </row>
    <row r="170" spans="2:24" x14ac:dyDescent="0.2">
      <c r="B170" s="8">
        <f t="shared" si="47"/>
        <v>169</v>
      </c>
      <c r="C170" s="7">
        <f t="shared" si="41"/>
        <v>40605.229999999989</v>
      </c>
      <c r="D170" s="7">
        <f t="shared" si="45"/>
        <v>200</v>
      </c>
      <c r="E170" s="7">
        <f t="shared" si="42"/>
        <v>40805.229999999989</v>
      </c>
      <c r="F170" s="7">
        <f t="shared" si="46"/>
        <v>33.049999999999997</v>
      </c>
      <c r="G170" s="7">
        <f t="shared" si="43"/>
        <v>0</v>
      </c>
      <c r="H170" s="7">
        <f t="shared" si="44"/>
        <v>40838.279999999992</v>
      </c>
      <c r="I170" s="7">
        <f>H170-SUM(D$2:D170)</f>
        <v>7038.2799999999916</v>
      </c>
      <c r="J170" s="7">
        <f>SUM(G$2:G170)</f>
        <v>4416</v>
      </c>
      <c r="K170" s="6">
        <f t="shared" si="39"/>
        <v>2.5949770079663839E-2</v>
      </c>
      <c r="L170" s="6">
        <f t="shared" si="40"/>
        <v>3.2036753184770166E-2</v>
      </c>
      <c r="M170" s="15"/>
      <c r="X170" s="1"/>
    </row>
    <row r="171" spans="2:24" x14ac:dyDescent="0.2">
      <c r="B171" s="8">
        <f t="shared" si="47"/>
        <v>170</v>
      </c>
      <c r="C171" s="7">
        <f t="shared" si="41"/>
        <v>40838.279999999992</v>
      </c>
      <c r="D171" s="7">
        <f t="shared" si="45"/>
        <v>200</v>
      </c>
      <c r="E171" s="7">
        <f t="shared" si="42"/>
        <v>41038.279999999992</v>
      </c>
      <c r="F171" s="7">
        <f t="shared" si="46"/>
        <v>33.24</v>
      </c>
      <c r="G171" s="7">
        <f t="shared" ref="G171:G181" si="48">IF(MOD(B171,12)=0,$T$2*12*INDEX(bonus_procent_z_dziecmi,MATCH(B171/12,rok_oszczedzania,0)),0)</f>
        <v>0</v>
      </c>
      <c r="H171" s="7">
        <f t="shared" si="44"/>
        <v>41071.51999999999</v>
      </c>
      <c r="I171" s="7">
        <f>H171-SUM(D$2:D171)</f>
        <v>7071.5199999999895</v>
      </c>
      <c r="J171" s="7">
        <f>SUM(G$2:G171)</f>
        <v>4416</v>
      </c>
      <c r="K171" s="6">
        <f t="shared" si="39"/>
        <v>2.5770654369821754E-2</v>
      </c>
      <c r="L171" s="6">
        <f t="shared" si="40"/>
        <v>3.1815622678792288E-2</v>
      </c>
      <c r="M171" s="15"/>
      <c r="X171" s="1"/>
    </row>
    <row r="172" spans="2:24" x14ac:dyDescent="0.2">
      <c r="B172" s="8">
        <f t="shared" si="47"/>
        <v>171</v>
      </c>
      <c r="C172" s="7">
        <f t="shared" si="41"/>
        <v>41071.51999999999</v>
      </c>
      <c r="D172" s="7">
        <f t="shared" si="45"/>
        <v>200</v>
      </c>
      <c r="E172" s="7">
        <f t="shared" si="42"/>
        <v>41271.51999999999</v>
      </c>
      <c r="F172" s="7">
        <f t="shared" si="46"/>
        <v>33.43</v>
      </c>
      <c r="G172" s="7">
        <f t="shared" si="48"/>
        <v>0</v>
      </c>
      <c r="H172" s="7">
        <f t="shared" ref="H172:H181" si="49">E172+F172+G172</f>
        <v>41304.94999999999</v>
      </c>
      <c r="I172" s="7">
        <f>H172-SUM(D$2:D172)</f>
        <v>7104.9499999999898</v>
      </c>
      <c r="J172" s="7">
        <f>SUM(G$2:G172)</f>
        <v>4416</v>
      </c>
      <c r="K172" s="6">
        <f t="shared" si="39"/>
        <v>2.5594540163280985E-2</v>
      </c>
      <c r="L172" s="6">
        <f t="shared" si="40"/>
        <v>3.1598197732445661E-2</v>
      </c>
      <c r="M172" s="15"/>
      <c r="X172" s="1"/>
    </row>
    <row r="173" spans="2:24" x14ac:dyDescent="0.2">
      <c r="B173" s="8">
        <f t="shared" si="47"/>
        <v>172</v>
      </c>
      <c r="C173" s="7">
        <f t="shared" si="41"/>
        <v>41304.94999999999</v>
      </c>
      <c r="D173" s="7">
        <f t="shared" si="45"/>
        <v>200</v>
      </c>
      <c r="E173" s="7">
        <f t="shared" si="42"/>
        <v>41504.94999999999</v>
      </c>
      <c r="F173" s="7">
        <f t="shared" si="46"/>
        <v>33.619999999999997</v>
      </c>
      <c r="G173" s="7">
        <f t="shared" si="48"/>
        <v>0</v>
      </c>
      <c r="H173" s="7">
        <f t="shared" si="49"/>
        <v>41538.569999999992</v>
      </c>
      <c r="I173" s="7">
        <f>H173-SUM(D$2:D173)</f>
        <v>7138.5699999999924</v>
      </c>
      <c r="J173" s="7">
        <f>SUM(G$2:G173)</f>
        <v>4416</v>
      </c>
      <c r="K173" s="6">
        <f t="shared" si="39"/>
        <v>2.5421360000584474E-2</v>
      </c>
      <c r="L173" s="6">
        <f t="shared" si="40"/>
        <v>3.1384395062449964E-2</v>
      </c>
      <c r="M173" s="15"/>
      <c r="X173" s="1"/>
    </row>
    <row r="174" spans="2:24" x14ac:dyDescent="0.2">
      <c r="B174" s="8">
        <f t="shared" si="47"/>
        <v>173</v>
      </c>
      <c r="C174" s="7">
        <f t="shared" si="41"/>
        <v>41538.569999999992</v>
      </c>
      <c r="D174" s="7">
        <f t="shared" si="45"/>
        <v>200</v>
      </c>
      <c r="E174" s="7">
        <f t="shared" si="42"/>
        <v>41738.569999999992</v>
      </c>
      <c r="F174" s="7">
        <f t="shared" si="46"/>
        <v>33.81</v>
      </c>
      <c r="G174" s="7">
        <f t="shared" si="48"/>
        <v>0</v>
      </c>
      <c r="H174" s="7">
        <f t="shared" si="49"/>
        <v>41772.37999999999</v>
      </c>
      <c r="I174" s="7">
        <f>H174-SUM(D$2:D174)</f>
        <v>7172.3799999999901</v>
      </c>
      <c r="J174" s="7">
        <f>SUM(G$2:G174)</f>
        <v>4416</v>
      </c>
      <c r="K174" s="6">
        <f t="shared" si="39"/>
        <v>2.5251048305700553E-2</v>
      </c>
      <c r="L174" s="6">
        <f t="shared" si="40"/>
        <v>3.117413371074142E-2</v>
      </c>
      <c r="M174" s="15"/>
      <c r="X174" s="1"/>
    </row>
    <row r="175" spans="2:24" x14ac:dyDescent="0.2">
      <c r="B175" s="8">
        <f t="shared" si="47"/>
        <v>174</v>
      </c>
      <c r="C175" s="7">
        <f t="shared" si="41"/>
        <v>41772.37999999999</v>
      </c>
      <c r="D175" s="7">
        <f t="shared" si="45"/>
        <v>200</v>
      </c>
      <c r="E175" s="7">
        <f t="shared" si="42"/>
        <v>41972.37999999999</v>
      </c>
      <c r="F175" s="7">
        <f t="shared" si="46"/>
        <v>34</v>
      </c>
      <c r="G175" s="7">
        <f t="shared" si="48"/>
        <v>0</v>
      </c>
      <c r="H175" s="7">
        <f t="shared" si="49"/>
        <v>42006.37999999999</v>
      </c>
      <c r="I175" s="7">
        <f>H175-SUM(D$2:D175)</f>
        <v>7206.3799999999901</v>
      </c>
      <c r="J175" s="7">
        <f>SUM(G$2:G175)</f>
        <v>4416</v>
      </c>
      <c r="K175" s="6">
        <f t="shared" si="39"/>
        <v>2.5083541322710477E-2</v>
      </c>
      <c r="L175" s="6">
        <f t="shared" si="40"/>
        <v>3.096733496630923E-2</v>
      </c>
      <c r="M175" s="15"/>
      <c r="X175" s="1"/>
    </row>
    <row r="176" spans="2:24" x14ac:dyDescent="0.2">
      <c r="B176" s="8">
        <f t="shared" si="47"/>
        <v>175</v>
      </c>
      <c r="C176" s="7">
        <f t="shared" si="41"/>
        <v>42006.37999999999</v>
      </c>
      <c r="D176" s="7">
        <f t="shared" si="45"/>
        <v>200</v>
      </c>
      <c r="E176" s="7">
        <f t="shared" si="42"/>
        <v>42206.37999999999</v>
      </c>
      <c r="F176" s="7">
        <f t="shared" si="46"/>
        <v>34.19</v>
      </c>
      <c r="G176" s="7">
        <f t="shared" si="48"/>
        <v>0</v>
      </c>
      <c r="H176" s="7">
        <f t="shared" si="49"/>
        <v>42240.569999999992</v>
      </c>
      <c r="I176" s="7">
        <f>H176-SUM(D$2:D176)</f>
        <v>7240.5699999999924</v>
      </c>
      <c r="J176" s="7">
        <f>SUM(G$2:G176)</f>
        <v>4416</v>
      </c>
      <c r="K176" s="6">
        <f t="shared" si="39"/>
        <v>2.4918777056830814E-2</v>
      </c>
      <c r="L176" s="6">
        <f t="shared" si="40"/>
        <v>3.0763922292383721E-2</v>
      </c>
      <c r="M176" s="15"/>
      <c r="X176" s="1"/>
    </row>
    <row r="177" spans="2:24" x14ac:dyDescent="0.2">
      <c r="B177" s="8">
        <f t="shared" si="47"/>
        <v>176</v>
      </c>
      <c r="C177" s="7">
        <f t="shared" si="41"/>
        <v>42240.569999999992</v>
      </c>
      <c r="D177" s="7">
        <f t="shared" si="45"/>
        <v>200</v>
      </c>
      <c r="E177" s="7">
        <f t="shared" si="42"/>
        <v>42440.569999999992</v>
      </c>
      <c r="F177" s="7">
        <f t="shared" si="46"/>
        <v>34.380000000000003</v>
      </c>
      <c r="G177" s="7">
        <f t="shared" si="48"/>
        <v>0</v>
      </c>
      <c r="H177" s="7">
        <f t="shared" si="49"/>
        <v>42474.94999999999</v>
      </c>
      <c r="I177" s="7">
        <f>H177-SUM(D$2:D177)</f>
        <v>7274.9499999999898</v>
      </c>
      <c r="J177" s="7">
        <f>SUM(G$2:G177)</f>
        <v>4416</v>
      </c>
      <c r="K177" s="6">
        <f t="shared" si="39"/>
        <v>2.4756695214980355E-2</v>
      </c>
      <c r="L177" s="6">
        <f t="shared" si="40"/>
        <v>3.0563821253062166E-2</v>
      </c>
      <c r="M177" s="15"/>
      <c r="X177" s="1"/>
    </row>
    <row r="178" spans="2:24" x14ac:dyDescent="0.2">
      <c r="B178" s="8">
        <f t="shared" si="47"/>
        <v>177</v>
      </c>
      <c r="C178" s="7">
        <f t="shared" si="41"/>
        <v>42474.94999999999</v>
      </c>
      <c r="D178" s="7">
        <f t="shared" si="45"/>
        <v>200</v>
      </c>
      <c r="E178" s="7">
        <f t="shared" si="42"/>
        <v>42674.94999999999</v>
      </c>
      <c r="F178" s="7">
        <f t="shared" si="46"/>
        <v>34.57</v>
      </c>
      <c r="G178" s="7">
        <f t="shared" si="48"/>
        <v>0</v>
      </c>
      <c r="H178" s="7">
        <f t="shared" si="49"/>
        <v>42709.51999999999</v>
      </c>
      <c r="I178" s="7">
        <f>H178-SUM(D$2:D178)</f>
        <v>7309.5199999999895</v>
      </c>
      <c r="J178" s="7">
        <f>SUM(G$2:G178)</f>
        <v>4416</v>
      </c>
      <c r="K178" s="6">
        <f t="shared" si="39"/>
        <v>2.4597237150765706E-2</v>
      </c>
      <c r="L178" s="6">
        <f t="shared" si="40"/>
        <v>3.0366959445389759E-2</v>
      </c>
      <c r="M178" s="15"/>
      <c r="X178" s="1"/>
    </row>
    <row r="179" spans="2:24" x14ac:dyDescent="0.2">
      <c r="B179" s="8">
        <f t="shared" si="47"/>
        <v>178</v>
      </c>
      <c r="C179" s="7">
        <f t="shared" si="41"/>
        <v>42709.51999999999</v>
      </c>
      <c r="D179" s="7">
        <f t="shared" si="45"/>
        <v>200</v>
      </c>
      <c r="E179" s="7">
        <f t="shared" si="42"/>
        <v>42909.51999999999</v>
      </c>
      <c r="F179" s="7">
        <f t="shared" si="46"/>
        <v>34.76</v>
      </c>
      <c r="G179" s="7">
        <f t="shared" si="48"/>
        <v>0</v>
      </c>
      <c r="H179" s="7">
        <f t="shared" si="49"/>
        <v>42944.279999999992</v>
      </c>
      <c r="I179" s="7">
        <f>H179-SUM(D$2:D179)</f>
        <v>7344.2799999999916</v>
      </c>
      <c r="J179" s="7">
        <f>SUM(G$2:G179)</f>
        <v>4416</v>
      </c>
      <c r="K179" s="6">
        <f t="shared" si="39"/>
        <v>2.4440345810734579E-2</v>
      </c>
      <c r="L179" s="6">
        <f t="shared" si="40"/>
        <v>3.0173266433005649E-2</v>
      </c>
      <c r="M179" s="15"/>
      <c r="X179" s="1"/>
    </row>
    <row r="180" spans="2:24" x14ac:dyDescent="0.2">
      <c r="B180" s="8">
        <f t="shared" si="47"/>
        <v>179</v>
      </c>
      <c r="C180" s="7">
        <f t="shared" si="41"/>
        <v>42944.279999999992</v>
      </c>
      <c r="D180" s="7">
        <f t="shared" si="45"/>
        <v>200</v>
      </c>
      <c r="E180" s="7">
        <f t="shared" si="42"/>
        <v>43144.279999999992</v>
      </c>
      <c r="F180" s="7">
        <f t="shared" si="46"/>
        <v>34.950000000000003</v>
      </c>
      <c r="G180" s="7">
        <f t="shared" si="48"/>
        <v>0</v>
      </c>
      <c r="H180" s="7">
        <f t="shared" si="49"/>
        <v>43179.229999999989</v>
      </c>
      <c r="I180" s="7">
        <f>H180-SUM(D$2:D180)</f>
        <v>7379.2299999999886</v>
      </c>
      <c r="J180" s="7">
        <f>SUM(G$2:G180)</f>
        <v>4416</v>
      </c>
      <c r="K180" s="6">
        <f t="shared" si="39"/>
        <v>2.4285965682603029E-2</v>
      </c>
      <c r="L180" s="6">
        <f t="shared" si="40"/>
        <v>2.9982673682225961E-2</v>
      </c>
      <c r="M180" s="15"/>
      <c r="X180" s="1"/>
    </row>
    <row r="181" spans="2:24" x14ac:dyDescent="0.2">
      <c r="B181" s="5">
        <f t="shared" si="47"/>
        <v>180</v>
      </c>
      <c r="C181" s="4">
        <f t="shared" si="41"/>
        <v>43179.229999999989</v>
      </c>
      <c r="D181" s="4">
        <f t="shared" si="45"/>
        <v>200</v>
      </c>
      <c r="E181" s="4">
        <f t="shared" si="42"/>
        <v>43379.229999999989</v>
      </c>
      <c r="F181" s="4">
        <f t="shared" si="46"/>
        <v>35.14</v>
      </c>
      <c r="G181" s="4">
        <f t="shared" si="48"/>
        <v>624</v>
      </c>
      <c r="H181" s="4">
        <f t="shared" si="49"/>
        <v>44038.369999999988</v>
      </c>
      <c r="I181" s="4">
        <f>H181-SUM(D$2:D181)</f>
        <v>8038.3699999999881</v>
      </c>
      <c r="J181" s="4">
        <f>SUM(G$2:G181)</f>
        <v>5040</v>
      </c>
      <c r="K181" s="3">
        <f t="shared" si="39"/>
        <v>2.591953414015663E-2</v>
      </c>
      <c r="L181" s="3">
        <f t="shared" si="40"/>
        <v>3.1999424864390898E-2</v>
      </c>
      <c r="M181" s="15"/>
      <c r="X181" s="1"/>
    </row>
    <row r="182" spans="2:24" x14ac:dyDescent="0.2">
      <c r="H182" s="2"/>
      <c r="I182" s="2"/>
      <c r="J182" s="2"/>
      <c r="K182" s="2"/>
      <c r="L182" s="2"/>
      <c r="X182" s="1"/>
    </row>
  </sheetData>
  <autoFilter ref="B1:L1"/>
  <mergeCells count="8">
    <mergeCell ref="V19:V21"/>
    <mergeCell ref="O19:O21"/>
    <mergeCell ref="P19:P21"/>
    <mergeCell ref="Q19:Q21"/>
    <mergeCell ref="S19:S21"/>
    <mergeCell ref="T19:T21"/>
    <mergeCell ref="U19:U21"/>
    <mergeCell ref="R19:R21"/>
  </mergeCells>
  <conditionalFormatting sqref="G2:G181 J2:J181">
    <cfRule type="cellIs" dxfId="1" priority="1" operator="equal">
      <formula>0</formula>
    </cfRule>
  </conditionalFormatting>
  <conditionalFormatting sqref="B2:L181">
    <cfRule type="expression" dxfId="0" priority="3">
      <formula>$B2/12&gt;$U$2</formula>
    </cfRule>
  </conditionalFormatting>
  <dataValidations count="2">
    <dataValidation type="list" allowBlank="1" showInputMessage="1" showErrorMessage="1" sqref="U2">
      <formula1>"5,10,15"</formula1>
    </dataValidation>
    <dataValidation type="list" allowBlank="1" showInputMessage="1" showErrorMessage="1" sqref="P1">
      <formula1>"0,1,2,3,4"</formula1>
    </dataValidation>
  </dataValidations>
  <pageMargins left="0.7" right="0.7" top="0.75" bottom="0.75" header="0.3" footer="0.3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Nest Rodzinne Oszczędności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Kluczek</dc:creator>
  <cp:lastModifiedBy>Użytkownik Microsoft Office</cp:lastModifiedBy>
  <dcterms:created xsi:type="dcterms:W3CDTF">2018-09-24T09:50:56Z</dcterms:created>
  <dcterms:modified xsi:type="dcterms:W3CDTF">2018-09-27T17:30:24Z</dcterms:modified>
</cp:coreProperties>
</file>