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 codeName="Ten_skoroszyt"/>
  <mc:AlternateContent xmlns:mc="http://schemas.openxmlformats.org/markup-compatibility/2006">
    <mc:Choice Requires="x15">
      <x15ac:absPath xmlns:x15ac="http://schemas.microsoft.com/office/spreadsheetml/2010/11/ac" url="/Users/Andrzej/Desktop/"/>
    </mc:Choice>
  </mc:AlternateContent>
  <bookViews>
    <workbookView xWindow="0" yWindow="460" windowWidth="25600" windowHeight="14080"/>
  </bookViews>
  <sheets>
    <sheet name="FBO_Kalkulator palacza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4" i="1" l="1"/>
  <c r="AH23" i="1"/>
  <c r="AC26" i="1"/>
  <c r="AA26" i="1"/>
  <c r="F28" i="1"/>
  <c r="C28" i="1"/>
  <c r="F26" i="1"/>
  <c r="F32" i="1"/>
  <c r="C26" i="1"/>
  <c r="C32" i="1"/>
  <c r="AC25" i="1"/>
  <c r="AA25" i="1"/>
  <c r="L7" i="1"/>
  <c r="L8" i="1"/>
  <c r="AC24" i="1"/>
  <c r="C34" i="1"/>
  <c r="F14" i="1"/>
  <c r="C14" i="1"/>
  <c r="P26" i="1"/>
  <c r="Q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AC23" i="1"/>
  <c r="AA24" i="1"/>
  <c r="Q24" i="1"/>
  <c r="Q25" i="1"/>
  <c r="Q5" i="1"/>
  <c r="Q17" i="1"/>
  <c r="Q21" i="1"/>
  <c r="Q9" i="1"/>
  <c r="Q20" i="1"/>
  <c r="Q10" i="1"/>
  <c r="Q14" i="1"/>
  <c r="Q7" i="1"/>
  <c r="Q18" i="1"/>
  <c r="Q11" i="1"/>
  <c r="Q22" i="1"/>
  <c r="Q19" i="1"/>
  <c r="Q12" i="1"/>
  <c r="Q16" i="1"/>
  <c r="Q23" i="1"/>
  <c r="Q6" i="1"/>
  <c r="Q8" i="1"/>
  <c r="Q13" i="1"/>
  <c r="Q15" i="1"/>
  <c r="F34" i="1"/>
  <c r="AC22" i="1"/>
  <c r="AA23" i="1"/>
  <c r="D36" i="1"/>
  <c r="AC21" i="1"/>
  <c r="AA22" i="1"/>
  <c r="AC20" i="1"/>
  <c r="AA21" i="1"/>
  <c r="AC19" i="1"/>
  <c r="AA20" i="1"/>
  <c r="AC18" i="1"/>
  <c r="AA19" i="1"/>
  <c r="AC17" i="1"/>
  <c r="AA18" i="1"/>
  <c r="AC16" i="1"/>
  <c r="AA17" i="1"/>
  <c r="AC15" i="1"/>
  <c r="AA16" i="1"/>
  <c r="AC14" i="1"/>
  <c r="AA15" i="1"/>
  <c r="AC13" i="1"/>
  <c r="AA14" i="1"/>
  <c r="AC12" i="1"/>
  <c r="AA13" i="1"/>
  <c r="AC11" i="1"/>
  <c r="AA12" i="1"/>
  <c r="AC10" i="1"/>
  <c r="AA11" i="1"/>
  <c r="AC9" i="1"/>
  <c r="AA10" i="1"/>
  <c r="AC8" i="1"/>
  <c r="AA9" i="1"/>
  <c r="AC7" i="1"/>
  <c r="AA8" i="1"/>
  <c r="AC6" i="1"/>
  <c r="AA7" i="1"/>
  <c r="AC5" i="1"/>
  <c r="AA5" i="1"/>
  <c r="AA6" i="1"/>
  <c r="C16" i="1"/>
  <c r="F16" i="1"/>
  <c r="D18" i="1"/>
</calcChain>
</file>

<file path=xl/sharedStrings.xml><?xml version="1.0" encoding="utf-8"?>
<sst xmlns="http://schemas.openxmlformats.org/spreadsheetml/2006/main" count="33" uniqueCount="28">
  <si>
    <t xml:space="preserve"> jeden palacz</t>
  </si>
  <si>
    <t>dwoje palaczy</t>
  </si>
  <si>
    <t>Rok</t>
  </si>
  <si>
    <t>Średnia cena paczki</t>
  </si>
  <si>
    <t>Średnia cena 1 papierosa</t>
  </si>
  <si>
    <t>średnia za okres</t>
  </si>
  <si>
    <t>rok</t>
  </si>
  <si>
    <t>ile zarabia na godzinę</t>
  </si>
  <si>
    <t>jeżeli 0=0 jeżeli inne=1</t>
  </si>
  <si>
    <t>Ile papierosów palisz dziennie?</t>
  </si>
  <si>
    <t>Od kiedy palisz?</t>
  </si>
  <si>
    <t>Średni koszt wypalonego papierosa w danym okresie</t>
  </si>
  <si>
    <t>Ile kasy poszło "z dymem"?</t>
  </si>
  <si>
    <t>drugi palacz</t>
  </si>
  <si>
    <t>koszty od poczatku palenia za zapalniczki, gumy, itp.</t>
  </si>
  <si>
    <t>Ile wydajesz miesięcznie na zapalniczki, gumy, akcesoria?</t>
  </si>
  <si>
    <t>Od kiedy palisz? (wybierz rok - ceny fajek się zmieniały)</t>
  </si>
  <si>
    <t>pierwszy palacz</t>
  </si>
  <si>
    <t>Kwota "przepalona" przez każdego z palaczy</t>
  </si>
  <si>
    <t>wskaźnik inflacji</t>
  </si>
  <si>
    <t>liczba lat do f30</t>
  </si>
  <si>
    <t>Na ile wyceniasz godzinę swojej pracy?</t>
  </si>
  <si>
    <t>Tyle godzin spędzasz miesięcznie na paleniu (1 papieros = 5 minut)</t>
  </si>
  <si>
    <t>Na tyle wyceniasz ten czas:</t>
  </si>
  <si>
    <t>Ile kosztuje Cię czas, który spędzasz na paleniu? (1 papieros = 5 minut)</t>
  </si>
  <si>
    <t>Wypełnij pola zaznaczone na niebiesko - pozostałe zawierają wyniki obliczeń</t>
  </si>
  <si>
    <t>Kwota wydana łącznie (przez dwie osoby):</t>
  </si>
  <si>
    <t>Tyle wynosi wartość dla dwóch osób: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</si>
</sst>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8B5D4"/>
        <bgColor indexed="64"/>
      </patternFill>
    </fill>
    <fill>
      <patternFill patternType="solid">
        <fgColor rgb="FFFA651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9" xfId="0" applyFill="1" applyBorder="1"/>
    <xf numFmtId="0" fontId="0" fillId="2" borderId="11" xfId="0" applyFill="1" applyBorder="1"/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/>
    <xf numFmtId="164" fontId="0" fillId="2" borderId="0" xfId="0" applyNumberForma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0" fillId="2" borderId="8" xfId="0" applyFill="1" applyBorder="1" applyAlignment="1">
      <alignment wrapText="1"/>
    </xf>
    <xf numFmtId="0" fontId="0" fillId="2" borderId="10" xfId="0" applyFill="1" applyBorder="1" applyAlignment="1">
      <alignment wrapText="1"/>
    </xf>
    <xf numFmtId="164" fontId="0" fillId="2" borderId="1" xfId="0" applyNumberFormat="1" applyFill="1" applyBorder="1" applyAlignment="1" applyProtection="1">
      <alignment horizontal="center" vertical="center"/>
      <protection hidden="1"/>
    </xf>
    <xf numFmtId="164" fontId="0" fillId="2" borderId="1" xfId="0" applyNumberFormat="1" applyFill="1" applyBorder="1" applyAlignment="1">
      <alignment horizontal="center" vertical="center"/>
    </xf>
    <xf numFmtId="9" fontId="0" fillId="0" borderId="0" xfId="0" applyNumberFormat="1" applyFill="1" applyBorder="1"/>
    <xf numFmtId="0" fontId="0" fillId="2" borderId="13" xfId="0" applyFill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0" fillId="2" borderId="1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10" fontId="0" fillId="4" borderId="0" xfId="0" applyNumberForma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6" fillId="5" borderId="1" xfId="0" applyNumberFormat="1" applyFont="1" applyFill="1" applyBorder="1" applyAlignment="1">
      <alignment horizontal="center" vertical="center"/>
    </xf>
    <xf numFmtId="164" fontId="2" fillId="5" borderId="5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wrapText="1"/>
    </xf>
    <xf numFmtId="0" fontId="0" fillId="2" borderId="0" xfId="0" applyFill="1" applyBorder="1" applyAlignment="1">
      <alignment wrapText="1"/>
    </xf>
  </cellXfs>
  <cellStyles count="1">
    <cellStyle name="Norm." xfId="0" builtinId="0"/>
  </cellStyles>
  <dxfs count="0"/>
  <tableStyles count="0" defaultTableStyle="TableStyleMedium2" defaultPivotStyle="PivotStyleLight16"/>
  <colors>
    <mruColors>
      <color rgb="FF18B5D4"/>
      <color rgb="FFFA6512"/>
      <color rgb="FFF161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 enableFormatConditionsCalculation="0"/>
  <dimension ref="A1:AJ44"/>
  <sheetViews>
    <sheetView tabSelected="1" zoomScale="120" zoomScaleNormal="120" zoomScalePageLayoutView="120" workbookViewId="0">
      <selection activeCell="H27" sqref="H27"/>
    </sheetView>
  </sheetViews>
  <sheetFormatPr baseColWidth="10" defaultColWidth="8.83203125" defaultRowHeight="15" x14ac:dyDescent="0.2"/>
  <cols>
    <col min="1" max="1" width="31.6640625" style="4" customWidth="1"/>
    <col min="2" max="2" width="8.83203125" style="1"/>
    <col min="3" max="3" width="12.83203125" style="3" customWidth="1"/>
    <col min="4" max="5" width="8.83203125" style="1"/>
    <col min="6" max="6" width="15" style="3" customWidth="1"/>
    <col min="7" max="9" width="8.83203125" style="1"/>
    <col min="10" max="10" width="9.1640625" style="1" customWidth="1"/>
    <col min="11" max="11" width="9.1640625" style="1" hidden="1" customWidth="1"/>
    <col min="12" max="12" width="4.83203125" style="1" customWidth="1"/>
    <col min="13" max="13" width="1.5" style="1" customWidth="1"/>
    <col min="14" max="14" width="5" style="1" bestFit="1" customWidth="1"/>
    <col min="15" max="15" width="12.33203125" style="1" bestFit="1" customWidth="1"/>
    <col min="16" max="16" width="11.1640625" style="1" customWidth="1"/>
    <col min="17" max="17" width="12" style="1" bestFit="1" customWidth="1"/>
    <col min="18" max="18" width="9.1640625" style="1" hidden="1" customWidth="1"/>
    <col min="19" max="19" width="5" style="1" bestFit="1" customWidth="1"/>
    <col min="20" max="20" width="12" style="1" bestFit="1" customWidth="1"/>
    <col min="21" max="22" width="9.1640625" style="1" hidden="1" customWidth="1"/>
    <col min="23" max="23" width="5" style="1" bestFit="1" customWidth="1"/>
    <col min="24" max="24" width="7.83203125" style="1" bestFit="1" customWidth="1"/>
    <col min="25" max="25" width="9.1640625" style="1" hidden="1" customWidth="1"/>
    <col min="26" max="26" width="5" style="1" bestFit="1" customWidth="1"/>
    <col min="27" max="27" width="12.6640625" style="1" customWidth="1"/>
    <col min="28" max="28" width="3" style="1" bestFit="1" customWidth="1"/>
    <col min="29" max="29" width="8.5" style="1" bestFit="1" customWidth="1"/>
    <col min="30" max="30" width="7.5" style="1" customWidth="1"/>
    <col min="31" max="31" width="5" style="1" bestFit="1" customWidth="1"/>
    <col min="32" max="32" width="13.6640625" style="1" bestFit="1" customWidth="1"/>
    <col min="33" max="33" width="9.1640625" style="1" hidden="1" customWidth="1"/>
    <col min="34" max="34" width="20.1640625" style="1" bestFit="1" customWidth="1"/>
    <col min="35" max="36" width="9.1640625" style="1" hidden="1" customWidth="1"/>
    <col min="37" max="42" width="9.1640625" style="1" customWidth="1"/>
    <col min="43" max="16384" width="8.83203125" style="1"/>
  </cols>
  <sheetData>
    <row r="1" spans="1:30" ht="24" x14ac:dyDescent="0.3">
      <c r="A1" s="28" t="s">
        <v>25</v>
      </c>
      <c r="B1" s="26"/>
      <c r="C1" s="27"/>
      <c r="D1" s="26"/>
      <c r="E1" s="26"/>
      <c r="F1" s="27"/>
      <c r="G1" s="26"/>
      <c r="H1" s="26"/>
      <c r="I1" s="26"/>
      <c r="J1" s="26"/>
    </row>
    <row r="2" spans="1:30" ht="25" thickBot="1" x14ac:dyDescent="0.35">
      <c r="A2" s="24"/>
    </row>
    <row r="3" spans="1:30" s="10" customFormat="1" x14ac:dyDescent="0.2">
      <c r="A3" s="39" t="s">
        <v>12</v>
      </c>
      <c r="B3" s="40"/>
      <c r="C3" s="40"/>
      <c r="D3" s="40"/>
      <c r="E3" s="40"/>
      <c r="F3" s="40"/>
      <c r="G3" s="40"/>
      <c r="H3" s="40"/>
      <c r="I3" s="40"/>
      <c r="J3" s="41"/>
    </row>
    <row r="4" spans="1:30" ht="45" customHeight="1" x14ac:dyDescent="0.2">
      <c r="A4" s="42"/>
      <c r="B4" s="43"/>
      <c r="C4" s="43"/>
      <c r="D4" s="43"/>
      <c r="E4" s="43"/>
      <c r="F4" s="43"/>
      <c r="G4" s="43"/>
      <c r="H4" s="43"/>
      <c r="I4" s="43"/>
      <c r="J4" s="44"/>
      <c r="N4" s="19" t="s">
        <v>2</v>
      </c>
      <c r="O4" s="2" t="s">
        <v>3</v>
      </c>
      <c r="P4" s="2" t="s">
        <v>4</v>
      </c>
      <c r="Q4" s="2" t="s">
        <v>5</v>
      </c>
      <c r="R4" s="2"/>
      <c r="S4" s="19" t="s">
        <v>2</v>
      </c>
      <c r="T4" s="2" t="s">
        <v>5</v>
      </c>
      <c r="U4" s="2"/>
      <c r="V4" s="2"/>
      <c r="W4" s="21" t="s">
        <v>6</v>
      </c>
      <c r="X4" s="2"/>
      <c r="Z4" s="11" t="s">
        <v>6</v>
      </c>
      <c r="AA4" s="2" t="s">
        <v>14</v>
      </c>
      <c r="AD4" s="1" t="s">
        <v>19</v>
      </c>
    </row>
    <row r="5" spans="1:30" ht="16" thickBot="1" x14ac:dyDescent="0.25">
      <c r="A5" s="12"/>
      <c r="J5" s="5"/>
      <c r="N5" s="18">
        <v>1995</v>
      </c>
      <c r="O5" s="9">
        <v>2</v>
      </c>
      <c r="P5" s="9">
        <f>O5/20</f>
        <v>0.1</v>
      </c>
      <c r="Q5" s="9">
        <f>AVERAGE(P5:P26)</f>
        <v>0.31931818181818178</v>
      </c>
      <c r="S5" s="18">
        <v>1995</v>
      </c>
      <c r="T5" s="9">
        <v>0.31931818181818178</v>
      </c>
      <c r="W5" s="17">
        <v>1995</v>
      </c>
      <c r="X5" s="20">
        <v>22</v>
      </c>
      <c r="Y5" s="17"/>
      <c r="Z5" s="18">
        <v>1995</v>
      </c>
      <c r="AA5" s="9">
        <f>SUM(AC5:AC26)</f>
        <v>7959.3389477456403</v>
      </c>
      <c r="AB5" s="17">
        <v>22</v>
      </c>
      <c r="AC5" s="9">
        <f t="shared" ref="AC5:AC24" si="0">AC6-(AC6*AD5)</f>
        <v>120.82746127066062</v>
      </c>
      <c r="AD5" s="25">
        <v>0.27800000000000002</v>
      </c>
    </row>
    <row r="6" spans="1:30" ht="16" thickBot="1" x14ac:dyDescent="0.25">
      <c r="A6" s="12"/>
      <c r="B6" s="45" t="s">
        <v>17</v>
      </c>
      <c r="C6" s="46"/>
      <c r="D6" s="47"/>
      <c r="E6" s="45" t="s">
        <v>13</v>
      </c>
      <c r="F6" s="46"/>
      <c r="G6" s="47"/>
      <c r="J6" s="5"/>
      <c r="L6" s="1" t="s">
        <v>8</v>
      </c>
      <c r="N6" s="18">
        <v>1996</v>
      </c>
      <c r="O6" s="9">
        <v>2</v>
      </c>
      <c r="P6" s="9">
        <f t="shared" ref="P6:P26" si="1">O6/20</f>
        <v>0.1</v>
      </c>
      <c r="Q6" s="9">
        <f>AVERAGE(P6:P26)</f>
        <v>0.3297619047619047</v>
      </c>
      <c r="S6" s="18">
        <v>1996</v>
      </c>
      <c r="T6" s="9">
        <v>0.3297619047619047</v>
      </c>
      <c r="W6" s="17">
        <v>1996</v>
      </c>
      <c r="X6" s="20">
        <v>21</v>
      </c>
      <c r="Y6" s="17"/>
      <c r="Z6" s="18">
        <v>1996</v>
      </c>
      <c r="AA6" s="9">
        <f>SUM(AC6:AC26)</f>
        <v>7838.5114864749803</v>
      </c>
      <c r="AB6" s="17">
        <v>21</v>
      </c>
      <c r="AC6" s="9">
        <f t="shared" si="0"/>
        <v>167.35105439149672</v>
      </c>
      <c r="AD6" s="25">
        <v>0.19900000000000001</v>
      </c>
    </row>
    <row r="7" spans="1:30" ht="16" thickBot="1" x14ac:dyDescent="0.25">
      <c r="A7" s="12"/>
      <c r="J7" s="5"/>
      <c r="L7" s="1">
        <f>IF(C8=0,0,1)</f>
        <v>1</v>
      </c>
      <c r="N7" s="18">
        <v>1997</v>
      </c>
      <c r="O7" s="9">
        <v>2</v>
      </c>
      <c r="P7" s="9">
        <f t="shared" si="1"/>
        <v>0.1</v>
      </c>
      <c r="Q7" s="9">
        <f>AVERAGE(P7:P26)</f>
        <v>0.34124999999999994</v>
      </c>
      <c r="S7" s="18">
        <v>1997</v>
      </c>
      <c r="T7" s="9">
        <v>0.34124999999999994</v>
      </c>
      <c r="W7" s="17">
        <v>1997</v>
      </c>
      <c r="X7" s="20">
        <v>20</v>
      </c>
      <c r="Y7" s="17"/>
      <c r="Z7" s="18">
        <v>1997</v>
      </c>
      <c r="AA7" s="9">
        <f>SUM(AC7:AC26)</f>
        <v>7671.1604320834831</v>
      </c>
      <c r="AB7" s="17">
        <v>20</v>
      </c>
      <c r="AC7" s="9">
        <f t="shared" si="0"/>
        <v>208.92765841635045</v>
      </c>
      <c r="AD7" s="25">
        <v>0.14899999999999999</v>
      </c>
    </row>
    <row r="8" spans="1:30" ht="16" thickBot="1" x14ac:dyDescent="0.25">
      <c r="A8" s="12" t="s">
        <v>9</v>
      </c>
      <c r="C8" s="29">
        <v>20</v>
      </c>
      <c r="D8" s="30"/>
      <c r="E8" s="30"/>
      <c r="F8" s="29">
        <v>0</v>
      </c>
      <c r="J8" s="5"/>
      <c r="L8" s="1">
        <f>IF(F8=0,0,1)</f>
        <v>0</v>
      </c>
      <c r="N8" s="18">
        <v>1998</v>
      </c>
      <c r="O8" s="9">
        <v>4</v>
      </c>
      <c r="P8" s="9">
        <f t="shared" si="1"/>
        <v>0.2</v>
      </c>
      <c r="Q8" s="9">
        <f>AVERAGE(P8:P26)</f>
        <v>0.35394736842105262</v>
      </c>
      <c r="S8" s="18">
        <v>1998</v>
      </c>
      <c r="T8" s="9">
        <v>0.35394736842105262</v>
      </c>
      <c r="W8" s="17">
        <v>1998</v>
      </c>
      <c r="X8" s="20">
        <v>19</v>
      </c>
      <c r="Y8" s="17"/>
      <c r="Z8" s="18">
        <v>1998</v>
      </c>
      <c r="AA8" s="9">
        <f>SUM(AC8:AC26)</f>
        <v>7462.2327736671332</v>
      </c>
      <c r="AB8" s="17">
        <v>19</v>
      </c>
      <c r="AC8" s="9">
        <f t="shared" si="0"/>
        <v>245.50841177009454</v>
      </c>
      <c r="AD8" s="25">
        <v>0.11799999999999999</v>
      </c>
    </row>
    <row r="9" spans="1:30" ht="16" thickBot="1" x14ac:dyDescent="0.25">
      <c r="A9" s="12"/>
      <c r="C9" s="31"/>
      <c r="D9" s="30"/>
      <c r="E9" s="30"/>
      <c r="F9" s="31"/>
      <c r="J9" s="5"/>
      <c r="N9" s="18">
        <v>1999</v>
      </c>
      <c r="O9" s="9">
        <v>4</v>
      </c>
      <c r="P9" s="9">
        <f t="shared" si="1"/>
        <v>0.2</v>
      </c>
      <c r="Q9" s="9">
        <f>AVERAGE(P9:P26)</f>
        <v>0.36249999999999999</v>
      </c>
      <c r="S9" s="18">
        <v>1999</v>
      </c>
      <c r="T9" s="9">
        <v>0.36249999999999999</v>
      </c>
      <c r="W9" s="17">
        <v>1999</v>
      </c>
      <c r="X9" s="20">
        <v>18</v>
      </c>
      <c r="Y9" s="17"/>
      <c r="Z9" s="18">
        <v>1999</v>
      </c>
      <c r="AA9" s="9">
        <f>SUM(AC9:AC26)</f>
        <v>7216.7243618970379</v>
      </c>
      <c r="AB9" s="17">
        <v>18</v>
      </c>
      <c r="AC9" s="9">
        <f t="shared" si="0"/>
        <v>278.35420835611626</v>
      </c>
      <c r="AD9" s="25">
        <v>7.2999999999999995E-2</v>
      </c>
    </row>
    <row r="10" spans="1:30" ht="31" thickBot="1" x14ac:dyDescent="0.25">
      <c r="A10" s="12" t="s">
        <v>16</v>
      </c>
      <c r="C10" s="29">
        <v>1995</v>
      </c>
      <c r="D10" s="30"/>
      <c r="E10" s="30"/>
      <c r="F10" s="29">
        <v>1995</v>
      </c>
      <c r="J10" s="5"/>
      <c r="N10" s="18">
        <v>2000</v>
      </c>
      <c r="O10" s="9">
        <v>4</v>
      </c>
      <c r="P10" s="9">
        <f t="shared" si="1"/>
        <v>0.2</v>
      </c>
      <c r="Q10" s="9">
        <f>AVERAGE(P10:P26)</f>
        <v>0.37205882352941172</v>
      </c>
      <c r="S10" s="18">
        <v>2000</v>
      </c>
      <c r="T10" s="9">
        <v>0.37205882352941172</v>
      </c>
      <c r="W10" s="17">
        <v>2000</v>
      </c>
      <c r="X10" s="20">
        <v>17</v>
      </c>
      <c r="Y10" s="17"/>
      <c r="Z10" s="18">
        <v>2000</v>
      </c>
      <c r="AA10" s="9">
        <f>SUM(AC10:AC26)</f>
        <v>6938.3701535409218</v>
      </c>
      <c r="AB10" s="17">
        <v>17</v>
      </c>
      <c r="AC10" s="9">
        <f t="shared" si="0"/>
        <v>300.27422692137674</v>
      </c>
      <c r="AD10" s="25">
        <v>0.10100000000000001</v>
      </c>
    </row>
    <row r="11" spans="1:30" ht="16" thickBot="1" x14ac:dyDescent="0.25">
      <c r="A11" s="12"/>
      <c r="C11" s="31"/>
      <c r="D11" s="30"/>
      <c r="E11" s="30"/>
      <c r="F11" s="31"/>
      <c r="J11" s="5"/>
      <c r="N11" s="18">
        <v>2001</v>
      </c>
      <c r="O11" s="9">
        <v>4</v>
      </c>
      <c r="P11" s="9">
        <f t="shared" si="1"/>
        <v>0.2</v>
      </c>
      <c r="Q11" s="9">
        <f>AVERAGE(P11:P26)</f>
        <v>0.3828125</v>
      </c>
      <c r="S11" s="18">
        <v>2001</v>
      </c>
      <c r="T11" s="9">
        <v>0.3828125</v>
      </c>
      <c r="W11" s="17">
        <v>2001</v>
      </c>
      <c r="X11" s="20">
        <v>16</v>
      </c>
      <c r="Y11" s="17"/>
      <c r="Z11" s="18">
        <v>2001</v>
      </c>
      <c r="AA11" s="9">
        <f>SUM(AC11:AC26)</f>
        <v>6638.0959266195459</v>
      </c>
      <c r="AB11" s="17">
        <v>16</v>
      </c>
      <c r="AC11" s="9">
        <f t="shared" si="0"/>
        <v>334.00915119174277</v>
      </c>
      <c r="AD11" s="25">
        <v>5.5E-2</v>
      </c>
    </row>
    <row r="12" spans="1:30" ht="31" thickBot="1" x14ac:dyDescent="0.25">
      <c r="A12" s="12" t="s">
        <v>15</v>
      </c>
      <c r="C12" s="32">
        <v>40</v>
      </c>
      <c r="D12" s="30"/>
      <c r="E12" s="30"/>
      <c r="F12" s="32">
        <v>40</v>
      </c>
      <c r="J12" s="5"/>
      <c r="N12" s="18">
        <v>2002</v>
      </c>
      <c r="O12" s="9">
        <v>4</v>
      </c>
      <c r="P12" s="9">
        <f t="shared" si="1"/>
        <v>0.2</v>
      </c>
      <c r="Q12" s="9">
        <f>AVERAGE(P12:P26)</f>
        <v>0.39499999999999996</v>
      </c>
      <c r="S12" s="18">
        <v>2002</v>
      </c>
      <c r="T12" s="9">
        <v>0.39499999999999996</v>
      </c>
      <c r="W12" s="17">
        <v>2002</v>
      </c>
      <c r="X12" s="20">
        <v>15</v>
      </c>
      <c r="Y12" s="17"/>
      <c r="Z12" s="18">
        <v>2002</v>
      </c>
      <c r="AA12" s="9">
        <f>SUM(AC12:AC26)</f>
        <v>6304.0867754278033</v>
      </c>
      <c r="AB12" s="17">
        <v>15</v>
      </c>
      <c r="AC12" s="9">
        <f t="shared" si="0"/>
        <v>353.44883723993945</v>
      </c>
      <c r="AD12" s="25">
        <v>1.9E-2</v>
      </c>
    </row>
    <row r="13" spans="1:30" ht="16" thickBot="1" x14ac:dyDescent="0.25">
      <c r="A13" s="12"/>
      <c r="J13" s="5"/>
      <c r="N13" s="18">
        <v>2003</v>
      </c>
      <c r="O13" s="9">
        <v>4</v>
      </c>
      <c r="P13" s="9">
        <f t="shared" si="1"/>
        <v>0.2</v>
      </c>
      <c r="Q13" s="9">
        <f>AVERAGE(P13:P26)</f>
        <v>0.40892857142857147</v>
      </c>
      <c r="S13" s="18">
        <v>2003</v>
      </c>
      <c r="T13" s="9">
        <v>0.40892857142857147</v>
      </c>
      <c r="W13" s="17">
        <v>2003</v>
      </c>
      <c r="X13" s="20">
        <v>14</v>
      </c>
      <c r="Y13" s="17"/>
      <c r="Z13" s="18">
        <v>2003</v>
      </c>
      <c r="AA13" s="9">
        <f>SUM(AC13:AC26)</f>
        <v>5950.6379381878633</v>
      </c>
      <c r="AB13" s="17">
        <v>14</v>
      </c>
      <c r="AC13" s="9">
        <f>AC14-(AC14*AD13)</f>
        <v>360.29443143724717</v>
      </c>
      <c r="AD13" s="25">
        <v>8.0000000000000002E-3</v>
      </c>
    </row>
    <row r="14" spans="1:30" ht="29.25" customHeight="1" thickBot="1" x14ac:dyDescent="0.25">
      <c r="A14" s="12" t="s">
        <v>11</v>
      </c>
      <c r="C14" s="14">
        <f>VLOOKUP(C10,S5:T26,2,FALSE)</f>
        <v>0.31931818181818178</v>
      </c>
      <c r="F14" s="15">
        <f>VLOOKUP(F10,S5:V26,2,FALSE)</f>
        <v>0.31931818181818178</v>
      </c>
      <c r="J14" s="5"/>
      <c r="N14" s="18">
        <v>2004</v>
      </c>
      <c r="O14" s="9">
        <v>4.5</v>
      </c>
      <c r="P14" s="9">
        <f t="shared" si="1"/>
        <v>0.22500000000000001</v>
      </c>
      <c r="Q14" s="9">
        <f>AVERAGE(P14:P26)</f>
        <v>0.42500000000000004</v>
      </c>
      <c r="S14" s="18">
        <v>2004</v>
      </c>
      <c r="T14" s="9">
        <v>0.42500000000000004</v>
      </c>
      <c r="W14" s="17">
        <v>2004</v>
      </c>
      <c r="X14" s="20">
        <v>13</v>
      </c>
      <c r="Y14" s="17"/>
      <c r="Z14" s="18">
        <v>2004</v>
      </c>
      <c r="AA14" s="9">
        <f>SUM(AC14:AC26)</f>
        <v>5590.3435067506161</v>
      </c>
      <c r="AB14" s="17">
        <v>13</v>
      </c>
      <c r="AC14" s="9">
        <f t="shared" si="0"/>
        <v>363.20003169077336</v>
      </c>
      <c r="AD14" s="25">
        <v>3.5000000000000003E-2</v>
      </c>
    </row>
    <row r="15" spans="1:30" ht="16" thickBot="1" x14ac:dyDescent="0.25">
      <c r="A15" s="12"/>
      <c r="H15" s="33"/>
      <c r="J15" s="5"/>
      <c r="N15" s="18">
        <v>2005</v>
      </c>
      <c r="O15" s="9">
        <v>4.5</v>
      </c>
      <c r="P15" s="9">
        <f t="shared" si="1"/>
        <v>0.22500000000000001</v>
      </c>
      <c r="Q15" s="9">
        <f>AVERAGE(P15:P26)</f>
        <v>0.44166666666666665</v>
      </c>
      <c r="S15" s="18">
        <v>2005</v>
      </c>
      <c r="T15" s="9">
        <v>0.44166666666666665</v>
      </c>
      <c r="W15" s="17">
        <v>2005</v>
      </c>
      <c r="X15" s="20">
        <v>12</v>
      </c>
      <c r="Y15" s="17"/>
      <c r="Z15" s="18">
        <v>2005</v>
      </c>
      <c r="AA15" s="9">
        <f>SUM(AC15:AC26)</f>
        <v>5227.1434750598428</v>
      </c>
      <c r="AB15" s="17">
        <v>12</v>
      </c>
      <c r="AC15" s="9">
        <f t="shared" si="0"/>
        <v>376.37308983499832</v>
      </c>
      <c r="AD15" s="25">
        <v>2.1000000000000001E-2</v>
      </c>
    </row>
    <row r="16" spans="1:30" ht="31" thickBot="1" x14ac:dyDescent="0.25">
      <c r="A16" s="12" t="s">
        <v>18</v>
      </c>
      <c r="C16" s="15">
        <f>((C8*C14*365*VLOOKUP(C10,W5:X26,2,FALSE))+VLOOKUP(C10,Z5:AA26,2,FALSE))*L7</f>
        <v>59241.838947745637</v>
      </c>
      <c r="F16" s="15">
        <f>((F8*F14*365*VLOOKUP(F10,W5:X26,2,FALSE))+VLOOKUP(F10,Z5:AA26,2,FALSE))*L8</f>
        <v>0</v>
      </c>
      <c r="J16" s="5"/>
      <c r="N16" s="18">
        <v>2006</v>
      </c>
      <c r="O16" s="9">
        <v>4.5</v>
      </c>
      <c r="P16" s="9">
        <f t="shared" si="1"/>
        <v>0.22500000000000001</v>
      </c>
      <c r="Q16" s="9">
        <f>AVERAGE(P16:P26)</f>
        <v>0.46136363636363636</v>
      </c>
      <c r="S16" s="18">
        <v>2006</v>
      </c>
      <c r="T16" s="9">
        <v>0.46136363636363636</v>
      </c>
      <c r="W16" s="17">
        <v>2006</v>
      </c>
      <c r="X16" s="20">
        <v>11</v>
      </c>
      <c r="Y16" s="17"/>
      <c r="Z16" s="18">
        <v>2006</v>
      </c>
      <c r="AA16" s="9">
        <f>SUM(AC16:AC26)</f>
        <v>4850.7703852248451</v>
      </c>
      <c r="AB16" s="17">
        <v>11</v>
      </c>
      <c r="AC16" s="9">
        <f t="shared" si="0"/>
        <v>384.44646561286856</v>
      </c>
      <c r="AD16" s="25">
        <v>0.01</v>
      </c>
    </row>
    <row r="17" spans="1:34" ht="16" thickBot="1" x14ac:dyDescent="0.25">
      <c r="A17" s="12"/>
      <c r="J17" s="5"/>
      <c r="N17" s="18">
        <v>2007</v>
      </c>
      <c r="O17" s="9">
        <v>6</v>
      </c>
      <c r="P17" s="9">
        <f t="shared" si="1"/>
        <v>0.3</v>
      </c>
      <c r="Q17" s="9">
        <f>AVERAGE(P17:P26)</f>
        <v>0.48500000000000004</v>
      </c>
      <c r="S17" s="18">
        <v>2007</v>
      </c>
      <c r="T17" s="9">
        <v>0.48500000000000004</v>
      </c>
      <c r="W17" s="17">
        <v>2007</v>
      </c>
      <c r="X17" s="20">
        <v>10</v>
      </c>
      <c r="Y17" s="17"/>
      <c r="Z17" s="18">
        <v>2007</v>
      </c>
      <c r="AA17" s="9">
        <f>SUM(AC17:AC26)</f>
        <v>4466.3239196119766</v>
      </c>
      <c r="AB17" s="17">
        <v>10</v>
      </c>
      <c r="AC17" s="9">
        <f t="shared" si="0"/>
        <v>388.32976324532177</v>
      </c>
      <c r="AD17" s="25">
        <v>2.5000000000000001E-2</v>
      </c>
    </row>
    <row r="18" spans="1:34" ht="30" x14ac:dyDescent="0.2">
      <c r="A18" s="12" t="s">
        <v>26</v>
      </c>
      <c r="D18" s="35">
        <f>C16+F16</f>
        <v>59241.838947745637</v>
      </c>
      <c r="E18" s="36"/>
      <c r="J18" s="5"/>
      <c r="N18" s="18">
        <v>2008</v>
      </c>
      <c r="O18" s="9">
        <v>6</v>
      </c>
      <c r="P18" s="9">
        <f t="shared" si="1"/>
        <v>0.3</v>
      </c>
      <c r="Q18" s="9">
        <f>AVERAGE(P18:P26)</f>
        <v>0.50555555555555565</v>
      </c>
      <c r="S18" s="18">
        <v>2008</v>
      </c>
      <c r="T18" s="9">
        <v>0.50555555555555565</v>
      </c>
      <c r="W18" s="17">
        <v>2008</v>
      </c>
      <c r="X18" s="20">
        <v>9</v>
      </c>
      <c r="Y18" s="17"/>
      <c r="Z18" s="18">
        <v>2008</v>
      </c>
      <c r="AA18" s="9">
        <f>SUM(AC18:AC26)</f>
        <v>4077.9941563666548</v>
      </c>
      <c r="AB18" s="17">
        <v>9</v>
      </c>
      <c r="AC18" s="9">
        <f t="shared" si="0"/>
        <v>398.28693666186848</v>
      </c>
      <c r="AD18" s="25">
        <v>4.2000000000000003E-2</v>
      </c>
    </row>
    <row r="19" spans="1:34" ht="12.75" customHeight="1" thickBot="1" x14ac:dyDescent="0.25">
      <c r="A19" s="12"/>
      <c r="D19" s="37"/>
      <c r="E19" s="38"/>
      <c r="J19" s="5"/>
      <c r="N19" s="18">
        <v>2009</v>
      </c>
      <c r="O19" s="9">
        <v>6</v>
      </c>
      <c r="P19" s="9">
        <f t="shared" si="1"/>
        <v>0.3</v>
      </c>
      <c r="Q19" s="9">
        <f>AVERAGE(P19:P26)</f>
        <v>0.53125</v>
      </c>
      <c r="S19" s="18">
        <v>2009</v>
      </c>
      <c r="T19" s="9">
        <v>0.53125</v>
      </c>
      <c r="W19" s="17">
        <v>2009</v>
      </c>
      <c r="X19" s="20">
        <v>8</v>
      </c>
      <c r="Y19" s="17"/>
      <c r="Z19" s="18">
        <v>2009</v>
      </c>
      <c r="AA19" s="9">
        <f>SUM(AC19:AC26)</f>
        <v>3679.7072197047864</v>
      </c>
      <c r="AB19" s="17">
        <v>8</v>
      </c>
      <c r="AC19" s="9">
        <f t="shared" si="0"/>
        <v>415.74836812303602</v>
      </c>
      <c r="AD19" s="25">
        <v>3.5000000000000003E-2</v>
      </c>
    </row>
    <row r="20" spans="1:34" ht="17.25" customHeight="1" thickBot="1" x14ac:dyDescent="0.25">
      <c r="A20" s="12"/>
      <c r="J20" s="5"/>
      <c r="N20" s="18">
        <v>2010</v>
      </c>
      <c r="O20" s="9">
        <v>10</v>
      </c>
      <c r="P20" s="9">
        <f t="shared" si="1"/>
        <v>0.5</v>
      </c>
      <c r="Q20" s="9">
        <f>AVERAGE(P20:P26)</f>
        <v>0.56428571428571428</v>
      </c>
      <c r="S20" s="18">
        <v>2010</v>
      </c>
      <c r="T20" s="9">
        <v>0.56428571428571428</v>
      </c>
      <c r="W20" s="17">
        <v>2010</v>
      </c>
      <c r="X20" s="20">
        <v>7</v>
      </c>
      <c r="Y20" s="17"/>
      <c r="Z20" s="18">
        <v>2010</v>
      </c>
      <c r="AA20" s="9">
        <f>SUM(AC20:AC26)</f>
        <v>3263.95885158175</v>
      </c>
      <c r="AB20" s="17">
        <v>7</v>
      </c>
      <c r="AC20" s="9">
        <f t="shared" si="0"/>
        <v>430.82732447983005</v>
      </c>
      <c r="AD20" s="25">
        <v>2.5999999999999999E-2</v>
      </c>
    </row>
    <row r="21" spans="1:34" ht="32.25" customHeight="1" x14ac:dyDescent="0.2">
      <c r="A21" s="39" t="s">
        <v>24</v>
      </c>
      <c r="B21" s="40"/>
      <c r="C21" s="40"/>
      <c r="D21" s="40"/>
      <c r="E21" s="40"/>
      <c r="F21" s="40"/>
      <c r="G21" s="40"/>
      <c r="H21" s="40"/>
      <c r="I21" s="40"/>
      <c r="J21" s="41"/>
      <c r="N21" s="18">
        <v>2011</v>
      </c>
      <c r="O21" s="9">
        <v>10</v>
      </c>
      <c r="P21" s="9">
        <f t="shared" si="1"/>
        <v>0.5</v>
      </c>
      <c r="Q21" s="9">
        <f>AVERAGE(P21:P26)</f>
        <v>0.57500000000000007</v>
      </c>
      <c r="S21" s="18">
        <v>2011</v>
      </c>
      <c r="T21" s="9">
        <v>0.57500000000000007</v>
      </c>
      <c r="W21" s="17">
        <v>2011</v>
      </c>
      <c r="X21" s="20">
        <v>6</v>
      </c>
      <c r="Y21" s="17"/>
      <c r="Z21" s="18">
        <v>2011</v>
      </c>
      <c r="AA21" s="9">
        <f>SUM(AC21:AC26)</f>
        <v>2833.1315271019198</v>
      </c>
      <c r="AB21" s="17">
        <v>6</v>
      </c>
      <c r="AC21" s="9">
        <f t="shared" si="0"/>
        <v>442.32784854191999</v>
      </c>
      <c r="AD21" s="25">
        <v>4.2999999999999997E-2</v>
      </c>
    </row>
    <row r="22" spans="1:34" x14ac:dyDescent="0.2">
      <c r="A22" s="42"/>
      <c r="B22" s="43"/>
      <c r="C22" s="43"/>
      <c r="D22" s="43"/>
      <c r="E22" s="43"/>
      <c r="F22" s="43"/>
      <c r="G22" s="43"/>
      <c r="H22" s="43"/>
      <c r="I22" s="43"/>
      <c r="J22" s="44"/>
      <c r="N22" s="18">
        <v>2012</v>
      </c>
      <c r="O22" s="9">
        <v>10</v>
      </c>
      <c r="P22" s="9">
        <f t="shared" si="1"/>
        <v>0.5</v>
      </c>
      <c r="Q22" s="9">
        <f>AVERAGE(P22:P26)</f>
        <v>0.59000000000000008</v>
      </c>
      <c r="S22" s="18">
        <v>2012</v>
      </c>
      <c r="T22" s="9">
        <v>0.59000000000000008</v>
      </c>
      <c r="W22" s="17">
        <v>2012</v>
      </c>
      <c r="X22" s="20">
        <v>5</v>
      </c>
      <c r="Y22" s="17"/>
      <c r="Z22" s="18">
        <v>2012</v>
      </c>
      <c r="AA22" s="9">
        <f>SUM(AC22:AC26)</f>
        <v>2390.8036785599998</v>
      </c>
      <c r="AB22" s="17">
        <v>5</v>
      </c>
      <c r="AC22" s="9">
        <f t="shared" si="0"/>
        <v>462.20255856</v>
      </c>
      <c r="AD22" s="25">
        <v>3.6999999999999998E-2</v>
      </c>
      <c r="AE22" s="3" t="s">
        <v>6</v>
      </c>
      <c r="AF22" s="1" t="s">
        <v>20</v>
      </c>
      <c r="AH22" s="1" t="s">
        <v>7</v>
      </c>
    </row>
    <row r="23" spans="1:34" ht="16" thickBot="1" x14ac:dyDescent="0.25">
      <c r="A23" s="12"/>
      <c r="J23" s="5"/>
      <c r="N23" s="18">
        <v>2013</v>
      </c>
      <c r="O23" s="9">
        <v>12</v>
      </c>
      <c r="P23" s="9">
        <f t="shared" si="1"/>
        <v>0.6</v>
      </c>
      <c r="Q23" s="9">
        <f>AVERAGE(P23:P26)</f>
        <v>0.61249999999999993</v>
      </c>
      <c r="S23" s="18">
        <v>2013</v>
      </c>
      <c r="T23" s="9">
        <v>0.61249999999999993</v>
      </c>
      <c r="W23" s="17">
        <v>2013</v>
      </c>
      <c r="X23" s="20">
        <v>4</v>
      </c>
      <c r="Y23" s="17"/>
      <c r="Z23" s="18">
        <v>2013</v>
      </c>
      <c r="AA23" s="9">
        <f>SUM(AC23:AC26)</f>
        <v>1928.60112</v>
      </c>
      <c r="AB23" s="17">
        <v>4</v>
      </c>
      <c r="AC23" s="9">
        <f t="shared" si="0"/>
        <v>479.96111999999999</v>
      </c>
      <c r="AD23" s="25">
        <v>8.9999999999999993E-3</v>
      </c>
      <c r="AE23" s="1">
        <v>1995</v>
      </c>
      <c r="AF23" s="1">
        <v>22</v>
      </c>
      <c r="AH23" s="9">
        <f>C30</f>
        <v>50</v>
      </c>
    </row>
    <row r="24" spans="1:34" ht="16" thickBot="1" x14ac:dyDescent="0.25">
      <c r="A24" s="12"/>
      <c r="B24" s="45" t="s">
        <v>0</v>
      </c>
      <c r="C24" s="46"/>
      <c r="D24" s="47"/>
      <c r="E24" s="45" t="s">
        <v>1</v>
      </c>
      <c r="F24" s="46"/>
      <c r="G24" s="47"/>
      <c r="J24" s="5"/>
      <c r="N24" s="18">
        <v>2014</v>
      </c>
      <c r="O24" s="9">
        <v>12</v>
      </c>
      <c r="P24" s="9">
        <f t="shared" si="1"/>
        <v>0.6</v>
      </c>
      <c r="Q24" s="9">
        <f>AVERAGE(P24:P26)</f>
        <v>0.6166666666666667</v>
      </c>
      <c r="S24" s="18">
        <v>2014</v>
      </c>
      <c r="T24" s="9">
        <v>0.6166666666666667</v>
      </c>
      <c r="W24" s="17">
        <v>2014</v>
      </c>
      <c r="X24" s="20">
        <v>3</v>
      </c>
      <c r="Y24" s="17"/>
      <c r="Z24" s="18">
        <v>2014</v>
      </c>
      <c r="AA24" s="9">
        <f>SUM(AC24:AC26)</f>
        <v>1448.6399999999999</v>
      </c>
      <c r="AB24" s="17">
        <v>3</v>
      </c>
      <c r="AC24" s="9">
        <f t="shared" si="0"/>
        <v>484.32</v>
      </c>
      <c r="AD24" s="25">
        <v>0</v>
      </c>
      <c r="AE24" s="1">
        <v>1996</v>
      </c>
      <c r="AF24" s="1">
        <v>21</v>
      </c>
      <c r="AH24" s="9">
        <f>F30</f>
        <v>50</v>
      </c>
    </row>
    <row r="25" spans="1:34" ht="16" thickBot="1" x14ac:dyDescent="0.25">
      <c r="A25" s="12"/>
      <c r="J25" s="5"/>
      <c r="N25" s="18">
        <v>2015</v>
      </c>
      <c r="O25" s="9">
        <v>12</v>
      </c>
      <c r="P25" s="9">
        <f t="shared" si="1"/>
        <v>0.6</v>
      </c>
      <c r="Q25" s="9">
        <f>AVERAGE(P25:P26)</f>
        <v>0.625</v>
      </c>
      <c r="S25" s="18">
        <v>2015</v>
      </c>
      <c r="T25" s="9">
        <v>0.625</v>
      </c>
      <c r="W25" s="17">
        <v>2015</v>
      </c>
      <c r="X25" s="20">
        <v>2</v>
      </c>
      <c r="Y25" s="17"/>
      <c r="Z25" s="18">
        <v>2015</v>
      </c>
      <c r="AA25" s="9">
        <f>SUM(AC25:AC26)</f>
        <v>964.31999999999994</v>
      </c>
      <c r="AB25" s="17">
        <v>2</v>
      </c>
      <c r="AC25" s="9">
        <f>AC26-(AC26*AD25)</f>
        <v>484.32</v>
      </c>
      <c r="AD25" s="25">
        <v>-8.9999999999999993E-3</v>
      </c>
      <c r="AE25" s="1">
        <v>1997</v>
      </c>
      <c r="AF25" s="1">
        <v>20</v>
      </c>
    </row>
    <row r="26" spans="1:34" ht="16" thickBot="1" x14ac:dyDescent="0.25">
      <c r="A26" s="12" t="s">
        <v>9</v>
      </c>
      <c r="C26" s="22">
        <f>C8</f>
        <v>20</v>
      </c>
      <c r="F26" s="22">
        <f>F8</f>
        <v>0</v>
      </c>
      <c r="J26" s="5"/>
      <c r="N26" s="18">
        <v>2016</v>
      </c>
      <c r="O26" s="9">
        <v>13</v>
      </c>
      <c r="P26" s="9">
        <f t="shared" si="1"/>
        <v>0.65</v>
      </c>
      <c r="Q26" s="9">
        <f>P26</f>
        <v>0.65</v>
      </c>
      <c r="S26" s="18">
        <v>2016</v>
      </c>
      <c r="T26" s="9">
        <v>0.65</v>
      </c>
      <c r="W26" s="17">
        <v>2016</v>
      </c>
      <c r="X26" s="20">
        <v>1</v>
      </c>
      <c r="Y26" s="17"/>
      <c r="Z26" s="18">
        <v>2016</v>
      </c>
      <c r="AA26" s="9">
        <f>AC26</f>
        <v>480</v>
      </c>
      <c r="AB26" s="17">
        <v>1</v>
      </c>
      <c r="AC26" s="9">
        <f>C12*12</f>
        <v>480</v>
      </c>
      <c r="AD26" s="16"/>
      <c r="AE26" s="1">
        <v>1998</v>
      </c>
      <c r="AF26" s="1">
        <v>19</v>
      </c>
    </row>
    <row r="27" spans="1:34" ht="16" thickBot="1" x14ac:dyDescent="0.25">
      <c r="A27" s="12"/>
      <c r="J27" s="5"/>
      <c r="AE27" s="1">
        <v>1999</v>
      </c>
      <c r="AF27" s="1">
        <v>18</v>
      </c>
    </row>
    <row r="28" spans="1:34" ht="16" thickBot="1" x14ac:dyDescent="0.25">
      <c r="A28" s="12" t="s">
        <v>10</v>
      </c>
      <c r="C28" s="22">
        <f>C10</f>
        <v>1995</v>
      </c>
      <c r="F28" s="22">
        <f>F10</f>
        <v>1995</v>
      </c>
      <c r="J28" s="5"/>
      <c r="AE28" s="1">
        <v>2000</v>
      </c>
      <c r="AF28" s="1">
        <v>17</v>
      </c>
    </row>
    <row r="29" spans="1:34" ht="16" thickBot="1" x14ac:dyDescent="0.25">
      <c r="A29" s="12"/>
      <c r="J29" s="5"/>
      <c r="AE29" s="1">
        <v>2001</v>
      </c>
      <c r="AF29" s="1">
        <v>16</v>
      </c>
    </row>
    <row r="30" spans="1:34" ht="29.25" customHeight="1" thickBot="1" x14ac:dyDescent="0.25">
      <c r="A30" s="48" t="s">
        <v>21</v>
      </c>
      <c r="B30" s="49"/>
      <c r="C30" s="34">
        <v>50</v>
      </c>
      <c r="F30" s="34">
        <v>50</v>
      </c>
      <c r="J30" s="5"/>
      <c r="AE30" s="1">
        <v>2002</v>
      </c>
      <c r="AF30" s="1">
        <v>15</v>
      </c>
    </row>
    <row r="31" spans="1:34" ht="16" thickBot="1" x14ac:dyDescent="0.25">
      <c r="A31" s="12"/>
      <c r="J31" s="5"/>
      <c r="AE31" s="1">
        <v>2003</v>
      </c>
      <c r="AF31" s="1">
        <v>14</v>
      </c>
    </row>
    <row r="32" spans="1:34" ht="31" thickBot="1" x14ac:dyDescent="0.25">
      <c r="A32" s="12" t="s">
        <v>22</v>
      </c>
      <c r="C32" s="23">
        <f>((C26*5)/60)*(365/12)</f>
        <v>50.69444444444445</v>
      </c>
      <c r="F32" s="23">
        <f>((F26*5)/60)*(365/12)</f>
        <v>0</v>
      </c>
      <c r="J32" s="5"/>
      <c r="AE32" s="1">
        <v>2004</v>
      </c>
      <c r="AF32" s="1">
        <v>13</v>
      </c>
    </row>
    <row r="33" spans="1:32" ht="16" thickBot="1" x14ac:dyDescent="0.25">
      <c r="A33" s="12"/>
      <c r="J33" s="5"/>
      <c r="AE33" s="1">
        <v>2005</v>
      </c>
      <c r="AF33" s="1">
        <v>12</v>
      </c>
    </row>
    <row r="34" spans="1:32" ht="16" thickBot="1" x14ac:dyDescent="0.25">
      <c r="A34" s="12" t="s">
        <v>23</v>
      </c>
      <c r="C34" s="15">
        <f>C32*12*AH23*VLOOKUP(C28,AE23:AF44,2,FALSE)</f>
        <v>669166.66666666674</v>
      </c>
      <c r="F34" s="15">
        <f>F32*12*AH24*VLOOKUP(F28,AE23:AF44,2,FALSE)</f>
        <v>0</v>
      </c>
      <c r="J34" s="5"/>
      <c r="AE34" s="1">
        <v>2006</v>
      </c>
      <c r="AF34" s="1">
        <v>11</v>
      </c>
    </row>
    <row r="35" spans="1:32" ht="16" thickBot="1" x14ac:dyDescent="0.25">
      <c r="A35" s="12"/>
      <c r="J35" s="5"/>
      <c r="AE35" s="1">
        <v>2007</v>
      </c>
      <c r="AF35" s="1">
        <v>10</v>
      </c>
    </row>
    <row r="36" spans="1:32" x14ac:dyDescent="0.2">
      <c r="A36" s="12" t="s">
        <v>27</v>
      </c>
      <c r="D36" s="35">
        <f>C34+F34</f>
        <v>669166.66666666674</v>
      </c>
      <c r="E36" s="36"/>
      <c r="J36" s="5"/>
      <c r="AE36" s="1">
        <v>2008</v>
      </c>
      <c r="AF36" s="1">
        <v>9</v>
      </c>
    </row>
    <row r="37" spans="1:32" ht="16" thickBot="1" x14ac:dyDescent="0.25">
      <c r="A37" s="12"/>
      <c r="D37" s="37"/>
      <c r="E37" s="38"/>
      <c r="J37" s="5"/>
      <c r="AE37" s="1">
        <v>2009</v>
      </c>
      <c r="AF37" s="1">
        <v>8</v>
      </c>
    </row>
    <row r="38" spans="1:32" ht="16" thickBot="1" x14ac:dyDescent="0.25">
      <c r="A38" s="13"/>
      <c r="B38" s="6"/>
      <c r="C38" s="7"/>
      <c r="D38" s="6"/>
      <c r="E38" s="6"/>
      <c r="F38" s="7"/>
      <c r="G38" s="6"/>
      <c r="H38" s="6"/>
      <c r="I38" s="6"/>
      <c r="J38" s="8"/>
      <c r="AE38" s="1">
        <v>2010</v>
      </c>
      <c r="AF38" s="1">
        <v>7</v>
      </c>
    </row>
    <row r="39" spans="1:32" x14ac:dyDescent="0.2">
      <c r="AE39" s="1">
        <v>2011</v>
      </c>
      <c r="AF39" s="1">
        <v>6</v>
      </c>
    </row>
    <row r="40" spans="1:32" x14ac:dyDescent="0.2">
      <c r="AE40" s="1">
        <v>2012</v>
      </c>
      <c r="AF40" s="1">
        <v>5</v>
      </c>
    </row>
    <row r="41" spans="1:32" x14ac:dyDescent="0.2">
      <c r="AE41" s="1">
        <v>2013</v>
      </c>
      <c r="AF41" s="1">
        <v>4</v>
      </c>
    </row>
    <row r="42" spans="1:32" x14ac:dyDescent="0.2">
      <c r="AE42" s="1">
        <v>2014</v>
      </c>
      <c r="AF42" s="1">
        <v>3</v>
      </c>
    </row>
    <row r="43" spans="1:32" x14ac:dyDescent="0.2">
      <c r="AE43" s="1">
        <v>2015</v>
      </c>
      <c r="AF43" s="1">
        <v>2</v>
      </c>
    </row>
    <row r="44" spans="1:32" x14ac:dyDescent="0.2">
      <c r="AE44" s="1">
        <v>2016</v>
      </c>
      <c r="AF44" s="1">
        <v>1</v>
      </c>
    </row>
  </sheetData>
  <mergeCells count="9">
    <mergeCell ref="D36:E37"/>
    <mergeCell ref="D18:E19"/>
    <mergeCell ref="A3:J4"/>
    <mergeCell ref="B6:D6"/>
    <mergeCell ref="E6:G6"/>
    <mergeCell ref="A21:J22"/>
    <mergeCell ref="A30:B30"/>
    <mergeCell ref="B24:D24"/>
    <mergeCell ref="E24:G24"/>
  </mergeCells>
  <dataValidations count="2">
    <dataValidation type="list" allowBlank="1" showInputMessage="1" showErrorMessage="1" sqref="C28 F28">
      <formula1>$AE$23:$AE$44</formula1>
    </dataValidation>
    <dataValidation type="list" allowBlank="1" showInputMessage="1" showErrorMessage="1" sqref="C10:C11 F10:F11">
      <formula1>$N$5:$N$26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FBO_Kalkulator palacza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Bazydło-Egier Daria</dc:creator>
  <cp:lastModifiedBy>Użytkownik Microsoft Office</cp:lastModifiedBy>
  <dcterms:created xsi:type="dcterms:W3CDTF">2017-01-08T06:23:50Z</dcterms:created>
  <dcterms:modified xsi:type="dcterms:W3CDTF">2017-01-09T20:05:09Z</dcterms:modified>
</cp:coreProperties>
</file>