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ga/Documents/"/>
    </mc:Choice>
  </mc:AlternateContent>
  <bookViews>
    <workbookView xWindow="0" yWindow="460" windowWidth="28800" windowHeight="16240"/>
  </bookViews>
  <sheets>
    <sheet name="Warianty zakupu i parametry" sheetId="2" r:id="rId1"/>
    <sheet name="Kredyt nowy 5 lat" sheetId="3" r:id="rId2"/>
    <sheet name="Kredyt używany 5 lat" sheetId="4" r:id="rId3"/>
  </sheets>
  <externalReferences>
    <externalReference r:id="rId4"/>
  </externalReferences>
  <calcPr calcId="150001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2" l="1"/>
  <c r="C41" i="2"/>
  <c r="C44" i="2"/>
  <c r="C42" i="2"/>
  <c r="C45" i="2"/>
  <c r="C46" i="2"/>
  <c r="C48" i="2"/>
  <c r="D33" i="2"/>
  <c r="D41" i="2"/>
  <c r="D43" i="2"/>
  <c r="D44" i="2"/>
  <c r="D42" i="2"/>
  <c r="D45" i="2"/>
  <c r="D46" i="2"/>
  <c r="D48" i="2"/>
  <c r="E33" i="2"/>
  <c r="E41" i="2"/>
  <c r="E43" i="2"/>
  <c r="E44" i="2"/>
  <c r="E42" i="2"/>
  <c r="E45" i="2"/>
  <c r="E46" i="2"/>
  <c r="E48" i="2"/>
  <c r="F33" i="2"/>
  <c r="F41" i="2"/>
  <c r="F43" i="2"/>
  <c r="F44" i="2"/>
  <c r="F42" i="2"/>
  <c r="F45" i="2"/>
  <c r="F46" i="2"/>
  <c r="F48" i="2"/>
  <c r="G33" i="2"/>
  <c r="G41" i="2"/>
  <c r="G43" i="2"/>
  <c r="G44" i="2"/>
  <c r="G42" i="2"/>
  <c r="G45" i="2"/>
  <c r="G46" i="2"/>
  <c r="G48" i="2"/>
  <c r="H48" i="2"/>
  <c r="H50" i="2"/>
  <c r="H33" i="2"/>
  <c r="H51" i="2"/>
  <c r="C58" i="2"/>
  <c r="C66" i="2"/>
  <c r="C67" i="2"/>
  <c r="C69" i="2"/>
  <c r="C70" i="2"/>
  <c r="C71" i="2"/>
  <c r="C73" i="2"/>
  <c r="D58" i="2"/>
  <c r="D66" i="2"/>
  <c r="D68" i="2"/>
  <c r="D69" i="2"/>
  <c r="D67" i="2"/>
  <c r="D70" i="2"/>
  <c r="D71" i="2"/>
  <c r="D73" i="2"/>
  <c r="E58" i="2"/>
  <c r="E66" i="2"/>
  <c r="E68" i="2"/>
  <c r="E69" i="2"/>
  <c r="E67" i="2"/>
  <c r="E70" i="2"/>
  <c r="E71" i="2"/>
  <c r="E73" i="2"/>
  <c r="F58" i="2"/>
  <c r="F66" i="2"/>
  <c r="F68" i="2"/>
  <c r="F69" i="2"/>
  <c r="F67" i="2"/>
  <c r="F70" i="2"/>
  <c r="F71" i="2"/>
  <c r="F73" i="2"/>
  <c r="G58" i="2"/>
  <c r="G66" i="2"/>
  <c r="G68" i="2"/>
  <c r="G69" i="2"/>
  <c r="G67" i="2"/>
  <c r="G70" i="2"/>
  <c r="G71" i="2"/>
  <c r="G73" i="2"/>
  <c r="H73" i="2"/>
  <c r="H75" i="2"/>
  <c r="H76" i="2"/>
  <c r="C8" i="2"/>
  <c r="C7" i="2"/>
  <c r="C5" i="2"/>
  <c r="C13" i="2"/>
  <c r="C16" i="2"/>
  <c r="C19" i="2"/>
  <c r="C17" i="2"/>
  <c r="C20" i="2"/>
  <c r="C21" i="2"/>
  <c r="C23" i="2"/>
  <c r="D8" i="2"/>
  <c r="D7" i="2"/>
  <c r="D13" i="2"/>
  <c r="D16" i="2"/>
  <c r="C18" i="2"/>
  <c r="D18" i="2"/>
  <c r="D19" i="2"/>
  <c r="D17" i="2"/>
  <c r="D20" i="2"/>
  <c r="D21" i="2"/>
  <c r="D23" i="2"/>
  <c r="E8" i="2"/>
  <c r="D5" i="2"/>
  <c r="E7" i="2"/>
  <c r="E13" i="2"/>
  <c r="E16" i="2"/>
  <c r="E18" i="2"/>
  <c r="E19" i="2"/>
  <c r="E17" i="2"/>
  <c r="E20" i="2"/>
  <c r="E21" i="2"/>
  <c r="E23" i="2"/>
  <c r="F8" i="2"/>
  <c r="E5" i="2"/>
  <c r="F7" i="2"/>
  <c r="F13" i="2"/>
  <c r="F16" i="2"/>
  <c r="F18" i="2"/>
  <c r="F19" i="2"/>
  <c r="F17" i="2"/>
  <c r="F20" i="2"/>
  <c r="F21" i="2"/>
  <c r="F23" i="2"/>
  <c r="G8" i="2"/>
  <c r="F5" i="2"/>
  <c r="G7" i="2"/>
  <c r="G13" i="2"/>
  <c r="G16" i="2"/>
  <c r="G18" i="2"/>
  <c r="G19" i="2"/>
  <c r="G17" i="2"/>
  <c r="G20" i="2"/>
  <c r="G21" i="2"/>
  <c r="G23" i="2"/>
  <c r="H23" i="2"/>
  <c r="D84" i="2"/>
  <c r="C30" i="2"/>
  <c r="C38" i="2"/>
  <c r="D38" i="2"/>
  <c r="D30" i="2"/>
  <c r="E38" i="2"/>
  <c r="E30" i="2"/>
  <c r="F38" i="2"/>
  <c r="F30" i="2"/>
  <c r="G38" i="2"/>
  <c r="G30" i="2"/>
  <c r="K18" i="2"/>
  <c r="C81" i="2"/>
  <c r="D83" i="2"/>
  <c r="D89" i="2"/>
  <c r="B7" i="4"/>
  <c r="B9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D90" i="2"/>
  <c r="D92" i="2"/>
  <c r="E84" i="2"/>
  <c r="C54" i="2"/>
  <c r="D81" i="2"/>
  <c r="E83" i="2"/>
  <c r="E89" i="2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E90" i="2"/>
  <c r="E92" i="2"/>
  <c r="F84" i="2"/>
  <c r="E81" i="2"/>
  <c r="F83" i="2"/>
  <c r="F89" i="2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F90" i="2"/>
  <c r="F92" i="2"/>
  <c r="G84" i="2"/>
  <c r="F81" i="2"/>
  <c r="G83" i="2"/>
  <c r="G89" i="2"/>
  <c r="C61" i="4"/>
  <c r="D61" i="4"/>
  <c r="E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G90" i="2"/>
  <c r="G92" i="2"/>
  <c r="C84" i="2"/>
  <c r="C83" i="2"/>
  <c r="C89" i="2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90" i="2"/>
  <c r="C92" i="2"/>
  <c r="C4" i="2"/>
  <c r="C91" i="2"/>
  <c r="C57" i="2"/>
  <c r="C63" i="2"/>
  <c r="C32" i="2"/>
  <c r="D32" i="2"/>
  <c r="E32" i="2"/>
  <c r="F32" i="2"/>
  <c r="G32" i="2"/>
  <c r="H8" i="2"/>
  <c r="C31" i="2"/>
  <c r="B5" i="3"/>
  <c r="B9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39" i="2"/>
  <c r="C40" i="2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D39" i="2"/>
  <c r="D40" i="2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E39" i="2"/>
  <c r="E40" i="2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F39" i="2"/>
  <c r="F40" i="2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G39" i="2"/>
  <c r="G40" i="2"/>
  <c r="H36" i="2"/>
  <c r="H37" i="2"/>
  <c r="C6" i="2"/>
  <c r="H6" i="2"/>
  <c r="H7" i="2"/>
  <c r="H9" i="2"/>
  <c r="H10" i="2"/>
  <c r="H13" i="2"/>
  <c r="H21" i="2"/>
  <c r="C56" i="2"/>
  <c r="C55" i="2"/>
  <c r="D57" i="2"/>
  <c r="D63" i="2"/>
  <c r="D55" i="2"/>
  <c r="E57" i="2"/>
  <c r="E63" i="2"/>
  <c r="E55" i="2"/>
  <c r="F57" i="2"/>
  <c r="F63" i="2"/>
  <c r="F55" i="2"/>
  <c r="G57" i="2"/>
  <c r="G63" i="2"/>
  <c r="G55" i="2"/>
  <c r="H39" i="2"/>
  <c r="H34" i="2"/>
  <c r="H31" i="2"/>
  <c r="H32" i="2"/>
  <c r="H35" i="2"/>
  <c r="H11" i="2"/>
  <c r="H12" i="2"/>
  <c r="H38" i="2"/>
  <c r="H71" i="2"/>
  <c r="H64" i="2"/>
  <c r="H65" i="2"/>
  <c r="H58" i="2"/>
  <c r="H57" i="2"/>
  <c r="H56" i="2"/>
  <c r="H59" i="2"/>
  <c r="H60" i="2"/>
  <c r="H61" i="2"/>
  <c r="H62" i="2"/>
  <c r="H63" i="2"/>
  <c r="H14" i="2"/>
  <c r="H15" i="2"/>
  <c r="H72" i="2"/>
  <c r="H46" i="2"/>
  <c r="H47" i="2"/>
  <c r="H40" i="2"/>
  <c r="C82" i="2"/>
  <c r="B5" i="4"/>
  <c r="C93" i="2"/>
  <c r="C95" i="2"/>
  <c r="C96" i="2"/>
  <c r="C97" i="2"/>
  <c r="C99" i="2"/>
  <c r="D91" i="2"/>
  <c r="D94" i="2"/>
  <c r="D95" i="2"/>
  <c r="D93" i="2"/>
  <c r="D96" i="2"/>
  <c r="D97" i="2"/>
  <c r="D99" i="2"/>
  <c r="E91" i="2"/>
  <c r="E94" i="2"/>
  <c r="E95" i="2"/>
  <c r="E93" i="2"/>
  <c r="E96" i="2"/>
  <c r="E97" i="2"/>
  <c r="E99" i="2"/>
  <c r="F91" i="2"/>
  <c r="F94" i="2"/>
  <c r="F95" i="2"/>
  <c r="F93" i="2"/>
  <c r="F96" i="2"/>
  <c r="F97" i="2"/>
  <c r="F99" i="2"/>
  <c r="G91" i="2"/>
  <c r="G94" i="2"/>
  <c r="G95" i="2"/>
  <c r="G93" i="2"/>
  <c r="G96" i="2"/>
  <c r="G97" i="2"/>
  <c r="G99" i="2"/>
  <c r="H99" i="2"/>
  <c r="G81" i="2"/>
  <c r="H101" i="2"/>
  <c r="H102" i="2"/>
  <c r="G5" i="2"/>
  <c r="H25" i="2"/>
  <c r="H26" i="2"/>
  <c r="K15" i="2"/>
  <c r="H74" i="2"/>
  <c r="C94" i="2"/>
  <c r="F72" i="3"/>
  <c r="C132" i="4"/>
  <c r="D132" i="4"/>
  <c r="E132" i="4"/>
  <c r="C131" i="4"/>
  <c r="D131" i="4"/>
  <c r="E131" i="4"/>
  <c r="C130" i="4"/>
  <c r="D130" i="4"/>
  <c r="E130" i="4"/>
  <c r="C129" i="4"/>
  <c r="D129" i="4"/>
  <c r="E129" i="4"/>
  <c r="C128" i="4"/>
  <c r="D128" i="4"/>
  <c r="E128" i="4"/>
  <c r="C127" i="4"/>
  <c r="D127" i="4"/>
  <c r="E127" i="4"/>
  <c r="C126" i="4"/>
  <c r="D126" i="4"/>
  <c r="E126" i="4"/>
  <c r="C125" i="4"/>
  <c r="D125" i="4"/>
  <c r="E125" i="4"/>
  <c r="C124" i="4"/>
  <c r="D124" i="4"/>
  <c r="E124" i="4"/>
  <c r="C123" i="4"/>
  <c r="D123" i="4"/>
  <c r="E123" i="4"/>
  <c r="C122" i="4"/>
  <c r="D122" i="4"/>
  <c r="E122" i="4"/>
  <c r="C121" i="4"/>
  <c r="D121" i="4"/>
  <c r="E121" i="4"/>
  <c r="C120" i="4"/>
  <c r="D120" i="4"/>
  <c r="E120" i="4"/>
  <c r="C119" i="4"/>
  <c r="D119" i="4"/>
  <c r="E119" i="4"/>
  <c r="C118" i="4"/>
  <c r="D118" i="4"/>
  <c r="E118" i="4"/>
  <c r="C117" i="4"/>
  <c r="D117" i="4"/>
  <c r="E117" i="4"/>
  <c r="C116" i="4"/>
  <c r="D116" i="4"/>
  <c r="E116" i="4"/>
  <c r="C115" i="4"/>
  <c r="D115" i="4"/>
  <c r="E115" i="4"/>
  <c r="C114" i="4"/>
  <c r="D114" i="4"/>
  <c r="E114" i="4"/>
  <c r="C113" i="4"/>
  <c r="D113" i="4"/>
  <c r="E113" i="4"/>
  <c r="C112" i="4"/>
  <c r="D112" i="4"/>
  <c r="E112" i="4"/>
  <c r="C111" i="4"/>
  <c r="D111" i="4"/>
  <c r="E111" i="4"/>
  <c r="C110" i="4"/>
  <c r="D110" i="4"/>
  <c r="E110" i="4"/>
  <c r="C109" i="4"/>
  <c r="D109" i="4"/>
  <c r="E109" i="4"/>
  <c r="C108" i="4"/>
  <c r="D108" i="4"/>
  <c r="E108" i="4"/>
  <c r="C107" i="4"/>
  <c r="D107" i="4"/>
  <c r="E107" i="4"/>
  <c r="C106" i="4"/>
  <c r="D106" i="4"/>
  <c r="E106" i="4"/>
  <c r="C105" i="4"/>
  <c r="D105" i="4"/>
  <c r="E105" i="4"/>
  <c r="C104" i="4"/>
  <c r="D104" i="4"/>
  <c r="E104" i="4"/>
  <c r="C103" i="4"/>
  <c r="D103" i="4"/>
  <c r="E103" i="4"/>
  <c r="C102" i="4"/>
  <c r="D102" i="4"/>
  <c r="E102" i="4"/>
  <c r="C101" i="4"/>
  <c r="D101" i="4"/>
  <c r="E101" i="4"/>
  <c r="C100" i="4"/>
  <c r="D100" i="4"/>
  <c r="E100" i="4"/>
  <c r="C99" i="4"/>
  <c r="D99" i="4"/>
  <c r="E99" i="4"/>
  <c r="C98" i="4"/>
  <c r="D98" i="4"/>
  <c r="E98" i="4"/>
  <c r="C97" i="4"/>
  <c r="D97" i="4"/>
  <c r="E97" i="4"/>
  <c r="C96" i="4"/>
  <c r="D96" i="4"/>
  <c r="E96" i="4"/>
  <c r="C95" i="4"/>
  <c r="D95" i="4"/>
  <c r="E95" i="4"/>
  <c r="C94" i="4"/>
  <c r="D94" i="4"/>
  <c r="E94" i="4"/>
  <c r="C93" i="4"/>
  <c r="D93" i="4"/>
  <c r="E93" i="4"/>
  <c r="C92" i="4"/>
  <c r="D92" i="4"/>
  <c r="E92" i="4"/>
  <c r="C91" i="4"/>
  <c r="D91" i="4"/>
  <c r="E91" i="4"/>
  <c r="C90" i="4"/>
  <c r="D90" i="4"/>
  <c r="E90" i="4"/>
  <c r="C89" i="4"/>
  <c r="D89" i="4"/>
  <c r="E89" i="4"/>
  <c r="C88" i="4"/>
  <c r="D88" i="4"/>
  <c r="E88" i="4"/>
  <c r="C87" i="4"/>
  <c r="D87" i="4"/>
  <c r="E87" i="4"/>
  <c r="C86" i="4"/>
  <c r="D86" i="4"/>
  <c r="E86" i="4"/>
  <c r="C85" i="4"/>
  <c r="D85" i="4"/>
  <c r="E85" i="4"/>
  <c r="C84" i="4"/>
  <c r="D84" i="4"/>
  <c r="E84" i="4"/>
  <c r="C83" i="4"/>
  <c r="D83" i="4"/>
  <c r="E83" i="4"/>
  <c r="C82" i="4"/>
  <c r="D82" i="4"/>
  <c r="E82" i="4"/>
  <c r="C81" i="4"/>
  <c r="D81" i="4"/>
  <c r="E81" i="4"/>
  <c r="C80" i="4"/>
  <c r="D80" i="4"/>
  <c r="E80" i="4"/>
  <c r="C79" i="4"/>
  <c r="D79" i="4"/>
  <c r="E79" i="4"/>
  <c r="C78" i="4"/>
  <c r="D78" i="4"/>
  <c r="E78" i="4"/>
  <c r="C77" i="4"/>
  <c r="D77" i="4"/>
  <c r="E77" i="4"/>
  <c r="C76" i="4"/>
  <c r="D76" i="4"/>
  <c r="E76" i="4"/>
  <c r="C75" i="4"/>
  <c r="D75" i="4"/>
  <c r="E75" i="4"/>
  <c r="C74" i="4"/>
  <c r="D74" i="4"/>
  <c r="E74" i="4"/>
  <c r="C73" i="4"/>
  <c r="D73" i="4"/>
  <c r="E73" i="4"/>
  <c r="H24" i="2"/>
  <c r="H100" i="2"/>
  <c r="H49" i="2"/>
  <c r="H16" i="2"/>
  <c r="H22" i="2"/>
  <c r="C68" i="2"/>
  <c r="C43" i="2"/>
  <c r="G100" i="2"/>
  <c r="F100" i="2"/>
  <c r="E100" i="2"/>
  <c r="D100" i="2"/>
  <c r="C100" i="2"/>
  <c r="H92" i="2"/>
  <c r="G74" i="2"/>
  <c r="F74" i="2"/>
  <c r="E74" i="2"/>
  <c r="D74" i="2"/>
  <c r="C74" i="2"/>
  <c r="H66" i="2"/>
  <c r="C132" i="3"/>
  <c r="D132" i="3"/>
  <c r="E132" i="3"/>
  <c r="C131" i="3"/>
  <c r="D131" i="3"/>
  <c r="E131" i="3"/>
  <c r="C130" i="3"/>
  <c r="D130" i="3"/>
  <c r="E130" i="3"/>
  <c r="C129" i="3"/>
  <c r="D129" i="3"/>
  <c r="E129" i="3"/>
  <c r="C128" i="3"/>
  <c r="D128" i="3"/>
  <c r="E128" i="3"/>
  <c r="C127" i="3"/>
  <c r="D127" i="3"/>
  <c r="E127" i="3"/>
  <c r="C126" i="3"/>
  <c r="D126" i="3"/>
  <c r="E126" i="3"/>
  <c r="C125" i="3"/>
  <c r="D125" i="3"/>
  <c r="E125" i="3"/>
  <c r="C124" i="3"/>
  <c r="D124" i="3"/>
  <c r="E124" i="3"/>
  <c r="C123" i="3"/>
  <c r="D123" i="3"/>
  <c r="E123" i="3"/>
  <c r="C122" i="3"/>
  <c r="D122" i="3"/>
  <c r="E122" i="3"/>
  <c r="C121" i="3"/>
  <c r="D121" i="3"/>
  <c r="E121" i="3"/>
  <c r="C120" i="3"/>
  <c r="D120" i="3"/>
  <c r="E120" i="3"/>
  <c r="C119" i="3"/>
  <c r="D119" i="3"/>
  <c r="E119" i="3"/>
  <c r="C118" i="3"/>
  <c r="D118" i="3"/>
  <c r="E118" i="3"/>
  <c r="C117" i="3"/>
  <c r="D117" i="3"/>
  <c r="E117" i="3"/>
  <c r="C116" i="3"/>
  <c r="D116" i="3"/>
  <c r="E116" i="3"/>
  <c r="C115" i="3"/>
  <c r="D115" i="3"/>
  <c r="E115" i="3"/>
  <c r="C114" i="3"/>
  <c r="D114" i="3"/>
  <c r="E114" i="3"/>
  <c r="C113" i="3"/>
  <c r="D113" i="3"/>
  <c r="E113" i="3"/>
  <c r="C112" i="3"/>
  <c r="D112" i="3"/>
  <c r="E112" i="3"/>
  <c r="C111" i="3"/>
  <c r="D111" i="3"/>
  <c r="E111" i="3"/>
  <c r="C110" i="3"/>
  <c r="D110" i="3"/>
  <c r="E110" i="3"/>
  <c r="C109" i="3"/>
  <c r="D109" i="3"/>
  <c r="E109" i="3"/>
  <c r="C108" i="3"/>
  <c r="D108" i="3"/>
  <c r="E108" i="3"/>
  <c r="C107" i="3"/>
  <c r="D107" i="3"/>
  <c r="E107" i="3"/>
  <c r="C106" i="3"/>
  <c r="D106" i="3"/>
  <c r="E106" i="3"/>
  <c r="C105" i="3"/>
  <c r="D105" i="3"/>
  <c r="E105" i="3"/>
  <c r="C104" i="3"/>
  <c r="D104" i="3"/>
  <c r="E104" i="3"/>
  <c r="C103" i="3"/>
  <c r="D103" i="3"/>
  <c r="E103" i="3"/>
  <c r="C102" i="3"/>
  <c r="D102" i="3"/>
  <c r="E102" i="3"/>
  <c r="C101" i="3"/>
  <c r="D101" i="3"/>
  <c r="E101" i="3"/>
  <c r="C100" i="3"/>
  <c r="D100" i="3"/>
  <c r="E100" i="3"/>
  <c r="C99" i="3"/>
  <c r="D99" i="3"/>
  <c r="E99" i="3"/>
  <c r="C98" i="3"/>
  <c r="D98" i="3"/>
  <c r="E98" i="3"/>
  <c r="C97" i="3"/>
  <c r="D97" i="3"/>
  <c r="E97" i="3"/>
  <c r="C96" i="3"/>
  <c r="D96" i="3"/>
  <c r="E96" i="3"/>
  <c r="C95" i="3"/>
  <c r="D95" i="3"/>
  <c r="E95" i="3"/>
  <c r="C94" i="3"/>
  <c r="D94" i="3"/>
  <c r="E94" i="3"/>
  <c r="C93" i="3"/>
  <c r="D93" i="3"/>
  <c r="E93" i="3"/>
  <c r="C92" i="3"/>
  <c r="D92" i="3"/>
  <c r="E92" i="3"/>
  <c r="C91" i="3"/>
  <c r="D91" i="3"/>
  <c r="E91" i="3"/>
  <c r="C90" i="3"/>
  <c r="D90" i="3"/>
  <c r="E90" i="3"/>
  <c r="C89" i="3"/>
  <c r="D89" i="3"/>
  <c r="E89" i="3"/>
  <c r="C88" i="3"/>
  <c r="D88" i="3"/>
  <c r="E88" i="3"/>
  <c r="C87" i="3"/>
  <c r="D87" i="3"/>
  <c r="E87" i="3"/>
  <c r="C86" i="3"/>
  <c r="D86" i="3"/>
  <c r="E86" i="3"/>
  <c r="C85" i="3"/>
  <c r="D85" i="3"/>
  <c r="E85" i="3"/>
  <c r="C84" i="3"/>
  <c r="D84" i="3"/>
  <c r="E84" i="3"/>
  <c r="C83" i="3"/>
  <c r="D83" i="3"/>
  <c r="E83" i="3"/>
  <c r="C82" i="3"/>
  <c r="D82" i="3"/>
  <c r="E82" i="3"/>
  <c r="C81" i="3"/>
  <c r="D81" i="3"/>
  <c r="E81" i="3"/>
  <c r="C80" i="3"/>
  <c r="D80" i="3"/>
  <c r="E80" i="3"/>
  <c r="C79" i="3"/>
  <c r="D79" i="3"/>
  <c r="E79" i="3"/>
  <c r="C78" i="3"/>
  <c r="D78" i="3"/>
  <c r="E78" i="3"/>
  <c r="C77" i="3"/>
  <c r="D77" i="3"/>
  <c r="E77" i="3"/>
  <c r="C76" i="3"/>
  <c r="D76" i="3"/>
  <c r="E76" i="3"/>
  <c r="C75" i="3"/>
  <c r="D75" i="3"/>
  <c r="E75" i="3"/>
  <c r="C74" i="3"/>
  <c r="D74" i="3"/>
  <c r="E74" i="3"/>
  <c r="C73" i="3"/>
  <c r="D73" i="3"/>
  <c r="E73" i="3"/>
  <c r="G49" i="2"/>
  <c r="F49" i="2"/>
  <c r="E49" i="2"/>
  <c r="D49" i="2"/>
  <c r="C49" i="2"/>
  <c r="H41" i="2"/>
  <c r="D24" i="2"/>
  <c r="E24" i="2"/>
  <c r="F24" i="2"/>
  <c r="G24" i="2"/>
  <c r="C24" i="2"/>
</calcChain>
</file>

<file path=xl/comments1.xml><?xml version="1.0" encoding="utf-8"?>
<comments xmlns="http://schemas.openxmlformats.org/spreadsheetml/2006/main">
  <authors>
    <author>Marcin Wisniowski</author>
    <author>Marcin Wiśniowski</author>
  </authors>
  <commentList>
    <comment ref="B4" authorId="0">
      <text>
        <r>
          <rPr>
            <sz val="8"/>
            <color indexed="81"/>
            <rFont val="Tahoma"/>
            <family val="2"/>
            <charset val="238"/>
          </rPr>
          <t xml:space="preserve">
komórka sformatowana jako procentowa</t>
        </r>
      </text>
    </comment>
    <comment ref="B5" authorId="0">
      <text>
        <r>
          <rPr>
            <sz val="8"/>
            <color indexed="81"/>
            <rFont val="Tahoma"/>
            <family val="2"/>
            <charset val="238"/>
          </rPr>
          <t xml:space="preserve">
komórka sformatowana jako procentowa</t>
        </r>
      </text>
    </comment>
    <comment ref="B6" authorId="1">
      <text>
        <r>
          <rPr>
            <sz val="9"/>
            <color indexed="81"/>
            <rFont val="Tahoma"/>
            <family val="2"/>
            <charset val="238"/>
          </rPr>
          <t xml:space="preserve">
po wpisaniu liczby rat naciśnij "Przelicz Raty"
aby otrzymać 
harmonogram spłat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
Format komórki - walutowy</t>
        </r>
      </text>
    </comment>
  </commentList>
</comments>
</file>

<file path=xl/comments2.xml><?xml version="1.0" encoding="utf-8"?>
<comments xmlns="http://schemas.openxmlformats.org/spreadsheetml/2006/main">
  <authors>
    <author>Marcin Wisniowski</author>
    <author>Marcin Wiśniowski</author>
  </authors>
  <commentList>
    <comment ref="B4" authorId="0">
      <text>
        <r>
          <rPr>
            <sz val="8"/>
            <color indexed="81"/>
            <rFont val="Tahoma"/>
            <family val="2"/>
            <charset val="238"/>
          </rPr>
          <t xml:space="preserve">
komórka sformatowana jako procentowa</t>
        </r>
      </text>
    </comment>
    <comment ref="B5" authorId="0">
      <text>
        <r>
          <rPr>
            <sz val="8"/>
            <color indexed="81"/>
            <rFont val="Tahoma"/>
            <family val="2"/>
            <charset val="238"/>
          </rPr>
          <t xml:space="preserve">
komórka sformatowana jako procentowa</t>
        </r>
      </text>
    </comment>
    <comment ref="B6" authorId="1">
      <text>
        <r>
          <rPr>
            <sz val="9"/>
            <color indexed="81"/>
            <rFont val="Tahoma"/>
            <family val="2"/>
            <charset val="238"/>
          </rPr>
          <t xml:space="preserve">
po wpisaniu liczby rat naciśnij "Przelicz Raty"
aby otrzymać 
harmonogram spłat</t>
        </r>
      </text>
    </comment>
    <comment ref="B7" authorId="0">
      <text>
        <r>
          <rPr>
            <sz val="8"/>
            <color indexed="81"/>
            <rFont val="Tahoma"/>
            <family val="2"/>
            <charset val="238"/>
          </rPr>
          <t xml:space="preserve">
Format komórki - walutowy</t>
        </r>
      </text>
    </comment>
  </commentList>
</comments>
</file>

<file path=xl/sharedStrings.xml><?xml version="1.0" encoding="utf-8"?>
<sst xmlns="http://schemas.openxmlformats.org/spreadsheetml/2006/main" count="140" uniqueCount="53">
  <si>
    <t>Zakup/wkład własny</t>
  </si>
  <si>
    <t>Koszty rejestracji</t>
  </si>
  <si>
    <t>Ubezpieczenie</t>
  </si>
  <si>
    <t>Paliwo</t>
  </si>
  <si>
    <t>Przebieg roczny</t>
  </si>
  <si>
    <t>Cena paliwa</t>
  </si>
  <si>
    <t>Ubezpieczenie % wartości</t>
  </si>
  <si>
    <t>Serwis</t>
  </si>
  <si>
    <t>Opony</t>
  </si>
  <si>
    <t>Cena samochodu</t>
  </si>
  <si>
    <t>Opłaty autostradowe</t>
  </si>
  <si>
    <t>Mandaty</t>
  </si>
  <si>
    <t>Utrata wartości</t>
  </si>
  <si>
    <t>Odsetki kredytowe</t>
  </si>
  <si>
    <t>Utrata wartości 1 rok</t>
  </si>
  <si>
    <t>Raty kapitałowe</t>
  </si>
  <si>
    <t>Wartość pojazdu na koniec roku</t>
  </si>
  <si>
    <t>RAZEM</t>
  </si>
  <si>
    <t>Spalanie l/100km</t>
  </si>
  <si>
    <t>Koszty Razem</t>
  </si>
  <si>
    <t>Oprocentowanie lokaty</t>
  </si>
  <si>
    <t>Wartość przyszła kapitału</t>
  </si>
  <si>
    <t>Koszt 1km</t>
  </si>
  <si>
    <t>NOWY GOTÓWKA</t>
  </si>
  <si>
    <t>NOWY KREDYT</t>
  </si>
  <si>
    <t>Prosty kalkulator kredytowy/pożyczkowy</t>
  </si>
  <si>
    <r>
      <rPr>
        <b/>
        <sz val="11"/>
        <color theme="1"/>
        <rFont val="Czcionka tekstu podstawowego"/>
        <charset val="238"/>
      </rPr>
      <t>Roczna</t>
    </r>
    <r>
      <rPr>
        <sz val="10"/>
        <rFont val="Arial CE"/>
        <charset val="238"/>
      </rPr>
      <t xml:space="preserve"> </t>
    </r>
    <r>
      <rPr>
        <b/>
        <sz val="11"/>
        <color theme="1"/>
        <rFont val="Czcionka tekstu podstawowego"/>
        <charset val="238"/>
      </rPr>
      <t>stopa procentowa</t>
    </r>
    <r>
      <rPr>
        <sz val="10"/>
        <rFont val="Arial CE"/>
        <charset val="238"/>
      </rPr>
      <t xml:space="preserve"> pożyczki/kredytu</t>
    </r>
  </si>
  <si>
    <r>
      <rPr>
        <b/>
        <sz val="11"/>
        <color theme="1"/>
        <rFont val="Czcionka tekstu podstawowego"/>
        <charset val="238"/>
      </rPr>
      <t>Miesięczna</t>
    </r>
    <r>
      <rPr>
        <sz val="10"/>
        <rFont val="Arial CE"/>
        <charset val="238"/>
      </rPr>
      <t xml:space="preserve"> </t>
    </r>
    <r>
      <rPr>
        <b/>
        <sz val="11"/>
        <color theme="1"/>
        <rFont val="Czcionka tekstu podstawowego"/>
        <charset val="238"/>
      </rPr>
      <t>stopa procentowa</t>
    </r>
    <r>
      <rPr>
        <sz val="10"/>
        <rFont val="Arial CE"/>
        <charset val="238"/>
      </rPr>
      <t xml:space="preserve"> pożyczki/kredytu (obliczona na podstawie rocznej =D3/12)</t>
    </r>
  </si>
  <si>
    <r>
      <t xml:space="preserve">Liczba miesięcznych rat </t>
    </r>
    <r>
      <rPr>
        <sz val="10"/>
        <rFont val="Arial CE"/>
        <charset val="238"/>
      </rPr>
      <t>- to całkowita liczba spłat (np. dla 10 lat = 120)</t>
    </r>
  </si>
  <si>
    <t>Wartość bieżąca kapitału (kredytu), np. 200 000 zł</t>
  </si>
  <si>
    <r>
      <t xml:space="preserve">Rata miesięczna kredytu </t>
    </r>
    <r>
      <rPr>
        <sz val="10"/>
        <rFont val="Arial CE"/>
        <charset val="238"/>
      </rPr>
      <t>(=PMT(D4;D5;D6;0)</t>
    </r>
  </si>
  <si>
    <t>Harmonogram spłat:</t>
  </si>
  <si>
    <t xml:space="preserve">JEŻELI NIE DZIAŁA MAKRO PRZELICZ RATY SPRAWDŹ </t>
  </si>
  <si>
    <t>miesiąc</t>
  </si>
  <si>
    <t>rata</t>
  </si>
  <si>
    <t>kapitał</t>
  </si>
  <si>
    <t>odsetki</t>
  </si>
  <si>
    <t>W CENTRUM ZAUFANIA USTAWIENIA DLA MAKR</t>
  </si>
  <si>
    <t>UŻYWANY GOTÓWKA</t>
  </si>
  <si>
    <t>Parametry nowy</t>
  </si>
  <si>
    <t>Parametry używany</t>
  </si>
  <si>
    <t>Koszty Razem skumulowane</t>
  </si>
  <si>
    <t>Utrata wartości lata 5+</t>
  </si>
  <si>
    <t>UŻYWANY KREDYT</t>
  </si>
  <si>
    <t>Koszt 1km z uwzględnieniem sprzedaży samochodu</t>
  </si>
  <si>
    <t>Utrata wartości samochodu 1 rok</t>
  </si>
  <si>
    <t xml:space="preserve">Utrata wartości samochodu lata 2+ </t>
  </si>
  <si>
    <t>Oprocentowanie kredytu</t>
  </si>
  <si>
    <t>Koszt kapitału (skumulowana)</t>
  </si>
  <si>
    <t>Koszt kapitału (rocznie)</t>
  </si>
  <si>
    <t>Koszty z uwzglednieniem kosztów kapitału</t>
  </si>
  <si>
    <t>Koszty razem zakładając sprzedaż samochodu po 5 latach</t>
  </si>
  <si>
    <t>Koszt razem zakładając sprzedaż samochodu po 10 latach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</si>
</sst>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\ &quot;zł&quot;"/>
    <numFmt numFmtId="166" formatCode="#,##0.00\ &quot;zł&quot;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</font>
    <font>
      <b/>
      <sz val="18"/>
      <color rgb="FF3366FF"/>
      <name val="Czcionka tekstu podstawowego"/>
    </font>
    <font>
      <b/>
      <sz val="11"/>
      <color theme="0"/>
      <name val="Czcionka tekstu podstawowego"/>
      <charset val="238"/>
    </font>
    <font>
      <sz val="11"/>
      <color theme="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9" tint="-0.499984740745262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rgb="FF0070C0"/>
      <name val="Czcionka tekstu podstawowego"/>
      <charset val="238"/>
    </font>
    <font>
      <sz val="10"/>
      <name val="Czcionka tekstu podstawowego"/>
      <charset val="238"/>
    </font>
    <font>
      <sz val="11"/>
      <name val="Czcionka tekstu podstawowego"/>
      <charset val="238"/>
    </font>
    <font>
      <b/>
      <sz val="10"/>
      <name val="Czcionka tekstu podstawowego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4" fontId="0" fillId="0" borderId="0" xfId="0" applyNumberFormat="1"/>
    <xf numFmtId="43" fontId="0" fillId="0" borderId="0" xfId="0" applyNumberFormat="1"/>
    <xf numFmtId="0" fontId="0" fillId="2" borderId="0" xfId="0" applyFill="1"/>
    <xf numFmtId="0" fontId="4" fillId="3" borderId="1" xfId="0" applyFont="1" applyFill="1" applyBorder="1" applyAlignment="1">
      <alignment horizontal="left" vertical="center" indent="1"/>
    </xf>
    <xf numFmtId="0" fontId="5" fillId="3" borderId="2" xfId="0" applyFont="1" applyFill="1" applyBorder="1"/>
    <xf numFmtId="0" fontId="5" fillId="3" borderId="3" xfId="0" applyFont="1" applyFill="1" applyBorder="1"/>
    <xf numFmtId="0" fontId="6" fillId="0" borderId="0" xfId="0" applyFont="1" applyAlignment="1">
      <alignment horizontal="left" vertical="center" inden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/>
    <xf numFmtId="0" fontId="0" fillId="2" borderId="5" xfId="0" applyFill="1" applyBorder="1"/>
    <xf numFmtId="0" fontId="7" fillId="0" borderId="0" xfId="0" applyFont="1"/>
    <xf numFmtId="10" fontId="0" fillId="4" borderId="4" xfId="2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0" borderId="0" xfId="0" quotePrefix="1" applyFont="1" applyAlignment="1">
      <alignment horizontal="left" vertical="center" indent="1"/>
    </xf>
    <xf numFmtId="10" fontId="0" fillId="2" borderId="4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165" fontId="0" fillId="4" borderId="4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6" fillId="0" borderId="0" xfId="0" applyFont="1" applyAlignment="1">
      <alignment horizontal="left" indent="1"/>
    </xf>
    <xf numFmtId="8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1" fillId="0" borderId="0" xfId="0" applyFont="1"/>
    <xf numFmtId="0" fontId="9" fillId="6" borderId="0" xfId="0" applyFont="1" applyFill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8" fontId="12" fillId="0" borderId="0" xfId="0" applyNumberFormat="1" applyFont="1" applyAlignment="1">
      <alignment horizontal="center" vertical="center"/>
    </xf>
    <xf numFmtId="8" fontId="13" fillId="0" borderId="0" xfId="0" applyNumberFormat="1" applyFont="1" applyAlignment="1">
      <alignment horizontal="center" vertical="center"/>
    </xf>
    <xf numFmtId="8" fontId="14" fillId="0" borderId="0" xfId="0" applyNumberFormat="1" applyFont="1" applyAlignment="1">
      <alignment horizontal="center" vertical="center"/>
    </xf>
    <xf numFmtId="10" fontId="14" fillId="0" borderId="0" xfId="2" applyNumberFormat="1" applyFont="1" applyAlignment="1">
      <alignment horizontal="center" vertical="center"/>
    </xf>
    <xf numFmtId="8" fontId="0" fillId="0" borderId="0" xfId="0" applyNumberFormat="1"/>
    <xf numFmtId="166" fontId="0" fillId="0" borderId="0" xfId="0" applyNumberFormat="1"/>
    <xf numFmtId="8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2" fillId="4" borderId="0" xfId="0" applyFont="1" applyFill="1"/>
    <xf numFmtId="0" fontId="0" fillId="4" borderId="0" xfId="0" applyFill="1"/>
    <xf numFmtId="44" fontId="0" fillId="4" borderId="0" xfId="3" applyFont="1" applyFill="1"/>
    <xf numFmtId="9" fontId="0" fillId="4" borderId="0" xfId="0" applyNumberFormat="1" applyFill="1"/>
    <xf numFmtId="164" fontId="0" fillId="4" borderId="0" xfId="3" applyNumberFormat="1" applyFont="1" applyFill="1"/>
    <xf numFmtId="43" fontId="0" fillId="4" borderId="0" xfId="1" applyFont="1" applyFill="1"/>
    <xf numFmtId="0" fontId="2" fillId="6" borderId="0" xfId="0" applyFont="1" applyFill="1"/>
    <xf numFmtId="0" fontId="0" fillId="6" borderId="0" xfId="0" applyFill="1"/>
    <xf numFmtId="164" fontId="0" fillId="6" borderId="0" xfId="0" applyNumberFormat="1" applyFill="1"/>
    <xf numFmtId="43" fontId="0" fillId="6" borderId="0" xfId="0" applyNumberFormat="1" applyFill="1"/>
    <xf numFmtId="44" fontId="0" fillId="6" borderId="0" xfId="0" applyNumberFormat="1" applyFill="1"/>
    <xf numFmtId="8" fontId="0" fillId="6" borderId="0" xfId="0" applyNumberFormat="1" applyFill="1"/>
    <xf numFmtId="10" fontId="0" fillId="4" borderId="0" xfId="2" applyNumberFormat="1" applyFont="1" applyFill="1"/>
    <xf numFmtId="0" fontId="4" fillId="5" borderId="0" xfId="0" applyFont="1" applyFill="1" applyAlignment="1">
      <alignment horizontal="center"/>
    </xf>
  </cellXfs>
  <cellStyles count="4">
    <cellStyle name="Dziesiętny" xfId="1" builtinId="3"/>
    <cellStyle name="Norm." xfId="0" builtinId="0"/>
    <cellStyle name="Procentowy" xfId="2" builtinId="5"/>
    <cellStyle name="Walutowy" xfId="3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1</xdr:row>
      <xdr:rowOff>190499</xdr:rowOff>
    </xdr:from>
    <xdr:to>
      <xdr:col>19</xdr:col>
      <xdr:colOff>609600</xdr:colOff>
      <xdr:row>17</xdr:row>
      <xdr:rowOff>85725</xdr:rowOff>
    </xdr:to>
    <xdr:sp macro="" textlink="">
      <xdr:nvSpPr>
        <xdr:cNvPr id="3" name="Objaśnienie liniowe 2 2"/>
        <xdr:cNvSpPr/>
      </xdr:nvSpPr>
      <xdr:spPr>
        <a:xfrm>
          <a:off x="9674225" y="990599"/>
          <a:ext cx="5565775" cy="2867026"/>
        </a:xfrm>
        <a:prstGeom prst="borderCallout2">
          <a:avLst>
            <a:gd name="adj1" fmla="val 6492"/>
            <a:gd name="adj2" fmla="val -1946"/>
            <a:gd name="adj3" fmla="val 7137"/>
            <a:gd name="adj4" fmla="val -14146"/>
            <a:gd name="adj5" fmla="val 43468"/>
            <a:gd name="adj6" fmla="val -85154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pl-PL" b="1"/>
            <a:t>PMT, funkcja</a:t>
          </a:r>
        </a:p>
        <a:p>
          <a:r>
            <a:rPr lang="pl-PL"/>
            <a:t>Oblicza kwotę spłaty pożyczki przy założeniu stałych spłat okresowych i stałej stopy</a:t>
          </a:r>
          <a:r>
            <a:rPr lang="pl-PL" baseline="0"/>
            <a:t> </a:t>
          </a:r>
          <a:r>
            <a:rPr lang="pl-PL"/>
            <a:t>procentowej.</a:t>
          </a:r>
        </a:p>
        <a:p>
          <a:endParaRPr lang="pl-PL" b="1"/>
        </a:p>
        <a:p>
          <a:r>
            <a:rPr lang="pl-PL" b="1"/>
            <a:t>Składnia</a:t>
          </a:r>
        </a:p>
        <a:p>
          <a:r>
            <a:rPr lang="pl-PL"/>
            <a:t>PMT(stopa; liczba_rat; wa; [wp]; [typ])</a:t>
          </a:r>
        </a:p>
        <a:p>
          <a:r>
            <a:rPr lang="pl-PL"/>
            <a:t/>
          </a:r>
          <a:br>
            <a:rPr lang="pl-PL"/>
          </a:br>
          <a:r>
            <a:rPr lang="pl-PL" b="1" i="1"/>
            <a:t>Stopa</a:t>
          </a:r>
          <a:r>
            <a:rPr lang="pl-PL"/>
            <a:t> - to stopa procentowa pożyczki.</a:t>
          </a:r>
          <a:br>
            <a:rPr lang="pl-PL"/>
          </a:br>
          <a:r>
            <a:rPr lang="pl-PL" b="1" i="1"/>
            <a:t>Liczba_rat</a:t>
          </a:r>
          <a:r>
            <a:rPr lang="pl-PL" i="1"/>
            <a:t> </a:t>
          </a:r>
          <a:r>
            <a:rPr lang="pl-PL"/>
            <a:t>- to całkowita liczba spłat w ramach pożyczki.</a:t>
          </a:r>
          <a:br>
            <a:rPr lang="pl-PL"/>
          </a:br>
          <a:r>
            <a:rPr lang="pl-PL" b="1" i="1"/>
            <a:t>Wa</a:t>
          </a:r>
          <a:r>
            <a:rPr lang="pl-PL"/>
            <a:t> - to wartość bieżąca, czyli całkowita kwota będąca wartością serii przyszłych płatności (nazywana także kapitałem).</a:t>
          </a:r>
          <a:br>
            <a:rPr lang="pl-PL"/>
          </a:br>
          <a:r>
            <a:rPr lang="pl-PL" b="1" i="1"/>
            <a:t>Wp</a:t>
          </a:r>
          <a:r>
            <a:rPr lang="pl-PL"/>
            <a:t> - to przyszła wartość, czyli saldo gotówkowe, które chce się uzyskać po dokonaniu ostatniej płatności. Jeśli argument wp zostanie pominięty, to jako jego wartość zostanie przyjęta liczba 0 (co znaczy, że przyszła wartość pożyczki wynosi 0).</a:t>
          </a:r>
          <a:br>
            <a:rPr lang="pl-PL"/>
          </a:br>
          <a:r>
            <a:rPr lang="pl-PL" b="1" i="1"/>
            <a:t>Typ</a:t>
          </a:r>
          <a:r>
            <a:rPr lang="pl-PL"/>
            <a:t> - to liczba 0 lub 1, wskazująca, kiedy płatność jest należna.</a:t>
          </a:r>
        </a:p>
        <a:p>
          <a:pPr algn="l"/>
          <a:endParaRPr lang="pl-PL" sz="1100"/>
        </a:p>
      </xdr:txBody>
    </xdr:sp>
    <xdr:clientData/>
  </xdr:twoCellAnchor>
  <xdr:twoCellAnchor>
    <xdr:from>
      <xdr:col>11</xdr:col>
      <xdr:colOff>438150</xdr:colOff>
      <xdr:row>17</xdr:row>
      <xdr:rowOff>171450</xdr:rowOff>
    </xdr:from>
    <xdr:to>
      <xdr:col>19</xdr:col>
      <xdr:colOff>609601</xdr:colOff>
      <xdr:row>33</xdr:row>
      <xdr:rowOff>114300</xdr:rowOff>
    </xdr:to>
    <xdr:sp macro="" textlink="">
      <xdr:nvSpPr>
        <xdr:cNvPr id="4" name="Objaśnienie liniowe 2 3"/>
        <xdr:cNvSpPr/>
      </xdr:nvSpPr>
      <xdr:spPr>
        <a:xfrm>
          <a:off x="9683750" y="3943350"/>
          <a:ext cx="5556251" cy="2787650"/>
        </a:xfrm>
        <a:prstGeom prst="borderCallout2">
          <a:avLst>
            <a:gd name="adj1" fmla="val 6035"/>
            <a:gd name="adj2" fmla="val -1262"/>
            <a:gd name="adj3" fmla="val -27807"/>
            <a:gd name="adj4" fmla="val -6061"/>
            <a:gd name="adj5" fmla="val -39135"/>
            <a:gd name="adj6" fmla="val -11316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pl-PL" b="1"/>
            <a:t>PPMT, funkcja</a:t>
          </a:r>
        </a:p>
        <a:p>
          <a:r>
            <a:rPr lang="pl-PL"/>
            <a:t>Zwraca spłaty kapitału w podanym okresie dla inwestycji w oparciu o stałe, okresowe płatności i stałą stopę procentową.</a:t>
          </a:r>
        </a:p>
        <a:p>
          <a:endParaRPr lang="pl-PL"/>
        </a:p>
        <a:p>
          <a:r>
            <a:rPr lang="pl-PL" b="1"/>
            <a:t>Składnia</a:t>
          </a:r>
        </a:p>
        <a:p>
          <a:r>
            <a:rPr lang="pl-PL"/>
            <a:t>PPMT(stopa; okres; liczba_rat; wa; [wp]; [typ])</a:t>
          </a:r>
        </a:p>
        <a:p>
          <a:endParaRPr lang="pl-PL"/>
        </a:p>
        <a:p>
          <a:r>
            <a:rPr lang="pl-PL" b="1"/>
            <a:t>Stopa</a:t>
          </a:r>
          <a:r>
            <a:rPr lang="pl-PL"/>
            <a:t>    Argument wymagany. Stopa procentowa dla okresu.</a:t>
          </a:r>
        </a:p>
        <a:p>
          <a:r>
            <a:rPr lang="pl-PL" b="1"/>
            <a:t>Okres</a:t>
          </a:r>
          <a:r>
            <a:rPr lang="pl-PL"/>
            <a:t>    Argument wymagany. Określa okres. Musi należeć do przedziału od 1 do liczba_rat.</a:t>
          </a:r>
        </a:p>
        <a:p>
          <a:r>
            <a:rPr lang="pl-PL" b="1"/>
            <a:t>Liczba_rat</a:t>
          </a:r>
          <a:r>
            <a:rPr lang="pl-PL"/>
            <a:t>    Argument wymagany. Całkowita liczba okresów płatności raty rocznej.</a:t>
          </a:r>
        </a:p>
        <a:p>
          <a:r>
            <a:rPr lang="pl-PL" b="1"/>
            <a:t>Wa</a:t>
          </a:r>
          <a:r>
            <a:rPr lang="pl-PL"/>
            <a:t>    Argument wymagany. Obecna wartość, czyli całkowita suma bieżącej wartości szeregu przyszłych płatności.</a:t>
          </a:r>
        </a:p>
        <a:p>
          <a:r>
            <a:rPr lang="pl-PL" b="1"/>
            <a:t>Wp</a:t>
          </a:r>
          <a:r>
            <a:rPr lang="pl-PL"/>
            <a:t>    Argument opcjonalny. Przyszła wartość, czyli saldo kasowe, które ma zostać osiągnięte po dokonaniu ostatniej płatności. Jeśli argument wp zostanie pominięty, zostanie przyjęta wartość 0 (zero) (czyli przyszła wartość pożyczki wynosi 0).</a:t>
          </a:r>
        </a:p>
        <a:p>
          <a:r>
            <a:rPr lang="pl-PL" b="1"/>
            <a:t>Typ</a:t>
          </a:r>
          <a:r>
            <a:rPr lang="pl-PL"/>
            <a:t>    Argument opcjonalny. Liczba 0 albo 1, która wskazuje, kiedy płatność jest należna.</a:t>
          </a:r>
        </a:p>
        <a:p>
          <a:endParaRPr lang="pl-PL"/>
        </a:p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50800</xdr:colOff>
          <xdr:row>6</xdr:row>
          <xdr:rowOff>50800</xdr:rowOff>
        </xdr:from>
        <xdr:to>
          <xdr:col>10</xdr:col>
          <xdr:colOff>723900</xdr:colOff>
          <xdr:row>8</xdr:row>
          <xdr:rowOff>228600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800" b="1" i="0" u="none" strike="noStrike" baseline="0">
                  <a:solidFill>
                    <a:srgbClr val="3366FF"/>
                  </a:solidFill>
                  <a:latin typeface="Czcionka tekstu podstawowego"/>
                  <a:ea typeface="Czcionka tekstu podstawowego"/>
                  <a:cs typeface="Czcionka tekstu podstawowego"/>
                </a:rPr>
                <a:t>Przelicz Raty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1</xdr:row>
      <xdr:rowOff>190499</xdr:rowOff>
    </xdr:from>
    <xdr:to>
      <xdr:col>19</xdr:col>
      <xdr:colOff>609600</xdr:colOff>
      <xdr:row>17</xdr:row>
      <xdr:rowOff>85725</xdr:rowOff>
    </xdr:to>
    <xdr:sp macro="" textlink="">
      <xdr:nvSpPr>
        <xdr:cNvPr id="3" name="Objaśnienie liniowe 2 2"/>
        <xdr:cNvSpPr/>
      </xdr:nvSpPr>
      <xdr:spPr>
        <a:xfrm>
          <a:off x="9674225" y="990599"/>
          <a:ext cx="5565775" cy="2816226"/>
        </a:xfrm>
        <a:prstGeom prst="borderCallout2">
          <a:avLst>
            <a:gd name="adj1" fmla="val 6492"/>
            <a:gd name="adj2" fmla="val -1946"/>
            <a:gd name="adj3" fmla="val 7137"/>
            <a:gd name="adj4" fmla="val -14146"/>
            <a:gd name="adj5" fmla="val 43468"/>
            <a:gd name="adj6" fmla="val -85154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pl-PL" b="1"/>
            <a:t>PMT, funkcja</a:t>
          </a:r>
        </a:p>
        <a:p>
          <a:r>
            <a:rPr lang="pl-PL"/>
            <a:t>Oblicza kwotę spłaty pożyczki przy założeniu stałych spłat okresowych i stałej stopy</a:t>
          </a:r>
          <a:r>
            <a:rPr lang="pl-PL" baseline="0"/>
            <a:t> </a:t>
          </a:r>
          <a:r>
            <a:rPr lang="pl-PL"/>
            <a:t>procentowej.</a:t>
          </a:r>
        </a:p>
        <a:p>
          <a:endParaRPr lang="pl-PL" b="1"/>
        </a:p>
        <a:p>
          <a:r>
            <a:rPr lang="pl-PL" b="1"/>
            <a:t>Składnia</a:t>
          </a:r>
        </a:p>
        <a:p>
          <a:r>
            <a:rPr lang="pl-PL"/>
            <a:t>PMT(stopa; liczba_rat; wa; [wp]; [typ])</a:t>
          </a:r>
        </a:p>
        <a:p>
          <a:r>
            <a:rPr lang="pl-PL"/>
            <a:t/>
          </a:r>
          <a:br>
            <a:rPr lang="pl-PL"/>
          </a:br>
          <a:r>
            <a:rPr lang="pl-PL" b="1" i="1"/>
            <a:t>Stopa</a:t>
          </a:r>
          <a:r>
            <a:rPr lang="pl-PL"/>
            <a:t> - to stopa procentowa pożyczki.</a:t>
          </a:r>
          <a:br>
            <a:rPr lang="pl-PL"/>
          </a:br>
          <a:r>
            <a:rPr lang="pl-PL" b="1" i="1"/>
            <a:t>Liczba_rat</a:t>
          </a:r>
          <a:r>
            <a:rPr lang="pl-PL" i="1"/>
            <a:t> </a:t>
          </a:r>
          <a:r>
            <a:rPr lang="pl-PL"/>
            <a:t>- to całkowita liczba spłat w ramach pożyczki.</a:t>
          </a:r>
          <a:br>
            <a:rPr lang="pl-PL"/>
          </a:br>
          <a:r>
            <a:rPr lang="pl-PL" b="1" i="1"/>
            <a:t>Wa</a:t>
          </a:r>
          <a:r>
            <a:rPr lang="pl-PL"/>
            <a:t> - to wartość bieżąca, czyli całkowita kwota będąca wartością serii przyszłych płatności (nazywana także kapitałem).</a:t>
          </a:r>
          <a:br>
            <a:rPr lang="pl-PL"/>
          </a:br>
          <a:r>
            <a:rPr lang="pl-PL" b="1" i="1"/>
            <a:t>Wp</a:t>
          </a:r>
          <a:r>
            <a:rPr lang="pl-PL"/>
            <a:t> - to przyszła wartość, czyli saldo gotówkowe, które chce się uzyskać po dokonaniu ostatniej płatności. Jeśli argument wp zostanie pominięty, to jako jego wartość zostanie przyjęta liczba 0 (co znaczy, że przyszła wartość pożyczki wynosi 0).</a:t>
          </a:r>
          <a:br>
            <a:rPr lang="pl-PL"/>
          </a:br>
          <a:r>
            <a:rPr lang="pl-PL" b="1" i="1"/>
            <a:t>Typ</a:t>
          </a:r>
          <a:r>
            <a:rPr lang="pl-PL"/>
            <a:t> - to liczba 0 lub 1, wskazująca, kiedy płatność jest należna.</a:t>
          </a:r>
        </a:p>
        <a:p>
          <a:pPr algn="l"/>
          <a:endParaRPr lang="pl-PL" sz="1100"/>
        </a:p>
      </xdr:txBody>
    </xdr:sp>
    <xdr:clientData/>
  </xdr:twoCellAnchor>
  <xdr:twoCellAnchor>
    <xdr:from>
      <xdr:col>11</xdr:col>
      <xdr:colOff>438150</xdr:colOff>
      <xdr:row>17</xdr:row>
      <xdr:rowOff>171450</xdr:rowOff>
    </xdr:from>
    <xdr:to>
      <xdr:col>19</xdr:col>
      <xdr:colOff>609601</xdr:colOff>
      <xdr:row>33</xdr:row>
      <xdr:rowOff>114300</xdr:rowOff>
    </xdr:to>
    <xdr:sp macro="" textlink="">
      <xdr:nvSpPr>
        <xdr:cNvPr id="4" name="Objaśnienie liniowe 2 3"/>
        <xdr:cNvSpPr/>
      </xdr:nvSpPr>
      <xdr:spPr>
        <a:xfrm>
          <a:off x="9683750" y="3892550"/>
          <a:ext cx="5556251" cy="2787650"/>
        </a:xfrm>
        <a:prstGeom prst="borderCallout2">
          <a:avLst>
            <a:gd name="adj1" fmla="val 6035"/>
            <a:gd name="adj2" fmla="val -1262"/>
            <a:gd name="adj3" fmla="val -27807"/>
            <a:gd name="adj4" fmla="val -6061"/>
            <a:gd name="adj5" fmla="val -39135"/>
            <a:gd name="adj6" fmla="val -11316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pl-PL" b="1"/>
            <a:t>PPMT, funkcja</a:t>
          </a:r>
        </a:p>
        <a:p>
          <a:r>
            <a:rPr lang="pl-PL"/>
            <a:t>Zwraca spłaty kapitału w podanym okresie dla inwestycji w oparciu o stałe, okresowe płatności i stałą stopę procentową.</a:t>
          </a:r>
        </a:p>
        <a:p>
          <a:endParaRPr lang="pl-PL"/>
        </a:p>
        <a:p>
          <a:r>
            <a:rPr lang="pl-PL" b="1"/>
            <a:t>Składnia</a:t>
          </a:r>
        </a:p>
        <a:p>
          <a:r>
            <a:rPr lang="pl-PL"/>
            <a:t>PPMT(stopa; okres; liczba_rat; wa; [wp]; [typ])</a:t>
          </a:r>
        </a:p>
        <a:p>
          <a:endParaRPr lang="pl-PL"/>
        </a:p>
        <a:p>
          <a:r>
            <a:rPr lang="pl-PL" b="1"/>
            <a:t>Stopa</a:t>
          </a:r>
          <a:r>
            <a:rPr lang="pl-PL"/>
            <a:t>    Argument wymagany. Stopa procentowa dla okresu.</a:t>
          </a:r>
        </a:p>
        <a:p>
          <a:r>
            <a:rPr lang="pl-PL" b="1"/>
            <a:t>Okres</a:t>
          </a:r>
          <a:r>
            <a:rPr lang="pl-PL"/>
            <a:t>    Argument wymagany. Określa okres. Musi należeć do przedziału od 1 do liczba_rat.</a:t>
          </a:r>
        </a:p>
        <a:p>
          <a:r>
            <a:rPr lang="pl-PL" b="1"/>
            <a:t>Liczba_rat</a:t>
          </a:r>
          <a:r>
            <a:rPr lang="pl-PL"/>
            <a:t>    Argument wymagany. Całkowita liczba okresów płatności raty rocznej.</a:t>
          </a:r>
        </a:p>
        <a:p>
          <a:r>
            <a:rPr lang="pl-PL" b="1"/>
            <a:t>Wa</a:t>
          </a:r>
          <a:r>
            <a:rPr lang="pl-PL"/>
            <a:t>    Argument wymagany. Obecna wartość, czyli całkowita suma bieżącej wartości szeregu przyszłych płatności.</a:t>
          </a:r>
        </a:p>
        <a:p>
          <a:r>
            <a:rPr lang="pl-PL" b="1"/>
            <a:t>Wp</a:t>
          </a:r>
          <a:r>
            <a:rPr lang="pl-PL"/>
            <a:t>    Argument opcjonalny. Przyszła wartość, czyli saldo kasowe, które ma zostać osiągnięte po dokonaniu ostatniej płatności. Jeśli argument wp zostanie pominięty, zostanie przyjęta wartość 0 (zero) (czyli przyszła wartość pożyczki wynosi 0).</a:t>
          </a:r>
        </a:p>
        <a:p>
          <a:r>
            <a:rPr lang="pl-PL" b="1"/>
            <a:t>Typ</a:t>
          </a:r>
          <a:r>
            <a:rPr lang="pl-PL"/>
            <a:t>    Argument opcjonalny. Liczba 0 albo 1, która wskazuje, kiedy płatność jest należna.</a:t>
          </a:r>
        </a:p>
        <a:p>
          <a:endParaRPr lang="pl-PL"/>
        </a:p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50800</xdr:colOff>
          <xdr:row>6</xdr:row>
          <xdr:rowOff>50800</xdr:rowOff>
        </xdr:from>
        <xdr:to>
          <xdr:col>10</xdr:col>
          <xdr:colOff>723900</xdr:colOff>
          <xdr:row>8</xdr:row>
          <xdr:rowOff>228600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800" b="1" i="0" u="none" strike="noStrike" baseline="0">
                  <a:solidFill>
                    <a:srgbClr val="3366FF"/>
                  </a:solidFill>
                  <a:latin typeface="Czcionka tekstu podstawowego"/>
                  <a:ea typeface="Czcionka tekstu podstawowego"/>
                  <a:cs typeface="Czcionka tekstu podstawowego"/>
                </a:rPr>
                <a:t>Przelicz Raty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a\Downloads\raty_kredyt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y_kredyt4"/>
    </sheetNames>
    <definedNames>
      <definedName name="Makro5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4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2"/>
  <sheetViews>
    <sheetView tabSelected="1" zoomScale="110" zoomScaleNormal="110" zoomScalePageLayoutView="110" workbookViewId="0">
      <selection activeCell="J40" sqref="J40"/>
    </sheetView>
  </sheetViews>
  <sheetFormatPr baseColWidth="10" defaultColWidth="11.5" defaultRowHeight="13" x14ac:dyDescent="0.15"/>
  <cols>
    <col min="2" max="2" width="43.33203125" customWidth="1"/>
    <col min="3" max="3" width="13.1640625" customWidth="1"/>
    <col min="4" max="4" width="14.5" bestFit="1" customWidth="1"/>
    <col min="8" max="8" width="13.1640625" bestFit="1" customWidth="1"/>
    <col min="9" max="9" width="23.83203125" customWidth="1"/>
    <col min="10" max="10" width="21.5" customWidth="1"/>
    <col min="11" max="11" width="11.33203125" bestFit="1" customWidth="1"/>
  </cols>
  <sheetData>
    <row r="2" spans="2:15" x14ac:dyDescent="0.15">
      <c r="J2" s="48" t="s">
        <v>39</v>
      </c>
      <c r="K2" s="49"/>
      <c r="L2" s="49"/>
      <c r="M2" s="49"/>
      <c r="N2" s="49"/>
      <c r="O2" s="49"/>
    </row>
    <row r="3" spans="2:15" x14ac:dyDescent="0.15">
      <c r="B3" s="54" t="s">
        <v>23</v>
      </c>
      <c r="C3" s="55">
        <v>1</v>
      </c>
      <c r="D3" s="55">
        <v>2</v>
      </c>
      <c r="E3" s="55">
        <v>3</v>
      </c>
      <c r="F3" s="55">
        <v>4</v>
      </c>
      <c r="G3" s="55">
        <v>5</v>
      </c>
      <c r="H3" s="55" t="s">
        <v>17</v>
      </c>
      <c r="J3" s="49" t="s">
        <v>4</v>
      </c>
      <c r="K3" s="49">
        <v>15000</v>
      </c>
      <c r="L3" s="49"/>
      <c r="M3" s="49"/>
      <c r="N3" s="49"/>
      <c r="O3" s="49"/>
    </row>
    <row r="4" spans="2:15" x14ac:dyDescent="0.15">
      <c r="B4" s="55" t="s">
        <v>0</v>
      </c>
      <c r="C4" s="56">
        <f>K6</f>
        <v>91000</v>
      </c>
      <c r="D4" s="55"/>
      <c r="E4" s="55"/>
      <c r="F4" s="55"/>
      <c r="G4" s="55"/>
      <c r="H4" s="55"/>
      <c r="J4" s="49" t="s">
        <v>5</v>
      </c>
      <c r="K4" s="50">
        <v>4.5</v>
      </c>
      <c r="L4" s="49"/>
      <c r="M4" s="49"/>
      <c r="N4" s="49"/>
      <c r="O4" s="49"/>
    </row>
    <row r="5" spans="2:15" x14ac:dyDescent="0.15">
      <c r="B5" s="55" t="s">
        <v>16</v>
      </c>
      <c r="C5" s="56">
        <f>K6*(1-K7)</f>
        <v>72800</v>
      </c>
      <c r="D5" s="56">
        <f>$K$6-C13-D13</f>
        <v>63700</v>
      </c>
      <c r="E5" s="56">
        <f>D5-E13</f>
        <v>54600</v>
      </c>
      <c r="F5" s="56">
        <f>E5-F13</f>
        <v>45500</v>
      </c>
      <c r="G5" s="56">
        <f>F5-G13</f>
        <v>36400</v>
      </c>
      <c r="H5" s="56"/>
      <c r="J5" s="49" t="s">
        <v>6</v>
      </c>
      <c r="K5" s="51">
        <v>0.04</v>
      </c>
      <c r="L5" s="49"/>
      <c r="M5" s="49"/>
      <c r="N5" s="49"/>
      <c r="O5" s="49"/>
    </row>
    <row r="6" spans="2:15" x14ac:dyDescent="0.15">
      <c r="B6" s="55" t="s">
        <v>1</v>
      </c>
      <c r="C6" s="56">
        <f>K9</f>
        <v>200</v>
      </c>
      <c r="D6" s="55"/>
      <c r="E6" s="55"/>
      <c r="F6" s="55"/>
      <c r="G6" s="55"/>
      <c r="H6" s="56">
        <f t="shared" ref="H6:H22" si="0">SUM(C6:G6)</f>
        <v>200</v>
      </c>
      <c r="J6" s="49" t="s">
        <v>9</v>
      </c>
      <c r="K6" s="52">
        <v>91000</v>
      </c>
      <c r="L6" s="49"/>
      <c r="M6" s="49"/>
      <c r="N6" s="49"/>
      <c r="O6" s="49"/>
    </row>
    <row r="7" spans="2:15" x14ac:dyDescent="0.15">
      <c r="B7" s="55" t="s">
        <v>2</v>
      </c>
      <c r="C7" s="56">
        <f>K6*K5</f>
        <v>3640</v>
      </c>
      <c r="D7" s="56">
        <f>C5*$K$5</f>
        <v>2912</v>
      </c>
      <c r="E7" s="56">
        <f>D5*$K$5</f>
        <v>2548</v>
      </c>
      <c r="F7" s="56">
        <f>E5*$K$5</f>
        <v>2184</v>
      </c>
      <c r="G7" s="56">
        <f>F5*$K$5</f>
        <v>1820</v>
      </c>
      <c r="H7" s="56">
        <f t="shared" si="0"/>
        <v>13104</v>
      </c>
      <c r="J7" s="49" t="s">
        <v>45</v>
      </c>
      <c r="K7" s="51">
        <v>0.2</v>
      </c>
      <c r="L7" s="49"/>
      <c r="M7" s="49"/>
      <c r="N7" s="49"/>
      <c r="O7" s="49"/>
    </row>
    <row r="8" spans="2:15" x14ac:dyDescent="0.15">
      <c r="B8" s="55" t="s">
        <v>3</v>
      </c>
      <c r="C8" s="57">
        <f>$K$3/100*$K$10*$K$4</f>
        <v>5737.5</v>
      </c>
      <c r="D8" s="57">
        <f>$K$3/100*$K$10*$K$4</f>
        <v>5737.5</v>
      </c>
      <c r="E8" s="57">
        <f>$K$3/100*$K$10*$K$4</f>
        <v>5737.5</v>
      </c>
      <c r="F8" s="57">
        <f>$K$3/100*$K$10*$K$4</f>
        <v>5737.5</v>
      </c>
      <c r="G8" s="57">
        <f>$K$3/100*$K$10*$K$4</f>
        <v>5737.5</v>
      </c>
      <c r="H8" s="56">
        <f>SUM(C8:G8)</f>
        <v>28688</v>
      </c>
      <c r="I8" s="5"/>
      <c r="J8" s="49" t="s">
        <v>46</v>
      </c>
      <c r="K8" s="51">
        <v>0.1</v>
      </c>
      <c r="L8" s="49"/>
      <c r="M8" s="49"/>
      <c r="N8" s="49"/>
      <c r="O8" s="49"/>
    </row>
    <row r="9" spans="2:15" x14ac:dyDescent="0.15">
      <c r="B9" s="55" t="s">
        <v>7</v>
      </c>
      <c r="C9" s="55">
        <v>0</v>
      </c>
      <c r="D9" s="55">
        <v>2000</v>
      </c>
      <c r="E9" s="55"/>
      <c r="F9" s="55">
        <v>2000</v>
      </c>
      <c r="G9" s="55"/>
      <c r="H9" s="56">
        <f t="shared" si="0"/>
        <v>4000</v>
      </c>
      <c r="J9" s="49" t="s">
        <v>1</v>
      </c>
      <c r="K9" s="52">
        <v>200</v>
      </c>
      <c r="L9" s="49"/>
      <c r="M9" s="49"/>
      <c r="N9" s="49"/>
      <c r="O9" s="49"/>
    </row>
    <row r="10" spans="2:15" x14ac:dyDescent="0.15">
      <c r="B10" s="55" t="s">
        <v>8</v>
      </c>
      <c r="C10" s="55">
        <v>2000</v>
      </c>
      <c r="D10" s="55"/>
      <c r="E10" s="55"/>
      <c r="F10" s="55">
        <v>2000</v>
      </c>
      <c r="G10" s="55"/>
      <c r="H10" s="56">
        <f t="shared" si="0"/>
        <v>4000</v>
      </c>
      <c r="J10" s="49" t="s">
        <v>18</v>
      </c>
      <c r="K10" s="53">
        <v>8.5</v>
      </c>
      <c r="L10" s="49"/>
      <c r="M10" s="49"/>
      <c r="N10" s="49"/>
      <c r="O10" s="49"/>
    </row>
    <row r="11" spans="2:15" x14ac:dyDescent="0.15">
      <c r="B11" s="55" t="s">
        <v>10</v>
      </c>
      <c r="C11" s="55">
        <v>200</v>
      </c>
      <c r="D11" s="55">
        <v>200</v>
      </c>
      <c r="E11" s="55">
        <v>200</v>
      </c>
      <c r="F11" s="55">
        <v>200</v>
      </c>
      <c r="G11" s="55">
        <v>200</v>
      </c>
      <c r="H11" s="56">
        <f t="shared" si="0"/>
        <v>1000</v>
      </c>
      <c r="J11" s="49" t="s">
        <v>20</v>
      </c>
      <c r="K11" s="60">
        <v>2.5000000000000001E-2</v>
      </c>
      <c r="L11" s="60">
        <v>2.5000000000000001E-2</v>
      </c>
      <c r="M11" s="60">
        <v>2.5000000000000001E-2</v>
      </c>
      <c r="N11" s="60">
        <v>2.5000000000000001E-2</v>
      </c>
      <c r="O11" s="60">
        <v>2.5000000000000001E-2</v>
      </c>
    </row>
    <row r="12" spans="2:15" x14ac:dyDescent="0.15">
      <c r="B12" s="55" t="s">
        <v>11</v>
      </c>
      <c r="C12" s="55">
        <v>300</v>
      </c>
      <c r="D12" s="55">
        <v>300</v>
      </c>
      <c r="E12" s="55">
        <v>300</v>
      </c>
      <c r="F12" s="55">
        <v>300</v>
      </c>
      <c r="G12" s="55">
        <v>300</v>
      </c>
      <c r="H12" s="56">
        <f t="shared" si="0"/>
        <v>1500</v>
      </c>
      <c r="J12" s="49" t="s">
        <v>47</v>
      </c>
      <c r="K12" s="51">
        <v>0.1</v>
      </c>
      <c r="L12" s="49"/>
      <c r="M12" s="49"/>
      <c r="N12" s="49"/>
      <c r="O12" s="49"/>
    </row>
    <row r="13" spans="2:15" x14ac:dyDescent="0.15">
      <c r="B13" s="55" t="s">
        <v>12</v>
      </c>
      <c r="C13" s="56">
        <f>$K$6-C5</f>
        <v>18200</v>
      </c>
      <c r="D13" s="56">
        <f>$K$6*$K$8</f>
        <v>9100</v>
      </c>
      <c r="E13" s="56">
        <f>$K$6*$K$8</f>
        <v>9100</v>
      </c>
      <c r="F13" s="56">
        <f>$K$6*$K$8</f>
        <v>9100</v>
      </c>
      <c r="G13" s="56">
        <f>$K$6*$K$8</f>
        <v>9100</v>
      </c>
      <c r="H13" s="56">
        <f t="shared" si="0"/>
        <v>54600</v>
      </c>
      <c r="J13" s="49"/>
      <c r="K13" s="49"/>
      <c r="L13" s="49"/>
      <c r="M13" s="49"/>
      <c r="N13" s="49"/>
      <c r="O13" s="49"/>
    </row>
    <row r="14" spans="2:15" x14ac:dyDescent="0.15">
      <c r="B14" s="55" t="s">
        <v>13</v>
      </c>
      <c r="C14" s="55"/>
      <c r="D14" s="55"/>
      <c r="E14" s="55"/>
      <c r="F14" s="55"/>
      <c r="G14" s="55"/>
      <c r="H14" s="56">
        <f t="shared" si="0"/>
        <v>0</v>
      </c>
      <c r="J14" s="48" t="s">
        <v>40</v>
      </c>
      <c r="K14" s="49"/>
      <c r="L14" s="49"/>
      <c r="M14" s="49"/>
      <c r="N14" s="49"/>
      <c r="O14" s="49"/>
    </row>
    <row r="15" spans="2:15" x14ac:dyDescent="0.15">
      <c r="B15" s="55" t="s">
        <v>15</v>
      </c>
      <c r="C15" s="55"/>
      <c r="D15" s="55"/>
      <c r="E15" s="55"/>
      <c r="F15" s="55"/>
      <c r="G15" s="55"/>
      <c r="H15" s="56">
        <f t="shared" si="0"/>
        <v>0</v>
      </c>
      <c r="J15" s="49" t="s">
        <v>4</v>
      </c>
      <c r="K15" s="49">
        <f>K3</f>
        <v>15000</v>
      </c>
      <c r="L15" s="49"/>
      <c r="M15" s="49"/>
      <c r="N15" s="49"/>
      <c r="O15" s="49"/>
    </row>
    <row r="16" spans="2:15" x14ac:dyDescent="0.15">
      <c r="B16" s="55" t="s">
        <v>19</v>
      </c>
      <c r="C16" s="56">
        <f>SUM(C6:C15)</f>
        <v>30278</v>
      </c>
      <c r="D16" s="56">
        <f>SUM(D4,D6:D15)</f>
        <v>20250</v>
      </c>
      <c r="E16" s="56">
        <f>SUM(E4,E6:E15)</f>
        <v>17886</v>
      </c>
      <c r="F16" s="56">
        <f>SUM(F4,F6:F15)</f>
        <v>21522</v>
      </c>
      <c r="G16" s="56">
        <f>SUM(G4,G6:G15)</f>
        <v>17158</v>
      </c>
      <c r="H16" s="56">
        <f t="shared" si="0"/>
        <v>107094</v>
      </c>
      <c r="J16" s="49" t="s">
        <v>5</v>
      </c>
      <c r="K16" s="50">
        <v>4.5</v>
      </c>
      <c r="L16" s="49"/>
      <c r="M16" s="49"/>
      <c r="N16" s="49"/>
      <c r="O16" s="49"/>
    </row>
    <row r="17" spans="2:15" x14ac:dyDescent="0.15">
      <c r="B17" s="55" t="s">
        <v>41</v>
      </c>
      <c r="C17" s="56">
        <f>C16</f>
        <v>30278</v>
      </c>
      <c r="D17" s="56">
        <f>C17+D16</f>
        <v>50528</v>
      </c>
      <c r="E17" s="56">
        <f>D17+E16</f>
        <v>68414</v>
      </c>
      <c r="F17" s="56">
        <f>E17+F16</f>
        <v>89936</v>
      </c>
      <c r="G17" s="56">
        <f>F17+G16</f>
        <v>107094</v>
      </c>
      <c r="H17" s="56"/>
      <c r="J17" s="49" t="s">
        <v>6</v>
      </c>
      <c r="K17" s="51">
        <v>0.04</v>
      </c>
      <c r="L17" s="49"/>
      <c r="M17" s="49"/>
      <c r="N17" s="49"/>
      <c r="O17" s="49"/>
    </row>
    <row r="18" spans="2:15" x14ac:dyDescent="0.15">
      <c r="B18" s="55"/>
      <c r="C18" s="56">
        <f>FVSCHEDULE(C16,K11)</f>
        <v>31035</v>
      </c>
      <c r="D18" s="56">
        <f>C$18+D16</f>
        <v>51285</v>
      </c>
      <c r="E18" s="56">
        <f>D19+E16</f>
        <v>70453</v>
      </c>
      <c r="F18" s="56">
        <f>E19+F16</f>
        <v>93736</v>
      </c>
      <c r="G18" s="56">
        <f>F19+G16</f>
        <v>113237</v>
      </c>
      <c r="H18" s="56"/>
      <c r="J18" s="49" t="s">
        <v>9</v>
      </c>
      <c r="K18" s="52">
        <f>G30</f>
        <v>36400</v>
      </c>
      <c r="L18" s="49"/>
      <c r="M18" s="49"/>
      <c r="N18" s="49"/>
      <c r="O18" s="49"/>
    </row>
    <row r="19" spans="2:15" x14ac:dyDescent="0.15">
      <c r="B19" s="55" t="s">
        <v>21</v>
      </c>
      <c r="C19" s="55">
        <f>FVSCHEDULE(C16,K11)</f>
        <v>31034.95</v>
      </c>
      <c r="D19" s="55">
        <f>FVSCHEDULE(D18,L11)</f>
        <v>52567.125</v>
      </c>
      <c r="E19" s="55">
        <f>FVSCHEDULE(E18,M11)</f>
        <v>72214.324999999997</v>
      </c>
      <c r="F19" s="55">
        <f>FVSCHEDULE(F18,N11)</f>
        <v>96079.4</v>
      </c>
      <c r="G19" s="55">
        <f>FVSCHEDULE(G18,O11)</f>
        <v>116067.925</v>
      </c>
      <c r="H19" s="56"/>
      <c r="J19" s="49" t="s">
        <v>14</v>
      </c>
      <c r="K19" s="51">
        <v>0.2</v>
      </c>
      <c r="L19" s="49"/>
      <c r="M19" s="49"/>
      <c r="N19" s="49"/>
      <c r="O19" s="49"/>
    </row>
    <row r="20" spans="2:15" x14ac:dyDescent="0.15">
      <c r="B20" s="55" t="s">
        <v>48</v>
      </c>
      <c r="C20" s="56">
        <f>C19-C17</f>
        <v>757</v>
      </c>
      <c r="D20" s="56">
        <f>D19-D17</f>
        <v>2039</v>
      </c>
      <c r="E20" s="56">
        <f>E19-E17</f>
        <v>3800</v>
      </c>
      <c r="F20" s="56">
        <f>F19-F17</f>
        <v>6143</v>
      </c>
      <c r="G20" s="56">
        <f>G19-G17</f>
        <v>8974</v>
      </c>
      <c r="H20" s="56"/>
      <c r="J20" s="49" t="s">
        <v>42</v>
      </c>
      <c r="K20" s="51">
        <v>0.08</v>
      </c>
      <c r="L20" s="49"/>
      <c r="M20" s="49"/>
      <c r="N20" s="49"/>
      <c r="O20" s="49"/>
    </row>
    <row r="21" spans="2:15" x14ac:dyDescent="0.15">
      <c r="B21" s="55" t="s">
        <v>49</v>
      </c>
      <c r="C21" s="56">
        <f>C20</f>
        <v>757</v>
      </c>
      <c r="D21" s="56">
        <f>D20-C20</f>
        <v>1282</v>
      </c>
      <c r="E21" s="56">
        <f>E20-D20</f>
        <v>1761</v>
      </c>
      <c r="F21" s="56">
        <f>F20-E20</f>
        <v>2343</v>
      </c>
      <c r="G21" s="56">
        <f>G20-F20</f>
        <v>2831</v>
      </c>
      <c r="H21" s="56">
        <f t="shared" si="0"/>
        <v>8974</v>
      </c>
      <c r="J21" s="49" t="s">
        <v>1</v>
      </c>
      <c r="K21" s="52">
        <v>200</v>
      </c>
      <c r="L21" s="49"/>
      <c r="M21" s="49"/>
      <c r="N21" s="49"/>
      <c r="O21" s="49"/>
    </row>
    <row r="22" spans="2:15" x14ac:dyDescent="0.15">
      <c r="B22" s="55"/>
      <c r="C22" s="55"/>
      <c r="D22" s="55"/>
      <c r="E22" s="55"/>
      <c r="F22" s="55"/>
      <c r="G22" s="55"/>
      <c r="H22" s="56">
        <f t="shared" si="0"/>
        <v>0</v>
      </c>
      <c r="J22" s="49" t="s">
        <v>18</v>
      </c>
      <c r="K22" s="53">
        <v>8.5</v>
      </c>
      <c r="L22" s="49"/>
      <c r="M22" s="49"/>
      <c r="N22" s="49"/>
      <c r="O22" s="49"/>
    </row>
    <row r="23" spans="2:15" x14ac:dyDescent="0.15">
      <c r="B23" s="55" t="s">
        <v>50</v>
      </c>
      <c r="C23" s="56">
        <f>C16+C21</f>
        <v>31035</v>
      </c>
      <c r="D23" s="56">
        <f>D16+D21</f>
        <v>21532</v>
      </c>
      <c r="E23" s="56">
        <f>E16+E21</f>
        <v>19647</v>
      </c>
      <c r="F23" s="56">
        <f>F16+F21</f>
        <v>23865</v>
      </c>
      <c r="G23" s="56">
        <f>G16+G21</f>
        <v>19989</v>
      </c>
      <c r="H23" s="56">
        <f>SUM(C23:G23)</f>
        <v>116068</v>
      </c>
      <c r="J23" s="49" t="s">
        <v>20</v>
      </c>
      <c r="K23" s="60">
        <v>2.5000000000000001E-2</v>
      </c>
      <c r="L23" s="60">
        <v>2.5000000000000001E-2</v>
      </c>
      <c r="M23" s="60">
        <v>2.5000000000000001E-2</v>
      </c>
      <c r="N23" s="60">
        <v>2.5000000000000001E-2</v>
      </c>
      <c r="O23" s="60">
        <v>2.5000000000000001E-2</v>
      </c>
    </row>
    <row r="24" spans="2:15" x14ac:dyDescent="0.15">
      <c r="B24" s="55" t="s">
        <v>22</v>
      </c>
      <c r="C24" s="58">
        <f>C23/$K$3</f>
        <v>2.0699999999999998</v>
      </c>
      <c r="D24" s="58">
        <f>D23/$K$3</f>
        <v>1.44</v>
      </c>
      <c r="E24" s="58">
        <f>E23/$K$3</f>
        <v>1.31</v>
      </c>
      <c r="F24" s="58">
        <f>F23/$K$3</f>
        <v>1.59</v>
      </c>
      <c r="G24" s="58">
        <f>G23/$K$3</f>
        <v>1.33</v>
      </c>
      <c r="H24" s="58">
        <f>H23/(5*K3)</f>
        <v>1.55</v>
      </c>
      <c r="I24" s="4"/>
      <c r="J24" s="49" t="s">
        <v>47</v>
      </c>
      <c r="K24" s="51">
        <v>0.1</v>
      </c>
      <c r="L24" s="49"/>
      <c r="M24" s="49"/>
      <c r="N24" s="49"/>
      <c r="O24" s="49"/>
    </row>
    <row r="25" spans="2:15" x14ac:dyDescent="0.15">
      <c r="B25" s="55" t="s">
        <v>51</v>
      </c>
      <c r="C25" s="55"/>
      <c r="D25" s="55"/>
      <c r="E25" s="55"/>
      <c r="F25" s="55"/>
      <c r="G25" s="55"/>
      <c r="H25" s="56">
        <f>H23-G5</f>
        <v>79668</v>
      </c>
      <c r="I25" s="3"/>
    </row>
    <row r="26" spans="2:15" x14ac:dyDescent="0.15">
      <c r="B26" s="55" t="s">
        <v>44</v>
      </c>
      <c r="C26" s="55"/>
      <c r="D26" s="55"/>
      <c r="E26" s="55"/>
      <c r="F26" s="55"/>
      <c r="G26" s="55"/>
      <c r="H26" s="58">
        <f>H25/K3/5</f>
        <v>1.06</v>
      </c>
    </row>
    <row r="28" spans="2:15" x14ac:dyDescent="0.15">
      <c r="B28" s="54" t="s">
        <v>24</v>
      </c>
      <c r="C28" s="55">
        <v>1</v>
      </c>
      <c r="D28" s="55">
        <v>2</v>
      </c>
      <c r="E28" s="55">
        <v>3</v>
      </c>
      <c r="F28" s="55">
        <v>4</v>
      </c>
      <c r="G28" s="55">
        <v>5</v>
      </c>
      <c r="H28" s="55" t="s">
        <v>17</v>
      </c>
    </row>
    <row r="29" spans="2:15" x14ac:dyDescent="0.15">
      <c r="B29" s="55" t="s">
        <v>0</v>
      </c>
      <c r="C29" s="56">
        <v>0</v>
      </c>
      <c r="D29" s="55"/>
      <c r="E29" s="55"/>
      <c r="F29" s="55"/>
      <c r="G29" s="55"/>
      <c r="H29" s="55"/>
    </row>
    <row r="30" spans="2:15" x14ac:dyDescent="0.15">
      <c r="B30" s="55" t="s">
        <v>16</v>
      </c>
      <c r="C30" s="56">
        <f>K6*(1-K7)</f>
        <v>72800</v>
      </c>
      <c r="D30" s="56">
        <f>$K$6-C38-D38</f>
        <v>63700</v>
      </c>
      <c r="E30" s="56">
        <f>D30-E38</f>
        <v>54600</v>
      </c>
      <c r="F30" s="56">
        <f>E30-F38</f>
        <v>45500</v>
      </c>
      <c r="G30" s="56">
        <f>F30-G38</f>
        <v>36400</v>
      </c>
      <c r="H30" s="56"/>
    </row>
    <row r="31" spans="2:15" x14ac:dyDescent="0.15">
      <c r="B31" s="55" t="s">
        <v>1</v>
      </c>
      <c r="C31" s="56">
        <f>K9</f>
        <v>200</v>
      </c>
      <c r="D31" s="55"/>
      <c r="E31" s="55"/>
      <c r="F31" s="55"/>
      <c r="G31" s="55"/>
      <c r="H31" s="56">
        <f t="shared" ref="H31:H47" si="1">SUM(C31:G31)</f>
        <v>200</v>
      </c>
      <c r="I31" s="3"/>
    </row>
    <row r="32" spans="2:15" x14ac:dyDescent="0.15">
      <c r="B32" s="55" t="s">
        <v>2</v>
      </c>
      <c r="C32" s="56">
        <f>K6*K5</f>
        <v>3640</v>
      </c>
      <c r="D32" s="56">
        <f>C30*$K$5</f>
        <v>2912</v>
      </c>
      <c r="E32" s="56">
        <f>D30*$K$5</f>
        <v>2548</v>
      </c>
      <c r="F32" s="56">
        <f>E30*$K$5</f>
        <v>2184</v>
      </c>
      <c r="G32" s="56">
        <f>F30*$K$5</f>
        <v>1820</v>
      </c>
      <c r="H32" s="56">
        <f t="shared" si="1"/>
        <v>13104</v>
      </c>
    </row>
    <row r="33" spans="2:10" x14ac:dyDescent="0.15">
      <c r="B33" s="55" t="s">
        <v>3</v>
      </c>
      <c r="C33" s="57">
        <f>$K$3/100*$K$10*$K$4</f>
        <v>5737.5</v>
      </c>
      <c r="D33" s="57">
        <f>$K$3/100*$K$10*$K$4</f>
        <v>5737.5</v>
      </c>
      <c r="E33" s="57">
        <f>$K$3/100*$K$10*$K$4</f>
        <v>5737.5</v>
      </c>
      <c r="F33" s="57">
        <f>$K$3/100*$K$10*$K$4</f>
        <v>5737.5</v>
      </c>
      <c r="G33" s="57">
        <f>$K$3/100*$K$10*$K$4</f>
        <v>5737.5</v>
      </c>
      <c r="H33" s="56">
        <f t="shared" si="1"/>
        <v>28688</v>
      </c>
      <c r="I33" s="5"/>
    </row>
    <row r="34" spans="2:10" x14ac:dyDescent="0.15">
      <c r="B34" s="55" t="s">
        <v>7</v>
      </c>
      <c r="C34" s="55">
        <v>0</v>
      </c>
      <c r="D34" s="55">
        <v>2000</v>
      </c>
      <c r="E34" s="55"/>
      <c r="F34" s="55">
        <v>2000</v>
      </c>
      <c r="G34" s="55"/>
      <c r="H34" s="56">
        <f t="shared" si="1"/>
        <v>4000</v>
      </c>
    </row>
    <row r="35" spans="2:10" x14ac:dyDescent="0.15">
      <c r="B35" s="55" t="s">
        <v>8</v>
      </c>
      <c r="C35" s="55">
        <v>2000</v>
      </c>
      <c r="D35" s="55"/>
      <c r="E35" s="55"/>
      <c r="F35" s="55">
        <v>2000</v>
      </c>
      <c r="G35" s="55"/>
      <c r="H35" s="56">
        <f t="shared" si="1"/>
        <v>4000</v>
      </c>
    </row>
    <row r="36" spans="2:10" x14ac:dyDescent="0.15">
      <c r="B36" s="55" t="s">
        <v>10</v>
      </c>
      <c r="C36" s="55">
        <v>200</v>
      </c>
      <c r="D36" s="55">
        <v>200</v>
      </c>
      <c r="E36" s="55">
        <v>200</v>
      </c>
      <c r="F36" s="55">
        <v>200</v>
      </c>
      <c r="G36" s="55">
        <v>200</v>
      </c>
      <c r="H36" s="56">
        <f t="shared" si="1"/>
        <v>1000</v>
      </c>
    </row>
    <row r="37" spans="2:10" x14ac:dyDescent="0.15">
      <c r="B37" s="55" t="s">
        <v>11</v>
      </c>
      <c r="C37" s="55">
        <v>300</v>
      </c>
      <c r="D37" s="55">
        <v>300</v>
      </c>
      <c r="E37" s="55">
        <v>300</v>
      </c>
      <c r="F37" s="55">
        <v>300</v>
      </c>
      <c r="G37" s="55">
        <v>300</v>
      </c>
      <c r="H37" s="56">
        <f t="shared" si="1"/>
        <v>1500</v>
      </c>
    </row>
    <row r="38" spans="2:10" x14ac:dyDescent="0.15">
      <c r="B38" s="55" t="s">
        <v>12</v>
      </c>
      <c r="C38" s="56">
        <f>$K$6-C30</f>
        <v>18200</v>
      </c>
      <c r="D38" s="56">
        <f>$K$6*$K$8</f>
        <v>9100</v>
      </c>
      <c r="E38" s="56">
        <f>$K$6*$K$8</f>
        <v>9100</v>
      </c>
      <c r="F38" s="56">
        <f>$K$6*$K$8</f>
        <v>9100</v>
      </c>
      <c r="G38" s="56">
        <f>$K$6*$K$8</f>
        <v>9100</v>
      </c>
      <c r="H38" s="56">
        <f t="shared" si="1"/>
        <v>54600</v>
      </c>
    </row>
    <row r="39" spans="2:10" x14ac:dyDescent="0.15">
      <c r="B39" s="55" t="s">
        <v>13</v>
      </c>
      <c r="C39" s="59">
        <f>SUM('Kredyt nowy 5 lat'!E13:E24)</f>
        <v>8401</v>
      </c>
      <c r="D39" s="59">
        <f>SUM('Kredyt nowy 5 lat'!E25:E36)</f>
        <v>6859.9</v>
      </c>
      <c r="E39" s="59">
        <f>SUM('Kredyt nowy 5 lat'!E37:E48)</f>
        <v>5158.09</v>
      </c>
      <c r="F39" s="59">
        <f>SUM('Kredyt nowy 5 lat'!E49:E60)</f>
        <v>3278.84</v>
      </c>
      <c r="G39" s="59">
        <f>SUM('Kredyt nowy 5 lat'!E61:E72)</f>
        <v>1203.6099999999999</v>
      </c>
      <c r="H39" s="56">
        <f t="shared" si="1"/>
        <v>24901</v>
      </c>
    </row>
    <row r="40" spans="2:10" x14ac:dyDescent="0.15">
      <c r="B40" s="55" t="s">
        <v>15</v>
      </c>
      <c r="C40" s="59">
        <f>SUM('Kredyt nowy 5 lat'!D13:D24)</f>
        <v>14779.28</v>
      </c>
      <c r="D40" s="59">
        <f>SUM('Kredyt nowy 5 lat'!D25:D36)</f>
        <v>16320.38</v>
      </c>
      <c r="E40" s="59">
        <f>SUM('Kredyt nowy 5 lat'!D37:D48)</f>
        <v>18022.189999999999</v>
      </c>
      <c r="F40" s="59">
        <f>SUM('Kredyt nowy 5 lat'!D49:D60)</f>
        <v>19901.439999999999</v>
      </c>
      <c r="G40" s="59">
        <f>SUM('Kredyt nowy 5 lat'!D61:D72)</f>
        <v>21976.67</v>
      </c>
      <c r="H40" s="56">
        <f t="shared" si="1"/>
        <v>91000</v>
      </c>
    </row>
    <row r="41" spans="2:10" x14ac:dyDescent="0.15">
      <c r="B41" s="55" t="s">
        <v>19</v>
      </c>
      <c r="C41" s="56">
        <f>SUM(C29,C31:C39)</f>
        <v>38679</v>
      </c>
      <c r="D41" s="56">
        <f t="shared" ref="D41:G41" si="2">SUM(D29,D31:D39)</f>
        <v>27109</v>
      </c>
      <c r="E41" s="56">
        <f t="shared" si="2"/>
        <v>23044</v>
      </c>
      <c r="F41" s="56">
        <f t="shared" si="2"/>
        <v>24800</v>
      </c>
      <c r="G41" s="56">
        <f t="shared" si="2"/>
        <v>18361</v>
      </c>
      <c r="H41" s="56">
        <f>SUM(C41:G41)</f>
        <v>131993</v>
      </c>
    </row>
    <row r="42" spans="2:10" x14ac:dyDescent="0.15">
      <c r="B42" s="55" t="s">
        <v>41</v>
      </c>
      <c r="C42" s="56">
        <f>C41</f>
        <v>38679</v>
      </c>
      <c r="D42" s="56">
        <f>C42+D41</f>
        <v>65788</v>
      </c>
      <c r="E42" s="56">
        <f>D42+E41</f>
        <v>88832</v>
      </c>
      <c r="F42" s="56">
        <f>E42+F41</f>
        <v>113632</v>
      </c>
      <c r="G42" s="56">
        <f>F42+G41</f>
        <v>131993</v>
      </c>
      <c r="H42" s="56"/>
    </row>
    <row r="43" spans="2:10" x14ac:dyDescent="0.15">
      <c r="B43" s="55"/>
      <c r="C43" s="55">
        <f>FVSCHEDULE(C41,K11)</f>
        <v>39645.974999999999</v>
      </c>
      <c r="D43" s="56">
        <f>C44+D41</f>
        <v>66755</v>
      </c>
      <c r="E43" s="56">
        <f>D43+E41</f>
        <v>89799</v>
      </c>
      <c r="F43" s="56">
        <f>E43+F41</f>
        <v>114599</v>
      </c>
      <c r="G43" s="56">
        <f>F43+G41</f>
        <v>132960</v>
      </c>
      <c r="H43" s="56"/>
    </row>
    <row r="44" spans="2:10" x14ac:dyDescent="0.15">
      <c r="B44" s="55" t="s">
        <v>21</v>
      </c>
      <c r="C44" s="55">
        <f>FVSCHEDULE(C41,K11)</f>
        <v>39645.974999999999</v>
      </c>
      <c r="D44" s="55">
        <f>FVSCHEDULE(D43,L11)</f>
        <v>68423.875</v>
      </c>
      <c r="E44" s="55">
        <f>FVSCHEDULE(E43,M11)</f>
        <v>92043.975000000006</v>
      </c>
      <c r="F44" s="55">
        <f>FVSCHEDULE(F43,N11)</f>
        <v>117463.97500000001</v>
      </c>
      <c r="G44" s="55">
        <f>FVSCHEDULE(G43,O11)</f>
        <v>136284</v>
      </c>
      <c r="H44" s="56"/>
    </row>
    <row r="45" spans="2:10" x14ac:dyDescent="0.15">
      <c r="B45" s="55" t="s">
        <v>48</v>
      </c>
      <c r="C45" s="56">
        <f>C44-C42</f>
        <v>967</v>
      </c>
      <c r="D45" s="56">
        <f>D44-D42</f>
        <v>2636</v>
      </c>
      <c r="E45" s="56">
        <f>E44-E42</f>
        <v>3212</v>
      </c>
      <c r="F45" s="56">
        <f>F44-F42</f>
        <v>3832</v>
      </c>
      <c r="G45" s="56">
        <f>G44-G42</f>
        <v>4291</v>
      </c>
      <c r="H45" s="56"/>
    </row>
    <row r="46" spans="2:10" x14ac:dyDescent="0.15">
      <c r="B46" s="55" t="s">
        <v>49</v>
      </c>
      <c r="C46" s="56">
        <f>C45</f>
        <v>967</v>
      </c>
      <c r="D46" s="56">
        <f>D45-C45</f>
        <v>1669</v>
      </c>
      <c r="E46" s="56">
        <f>E45-D45</f>
        <v>576</v>
      </c>
      <c r="F46" s="56">
        <f>F45-E45</f>
        <v>620</v>
      </c>
      <c r="G46" s="56">
        <f>G45-F45</f>
        <v>459</v>
      </c>
      <c r="H46" s="56">
        <f t="shared" si="1"/>
        <v>4291</v>
      </c>
    </row>
    <row r="47" spans="2:10" x14ac:dyDescent="0.15">
      <c r="B47" s="55"/>
      <c r="C47" s="55"/>
      <c r="D47" s="55"/>
      <c r="E47" s="55"/>
      <c r="F47" s="55"/>
      <c r="G47" s="55"/>
      <c r="H47" s="56">
        <f t="shared" si="1"/>
        <v>0</v>
      </c>
      <c r="J47" s="3"/>
    </row>
    <row r="48" spans="2:10" x14ac:dyDescent="0.15">
      <c r="B48" s="55" t="s">
        <v>50</v>
      </c>
      <c r="C48" s="56">
        <f>C41+C46</f>
        <v>39646</v>
      </c>
      <c r="D48" s="56">
        <f>D41+D46</f>
        <v>28778</v>
      </c>
      <c r="E48" s="56">
        <f>E41+E46</f>
        <v>23620</v>
      </c>
      <c r="F48" s="56">
        <f>F41+F46</f>
        <v>25420</v>
      </c>
      <c r="G48" s="56">
        <f>G41+G46</f>
        <v>18820</v>
      </c>
      <c r="H48" s="56">
        <f>SUM(C48:G48)</f>
        <v>136284</v>
      </c>
      <c r="I48" s="4"/>
    </row>
    <row r="49" spans="2:11" x14ac:dyDescent="0.15">
      <c r="B49" s="55" t="s">
        <v>22</v>
      </c>
      <c r="C49" s="58">
        <f>C48/$K$3</f>
        <v>2.64</v>
      </c>
      <c r="D49" s="58">
        <f>D48/$K$3</f>
        <v>1.92</v>
      </c>
      <c r="E49" s="58">
        <f>E48/$K$3</f>
        <v>1.57</v>
      </c>
      <c r="F49" s="58">
        <f>F48/$K$3</f>
        <v>1.69</v>
      </c>
      <c r="G49" s="58">
        <f>G48/$K$3</f>
        <v>1.25</v>
      </c>
      <c r="H49" s="58">
        <f>H48/($K$3*5)</f>
        <v>1.82</v>
      </c>
      <c r="I49" s="4"/>
    </row>
    <row r="50" spans="2:11" x14ac:dyDescent="0.15">
      <c r="B50" s="55" t="s">
        <v>51</v>
      </c>
      <c r="C50" s="55"/>
      <c r="D50" s="55"/>
      <c r="E50" s="55"/>
      <c r="F50" s="55"/>
      <c r="G50" s="55"/>
      <c r="H50" s="56">
        <f>H48-G30</f>
        <v>99884</v>
      </c>
      <c r="I50" s="4"/>
    </row>
    <row r="51" spans="2:11" x14ac:dyDescent="0.15">
      <c r="B51" s="55" t="s">
        <v>44</v>
      </c>
      <c r="C51" s="55"/>
      <c r="D51" s="55"/>
      <c r="E51" s="55"/>
      <c r="F51" s="55"/>
      <c r="G51" s="55"/>
      <c r="H51" s="58">
        <f>H50/K3/5</f>
        <v>1.33</v>
      </c>
      <c r="I51" s="4"/>
    </row>
    <row r="53" spans="2:11" x14ac:dyDescent="0.15">
      <c r="B53" s="54" t="s">
        <v>38</v>
      </c>
      <c r="C53" s="55">
        <v>1</v>
      </c>
      <c r="D53" s="55">
        <v>2</v>
      </c>
      <c r="E53" s="55">
        <v>3</v>
      </c>
      <c r="F53" s="55">
        <v>4</v>
      </c>
      <c r="G53" s="55">
        <v>5</v>
      </c>
      <c r="H53" s="55" t="s">
        <v>17</v>
      </c>
    </row>
    <row r="54" spans="2:11" x14ac:dyDescent="0.15">
      <c r="B54" s="55" t="s">
        <v>0</v>
      </c>
      <c r="C54" s="56">
        <f>K18</f>
        <v>36400</v>
      </c>
      <c r="D54" s="55"/>
      <c r="E54" s="55"/>
      <c r="F54" s="55"/>
      <c r="G54" s="55"/>
      <c r="H54" s="55"/>
    </row>
    <row r="55" spans="2:11" x14ac:dyDescent="0.15">
      <c r="B55" s="55" t="s">
        <v>16</v>
      </c>
      <c r="C55" s="56">
        <f>C54-($K$18*$K$20)</f>
        <v>33488</v>
      </c>
      <c r="D55" s="56">
        <f>C55-($C$54*$K$20)</f>
        <v>30576</v>
      </c>
      <c r="E55" s="56">
        <f t="shared" ref="E55:G55" si="3">D55-($C$54*$K$20)</f>
        <v>27664</v>
      </c>
      <c r="F55" s="56">
        <f t="shared" si="3"/>
        <v>24752</v>
      </c>
      <c r="G55" s="56">
        <f t="shared" si="3"/>
        <v>21840</v>
      </c>
      <c r="H55" s="56"/>
    </row>
    <row r="56" spans="2:11" x14ac:dyDescent="0.15">
      <c r="B56" s="55" t="s">
        <v>1</v>
      </c>
      <c r="C56" s="56">
        <f>K21</f>
        <v>200</v>
      </c>
      <c r="D56" s="55"/>
      <c r="E56" s="55"/>
      <c r="F56" s="55"/>
      <c r="G56" s="55"/>
      <c r="H56" s="56">
        <f t="shared" ref="H56:H65" si="4">SUM(C56:G56)</f>
        <v>200</v>
      </c>
    </row>
    <row r="57" spans="2:11" x14ac:dyDescent="0.15">
      <c r="B57" s="55" t="s">
        <v>2</v>
      </c>
      <c r="C57" s="56">
        <f>K17*K18</f>
        <v>1456</v>
      </c>
      <c r="D57" s="56">
        <f>C55*$K$5</f>
        <v>1340</v>
      </c>
      <c r="E57" s="56">
        <f>D55*$K$5</f>
        <v>1223</v>
      </c>
      <c r="F57" s="56">
        <f>E55*$K$5</f>
        <v>1107</v>
      </c>
      <c r="G57" s="56">
        <f>F55*$K$5</f>
        <v>990</v>
      </c>
      <c r="H57" s="56">
        <f t="shared" si="4"/>
        <v>6116</v>
      </c>
      <c r="K57" s="4"/>
    </row>
    <row r="58" spans="2:11" x14ac:dyDescent="0.15">
      <c r="B58" s="55" t="s">
        <v>3</v>
      </c>
      <c r="C58" s="57">
        <f>$K$3/100*$K$10*$K$4</f>
        <v>5737.5</v>
      </c>
      <c r="D58" s="57">
        <f>$K$3/100*$K$10*$K$4</f>
        <v>5737.5</v>
      </c>
      <c r="E58" s="57">
        <f>$K$3/100*$K$10*$K$4</f>
        <v>5737.5</v>
      </c>
      <c r="F58" s="57">
        <f>$K$3/100*$K$10*$K$4</f>
        <v>5737.5</v>
      </c>
      <c r="G58" s="57">
        <f>$K$3/100*$K$10*$K$4</f>
        <v>5737.5</v>
      </c>
      <c r="H58" s="56">
        <f t="shared" si="4"/>
        <v>28688</v>
      </c>
      <c r="I58" s="5"/>
      <c r="K58" s="4"/>
    </row>
    <row r="59" spans="2:11" x14ac:dyDescent="0.15">
      <c r="B59" s="55" t="s">
        <v>7</v>
      </c>
      <c r="C59" s="55">
        <v>1500</v>
      </c>
      <c r="D59" s="55">
        <v>1500</v>
      </c>
      <c r="E59" s="55">
        <v>1500</v>
      </c>
      <c r="F59" s="55">
        <v>1500</v>
      </c>
      <c r="G59" s="55">
        <v>1500</v>
      </c>
      <c r="H59" s="56">
        <f t="shared" si="4"/>
        <v>7500</v>
      </c>
      <c r="K59" s="4"/>
    </row>
    <row r="60" spans="2:11" x14ac:dyDescent="0.15">
      <c r="B60" s="55" t="s">
        <v>8</v>
      </c>
      <c r="C60" s="55">
        <v>2000</v>
      </c>
      <c r="D60" s="55"/>
      <c r="E60" s="55"/>
      <c r="F60" s="55">
        <v>2000</v>
      </c>
      <c r="G60" s="55"/>
      <c r="H60" s="56">
        <f t="shared" si="4"/>
        <v>4000</v>
      </c>
      <c r="K60" s="4"/>
    </row>
    <row r="61" spans="2:11" x14ac:dyDescent="0.15">
      <c r="B61" s="55" t="s">
        <v>10</v>
      </c>
      <c r="C61" s="55">
        <v>200</v>
      </c>
      <c r="D61" s="55">
        <v>200</v>
      </c>
      <c r="E61" s="55">
        <v>200</v>
      </c>
      <c r="F61" s="55">
        <v>200</v>
      </c>
      <c r="G61" s="55">
        <v>200</v>
      </c>
      <c r="H61" s="56">
        <f t="shared" si="4"/>
        <v>1000</v>
      </c>
    </row>
    <row r="62" spans="2:11" x14ac:dyDescent="0.15">
      <c r="B62" s="55" t="s">
        <v>11</v>
      </c>
      <c r="C62" s="55">
        <v>300</v>
      </c>
      <c r="D62" s="55">
        <v>300</v>
      </c>
      <c r="E62" s="55">
        <v>300</v>
      </c>
      <c r="F62" s="55">
        <v>300</v>
      </c>
      <c r="G62" s="55">
        <v>300</v>
      </c>
      <c r="H62" s="56">
        <f t="shared" si="4"/>
        <v>1500</v>
      </c>
    </row>
    <row r="63" spans="2:11" x14ac:dyDescent="0.15">
      <c r="B63" s="55" t="s">
        <v>12</v>
      </c>
      <c r="C63" s="56">
        <f>$K18*$K$20</f>
        <v>2912</v>
      </c>
      <c r="D63" s="56">
        <f t="shared" ref="D63:G63" si="5">$K18*$K$20</f>
        <v>2912</v>
      </c>
      <c r="E63" s="56">
        <f t="shared" si="5"/>
        <v>2912</v>
      </c>
      <c r="F63" s="56">
        <f t="shared" si="5"/>
        <v>2912</v>
      </c>
      <c r="G63" s="56">
        <f t="shared" si="5"/>
        <v>2912</v>
      </c>
      <c r="H63" s="56">
        <f t="shared" si="4"/>
        <v>14560</v>
      </c>
    </row>
    <row r="64" spans="2:11" x14ac:dyDescent="0.15">
      <c r="B64" s="55" t="s">
        <v>13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6">
        <f t="shared" si="4"/>
        <v>0</v>
      </c>
    </row>
    <row r="65" spans="2:10" x14ac:dyDescent="0.15">
      <c r="B65" s="55" t="s">
        <v>15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6">
        <f t="shared" si="4"/>
        <v>0</v>
      </c>
    </row>
    <row r="66" spans="2:10" x14ac:dyDescent="0.15">
      <c r="B66" s="55" t="s">
        <v>19</v>
      </c>
      <c r="C66" s="56">
        <f>SUM(C56:C65)</f>
        <v>14306</v>
      </c>
      <c r="D66" s="56">
        <f>SUM(D54,D56:D65)</f>
        <v>11990</v>
      </c>
      <c r="E66" s="56">
        <f>SUM(E54,E56:E65)</f>
        <v>11873</v>
      </c>
      <c r="F66" s="56">
        <f>SUM(F54,F56:F65)</f>
        <v>13757</v>
      </c>
      <c r="G66" s="56">
        <f>SUM(G54,G56:G65)</f>
        <v>11640</v>
      </c>
      <c r="H66" s="56">
        <f>SUM(C66:G66)</f>
        <v>63566</v>
      </c>
    </row>
    <row r="67" spans="2:10" x14ac:dyDescent="0.15">
      <c r="B67" s="55" t="s">
        <v>41</v>
      </c>
      <c r="C67" s="56">
        <f>C66</f>
        <v>14306</v>
      </c>
      <c r="D67" s="56">
        <f>C67+D66</f>
        <v>26296</v>
      </c>
      <c r="E67" s="56">
        <f>D67+E66</f>
        <v>38169</v>
      </c>
      <c r="F67" s="56">
        <f>E67+F66</f>
        <v>51926</v>
      </c>
      <c r="G67" s="56">
        <f>F67+G66</f>
        <v>63566</v>
      </c>
      <c r="H67" s="56"/>
    </row>
    <row r="68" spans="2:10" x14ac:dyDescent="0.15">
      <c r="B68" s="55"/>
      <c r="C68" s="56">
        <f>FVSCHEDULE(C66,K23)</f>
        <v>14664</v>
      </c>
      <c r="D68" s="56">
        <f>C69+D66</f>
        <v>26654</v>
      </c>
      <c r="E68" s="56">
        <f>D69+E66</f>
        <v>39193</v>
      </c>
      <c r="F68" s="56">
        <f>E69+F66</f>
        <v>53930</v>
      </c>
      <c r="G68" s="56">
        <f>F69+G66</f>
        <v>66918</v>
      </c>
      <c r="H68" s="56"/>
    </row>
    <row r="69" spans="2:10" x14ac:dyDescent="0.15">
      <c r="B69" s="55" t="s">
        <v>21</v>
      </c>
      <c r="C69" s="55">
        <f>FVSCHEDULE(C67,K23)</f>
        <v>14663.65</v>
      </c>
      <c r="D69" s="55">
        <f>FVSCHEDULE(D68,L23)</f>
        <v>27320.35</v>
      </c>
      <c r="E69" s="55">
        <f>FVSCHEDULE(E68,M23)</f>
        <v>40172.824999999997</v>
      </c>
      <c r="F69" s="55">
        <f>FVSCHEDULE(F68,N23)</f>
        <v>55278.25</v>
      </c>
      <c r="G69" s="55">
        <f>FVSCHEDULE(G68,O23)</f>
        <v>68590.95</v>
      </c>
      <c r="H69" s="56"/>
    </row>
    <row r="70" spans="2:10" x14ac:dyDescent="0.15">
      <c r="B70" s="55" t="s">
        <v>48</v>
      </c>
      <c r="C70" s="56">
        <f>C69-C67</f>
        <v>358</v>
      </c>
      <c r="D70" s="56">
        <f>D69-D67</f>
        <v>1024</v>
      </c>
      <c r="E70" s="56">
        <f>E69-E67</f>
        <v>2004</v>
      </c>
      <c r="F70" s="56">
        <f>F69-F67</f>
        <v>3352</v>
      </c>
      <c r="G70" s="56">
        <f t="shared" ref="G70" si="6">G69-G67</f>
        <v>5025</v>
      </c>
      <c r="H70" s="56"/>
    </row>
    <row r="71" spans="2:10" x14ac:dyDescent="0.15">
      <c r="B71" s="55" t="s">
        <v>49</v>
      </c>
      <c r="C71" s="56">
        <f>C70</f>
        <v>358</v>
      </c>
      <c r="D71" s="56">
        <f>D70-C70</f>
        <v>666</v>
      </c>
      <c r="E71" s="56">
        <f>E70-D70</f>
        <v>980</v>
      </c>
      <c r="F71" s="56">
        <f>F70-E70</f>
        <v>1348</v>
      </c>
      <c r="G71" s="56">
        <f>G70-F70</f>
        <v>1673</v>
      </c>
      <c r="H71" s="56">
        <f t="shared" ref="H71:H72" si="7">SUM(C71:G71)</f>
        <v>5025</v>
      </c>
    </row>
    <row r="72" spans="2:10" x14ac:dyDescent="0.15">
      <c r="B72" s="55"/>
      <c r="C72" s="55"/>
      <c r="D72" s="55"/>
      <c r="E72" s="55"/>
      <c r="F72" s="55"/>
      <c r="G72" s="55"/>
      <c r="H72" s="56">
        <f t="shared" si="7"/>
        <v>0</v>
      </c>
    </row>
    <row r="73" spans="2:10" x14ac:dyDescent="0.15">
      <c r="B73" s="55" t="s">
        <v>50</v>
      </c>
      <c r="C73" s="56">
        <f>C66+C71</f>
        <v>14664</v>
      </c>
      <c r="D73" s="56">
        <f>D66+D71</f>
        <v>12656</v>
      </c>
      <c r="E73" s="56">
        <f>E66+E71</f>
        <v>12853</v>
      </c>
      <c r="F73" s="56">
        <f>F66+F71</f>
        <v>15105</v>
      </c>
      <c r="G73" s="56">
        <f>G66+G71</f>
        <v>13313</v>
      </c>
      <c r="H73" s="56">
        <f>SUM(C73:G73)</f>
        <v>68591</v>
      </c>
    </row>
    <row r="74" spans="2:10" x14ac:dyDescent="0.15">
      <c r="B74" s="55" t="s">
        <v>22</v>
      </c>
      <c r="C74" s="58">
        <f>C73/$K$3</f>
        <v>0.98</v>
      </c>
      <c r="D74" s="58">
        <f>D73/$K$3</f>
        <v>0.84</v>
      </c>
      <c r="E74" s="58">
        <f>E73/$K$3</f>
        <v>0.86</v>
      </c>
      <c r="F74" s="58">
        <f>F73/$K$3</f>
        <v>1.01</v>
      </c>
      <c r="G74" s="58">
        <f>G73/$K$3</f>
        <v>0.89</v>
      </c>
      <c r="H74" s="58">
        <f>H73/($K$3*5)</f>
        <v>0.91</v>
      </c>
      <c r="I74" s="4"/>
    </row>
    <row r="75" spans="2:10" x14ac:dyDescent="0.15">
      <c r="B75" s="55" t="s">
        <v>52</v>
      </c>
      <c r="C75" s="55"/>
      <c r="D75" s="55"/>
      <c r="E75" s="55"/>
      <c r="F75" s="55"/>
      <c r="G75" s="55"/>
      <c r="H75" s="56">
        <f>H73-G55</f>
        <v>46751</v>
      </c>
    </row>
    <row r="76" spans="2:10" x14ac:dyDescent="0.15">
      <c r="B76" s="55" t="s">
        <v>44</v>
      </c>
      <c r="C76" s="55"/>
      <c r="D76" s="55"/>
      <c r="E76" s="55"/>
      <c r="F76" s="55"/>
      <c r="G76" s="55"/>
      <c r="H76" s="58">
        <f>H75/$K$3/5</f>
        <v>0.62</v>
      </c>
      <c r="I76" s="4"/>
      <c r="J76" s="4"/>
    </row>
    <row r="79" spans="2:10" x14ac:dyDescent="0.15">
      <c r="B79" s="54" t="s">
        <v>43</v>
      </c>
      <c r="C79" s="55">
        <v>1</v>
      </c>
      <c r="D79" s="55">
        <v>2</v>
      </c>
      <c r="E79" s="55">
        <v>3</v>
      </c>
      <c r="F79" s="55">
        <v>4</v>
      </c>
      <c r="G79" s="55">
        <v>5</v>
      </c>
      <c r="H79" s="55" t="s">
        <v>17</v>
      </c>
    </row>
    <row r="80" spans="2:10" x14ac:dyDescent="0.15">
      <c r="B80" s="55" t="s">
        <v>0</v>
      </c>
      <c r="C80" s="56">
        <v>0</v>
      </c>
      <c r="D80" s="55"/>
      <c r="E80" s="55"/>
      <c r="F80" s="55"/>
      <c r="G80" s="55"/>
      <c r="H80" s="55"/>
    </row>
    <row r="81" spans="2:8" x14ac:dyDescent="0.15">
      <c r="B81" s="55" t="s">
        <v>16</v>
      </c>
      <c r="C81" s="56">
        <f>K18-($K$18*$K$20)</f>
        <v>33488</v>
      </c>
      <c r="D81" s="56">
        <f>C81-($C$54*$K$20)</f>
        <v>30576</v>
      </c>
      <c r="E81" s="56">
        <f t="shared" ref="E81:G81" si="8">D81-($C$54*$K$20)</f>
        <v>27664</v>
      </c>
      <c r="F81" s="56">
        <f t="shared" si="8"/>
        <v>24752</v>
      </c>
      <c r="G81" s="56">
        <f t="shared" si="8"/>
        <v>21840</v>
      </c>
      <c r="H81" s="55"/>
    </row>
    <row r="82" spans="2:8" x14ac:dyDescent="0.15">
      <c r="B82" s="55" t="s">
        <v>1</v>
      </c>
      <c r="C82" s="56">
        <f>K21</f>
        <v>200</v>
      </c>
      <c r="D82" s="55"/>
      <c r="E82" s="55"/>
      <c r="F82" s="55"/>
      <c r="G82" s="55"/>
      <c r="H82" s="55"/>
    </row>
    <row r="83" spans="2:8" x14ac:dyDescent="0.15">
      <c r="B83" s="55" t="s">
        <v>2</v>
      </c>
      <c r="C83" s="56">
        <f>K18*K17</f>
        <v>1456</v>
      </c>
      <c r="D83" s="56">
        <f>C81*$K$5</f>
        <v>1340</v>
      </c>
      <c r="E83" s="56">
        <f>D81*$K$5</f>
        <v>1223</v>
      </c>
      <c r="F83" s="56">
        <f>E81*$K$5</f>
        <v>1107</v>
      </c>
      <c r="G83" s="56">
        <f>F81*$K$5</f>
        <v>990</v>
      </c>
      <c r="H83" s="55"/>
    </row>
    <row r="84" spans="2:8" x14ac:dyDescent="0.15">
      <c r="B84" s="55" t="s">
        <v>3</v>
      </c>
      <c r="C84" s="57">
        <f>$K$3/100*$K$10*$K$4</f>
        <v>5737.5</v>
      </c>
      <c r="D84" s="57">
        <f>$K$3/100*$K$10*$K$4</f>
        <v>5737.5</v>
      </c>
      <c r="E84" s="57">
        <f>$K$3/100*$K$10*$K$4</f>
        <v>5737.5</v>
      </c>
      <c r="F84" s="57">
        <f>$K$3/100*$K$10*$K$4</f>
        <v>5737.5</v>
      </c>
      <c r="G84" s="57">
        <f>$K$3/100*$K$10*$K$4</f>
        <v>5737.5</v>
      </c>
      <c r="H84" s="55"/>
    </row>
    <row r="85" spans="2:8" x14ac:dyDescent="0.15">
      <c r="B85" s="55" t="s">
        <v>7</v>
      </c>
      <c r="C85" s="55">
        <v>1500</v>
      </c>
      <c r="D85" s="55">
        <v>1500</v>
      </c>
      <c r="E85" s="55">
        <v>1500</v>
      </c>
      <c r="F85" s="55">
        <v>1500</v>
      </c>
      <c r="G85" s="55">
        <v>1500</v>
      </c>
      <c r="H85" s="55"/>
    </row>
    <row r="86" spans="2:8" x14ac:dyDescent="0.15">
      <c r="B86" s="55" t="s">
        <v>8</v>
      </c>
      <c r="C86" s="55">
        <v>2000</v>
      </c>
      <c r="D86" s="55"/>
      <c r="E86" s="55"/>
      <c r="F86" s="55">
        <v>2000</v>
      </c>
      <c r="G86" s="55"/>
      <c r="H86" s="55"/>
    </row>
    <row r="87" spans="2:8" x14ac:dyDescent="0.15">
      <c r="B87" s="55" t="s">
        <v>10</v>
      </c>
      <c r="C87" s="55">
        <v>200</v>
      </c>
      <c r="D87" s="55">
        <v>200</v>
      </c>
      <c r="E87" s="55">
        <v>200</v>
      </c>
      <c r="F87" s="55">
        <v>200</v>
      </c>
      <c r="G87" s="55">
        <v>200</v>
      </c>
      <c r="H87" s="55"/>
    </row>
    <row r="88" spans="2:8" x14ac:dyDescent="0.15">
      <c r="B88" s="55" t="s">
        <v>11</v>
      </c>
      <c r="C88" s="55">
        <v>300</v>
      </c>
      <c r="D88" s="55">
        <v>300</v>
      </c>
      <c r="E88" s="55">
        <v>300</v>
      </c>
      <c r="F88" s="55">
        <v>300</v>
      </c>
      <c r="G88" s="55">
        <v>300</v>
      </c>
      <c r="H88" s="55"/>
    </row>
    <row r="89" spans="2:8" x14ac:dyDescent="0.15">
      <c r="B89" s="55" t="s">
        <v>12</v>
      </c>
      <c r="C89" s="56">
        <f>$K$18*$K$20</f>
        <v>2912</v>
      </c>
      <c r="D89" s="56">
        <f t="shared" ref="D89:G89" si="9">$K$18*$K$20</f>
        <v>2912</v>
      </c>
      <c r="E89" s="56">
        <f t="shared" si="9"/>
        <v>2912</v>
      </c>
      <c r="F89" s="56">
        <f t="shared" si="9"/>
        <v>2912</v>
      </c>
      <c r="G89" s="56">
        <f t="shared" si="9"/>
        <v>2912</v>
      </c>
      <c r="H89" s="55"/>
    </row>
    <row r="90" spans="2:8" x14ac:dyDescent="0.15">
      <c r="B90" s="55" t="s">
        <v>13</v>
      </c>
      <c r="C90" s="59">
        <f>SUM('Kredyt używany 5 lat'!E13:E24)</f>
        <v>3360.45</v>
      </c>
      <c r="D90" s="59">
        <f>SUM('Kredyt używany 5 lat'!E25:E36)</f>
        <v>2744.01</v>
      </c>
      <c r="E90" s="59">
        <f>SUM('Kredyt używany 5 lat'!E37:E48)</f>
        <v>2063.29</v>
      </c>
      <c r="F90" s="59">
        <f>SUM('Kredyt używany 5 lat'!E49:E60)</f>
        <v>1311.58</v>
      </c>
      <c r="G90" s="59">
        <f>SUM('Kredyt używany 5 lat'!E61:E72)</f>
        <v>481.49</v>
      </c>
      <c r="H90" s="55"/>
    </row>
    <row r="91" spans="2:8" x14ac:dyDescent="0.15">
      <c r="B91" s="55" t="s">
        <v>15</v>
      </c>
      <c r="C91" s="59">
        <f>SUM('Kredyt używany 5 lat'!D13:D24)</f>
        <v>5911.71</v>
      </c>
      <c r="D91" s="59">
        <f>SUM('Kredyt używany 5 lat'!D25:D36)</f>
        <v>6528.15</v>
      </c>
      <c r="E91" s="59">
        <f>SUM('Kredyt używany 5 lat'!D37:D48)</f>
        <v>7208.87</v>
      </c>
      <c r="F91" s="59">
        <f>SUM('Kredyt używany 5 lat'!D48:D60)</f>
        <v>8589</v>
      </c>
      <c r="G91" s="59">
        <f>SUM('Kredyt używany 5 lat'!D61:D72)</f>
        <v>8790.67</v>
      </c>
      <c r="H91" s="55"/>
    </row>
    <row r="92" spans="2:8" x14ac:dyDescent="0.15">
      <c r="B92" s="55" t="s">
        <v>19</v>
      </c>
      <c r="C92" s="56">
        <f>SUM(C82:C90)</f>
        <v>17666</v>
      </c>
      <c r="D92" s="56">
        <f t="shared" ref="D92:G92" si="10">SUM(D82:D90)</f>
        <v>14734</v>
      </c>
      <c r="E92" s="56">
        <f t="shared" si="10"/>
        <v>13936</v>
      </c>
      <c r="F92" s="56">
        <f t="shared" si="10"/>
        <v>15068</v>
      </c>
      <c r="G92" s="56">
        <f t="shared" si="10"/>
        <v>12121</v>
      </c>
      <c r="H92" s="56">
        <f>SUM(C92:G92)</f>
        <v>73525</v>
      </c>
    </row>
    <row r="93" spans="2:8" x14ac:dyDescent="0.15">
      <c r="B93" s="55" t="s">
        <v>41</v>
      </c>
      <c r="C93" s="56">
        <f>C92</f>
        <v>17666</v>
      </c>
      <c r="D93" s="56">
        <f>C93+D92</f>
        <v>32400</v>
      </c>
      <c r="E93" s="56">
        <f>D93+E92</f>
        <v>46336</v>
      </c>
      <c r="F93" s="56">
        <f>E93+F92</f>
        <v>61404</v>
      </c>
      <c r="G93" s="56">
        <f>F93+G92</f>
        <v>73525</v>
      </c>
      <c r="H93" s="56"/>
    </row>
    <row r="94" spans="2:8" x14ac:dyDescent="0.15">
      <c r="B94" s="55"/>
      <c r="C94" s="56">
        <f>$C$95</f>
        <v>18108</v>
      </c>
      <c r="D94" s="56">
        <f>C95+D92</f>
        <v>32842</v>
      </c>
      <c r="E94" s="56">
        <f>D95+E92</f>
        <v>47599</v>
      </c>
      <c r="F94" s="56">
        <f>E95+F92</f>
        <v>63857</v>
      </c>
      <c r="G94" s="56">
        <f>F95+G92</f>
        <v>77574</v>
      </c>
      <c r="H94" s="55"/>
    </row>
    <row r="95" spans="2:8" x14ac:dyDescent="0.15">
      <c r="B95" s="55" t="s">
        <v>21</v>
      </c>
      <c r="C95" s="55">
        <f>FVSCHEDULE(C93,K23)</f>
        <v>18107.650000000001</v>
      </c>
      <c r="D95" s="55">
        <f>FVSCHEDULE(D94,L23)</f>
        <v>33663.050000000003</v>
      </c>
      <c r="E95" s="55">
        <f>FVSCHEDULE(E94,M23)</f>
        <v>48788.974999999999</v>
      </c>
      <c r="F95" s="55">
        <f>FVSCHEDULE(F94,N23)</f>
        <v>65453.425000000003</v>
      </c>
      <c r="G95" s="55">
        <f>FVSCHEDULE(G94,O23)</f>
        <v>79513.350000000006</v>
      </c>
      <c r="H95" s="55"/>
    </row>
    <row r="96" spans="2:8" x14ac:dyDescent="0.15">
      <c r="B96" s="55" t="s">
        <v>48</v>
      </c>
      <c r="C96" s="56">
        <f>C95-C93</f>
        <v>442</v>
      </c>
      <c r="D96" s="56">
        <f>D95-D93</f>
        <v>1263</v>
      </c>
      <c r="E96" s="56">
        <f t="shared" ref="E96" si="11">E95-E93</f>
        <v>2453</v>
      </c>
      <c r="F96" s="56">
        <f t="shared" ref="F96" si="12">F95-F93</f>
        <v>4049</v>
      </c>
      <c r="G96" s="56">
        <f t="shared" ref="G96" si="13">G95-G93</f>
        <v>5988</v>
      </c>
      <c r="H96" s="55"/>
    </row>
    <row r="97" spans="2:9" x14ac:dyDescent="0.15">
      <c r="B97" s="55" t="s">
        <v>49</v>
      </c>
      <c r="C97" s="56">
        <f>C96</f>
        <v>442</v>
      </c>
      <c r="D97" s="56">
        <f>D96-C96</f>
        <v>821</v>
      </c>
      <c r="E97" s="56">
        <f>E96-D96</f>
        <v>1190</v>
      </c>
      <c r="F97" s="56">
        <f>F96-E96</f>
        <v>1596</v>
      </c>
      <c r="G97" s="56">
        <f>G96-F96</f>
        <v>1939</v>
      </c>
      <c r="H97" s="55"/>
    </row>
    <row r="98" spans="2:9" x14ac:dyDescent="0.15">
      <c r="B98" s="55"/>
      <c r="C98" s="55"/>
      <c r="D98" s="55"/>
      <c r="E98" s="55"/>
      <c r="F98" s="55"/>
      <c r="G98" s="55"/>
      <c r="H98" s="55"/>
    </row>
    <row r="99" spans="2:9" x14ac:dyDescent="0.15">
      <c r="B99" s="55" t="s">
        <v>50</v>
      </c>
      <c r="C99" s="56">
        <f>C92+C97</f>
        <v>18108</v>
      </c>
      <c r="D99" s="56">
        <f>D92+D97</f>
        <v>15555</v>
      </c>
      <c r="E99" s="56">
        <f>E92+E97</f>
        <v>15126</v>
      </c>
      <c r="F99" s="56">
        <f>F92+F97</f>
        <v>16664</v>
      </c>
      <c r="G99" s="56">
        <f>G92+G97</f>
        <v>14060</v>
      </c>
      <c r="H99" s="56">
        <f>SUM(C99:G99)</f>
        <v>79513</v>
      </c>
    </row>
    <row r="100" spans="2:9" x14ac:dyDescent="0.15">
      <c r="B100" s="55" t="s">
        <v>22</v>
      </c>
      <c r="C100" s="58">
        <f>C99/$K$3</f>
        <v>1.21</v>
      </c>
      <c r="D100" s="58">
        <f>D99/$K$3</f>
        <v>1.04</v>
      </c>
      <c r="E100" s="58">
        <f>E99/$K$3</f>
        <v>1.01</v>
      </c>
      <c r="F100" s="58">
        <f>F99/$K$3</f>
        <v>1.1100000000000001</v>
      </c>
      <c r="G100" s="58">
        <f>G99/$K$3</f>
        <v>0.94</v>
      </c>
      <c r="H100" s="58">
        <f>H99/($K$3*5)</f>
        <v>1.06</v>
      </c>
      <c r="I100" s="4"/>
    </row>
    <row r="101" spans="2:9" x14ac:dyDescent="0.15">
      <c r="B101" s="55" t="s">
        <v>52</v>
      </c>
      <c r="C101" s="55"/>
      <c r="D101" s="55"/>
      <c r="E101" s="55"/>
      <c r="F101" s="55"/>
      <c r="G101" s="55"/>
      <c r="H101" s="56">
        <f>H99-G81</f>
        <v>57673</v>
      </c>
    </row>
    <row r="102" spans="2:9" x14ac:dyDescent="0.15">
      <c r="B102" s="55" t="s">
        <v>44</v>
      </c>
      <c r="C102" s="55"/>
      <c r="D102" s="55"/>
      <c r="E102" s="55"/>
      <c r="F102" s="55"/>
      <c r="G102" s="55"/>
      <c r="H102" s="58">
        <f>H101/$K$3/5</f>
        <v>0.77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2"/>
  <sheetViews>
    <sheetView topLeftCell="A41" workbookViewId="0">
      <selection activeCell="F73" sqref="F73"/>
    </sheetView>
  </sheetViews>
  <sheetFormatPr baseColWidth="10" defaultColWidth="8.83203125" defaultRowHeight="13" x14ac:dyDescent="0.15"/>
  <cols>
    <col min="1" max="1" width="10" customWidth="1"/>
    <col min="2" max="2" width="12.33203125" customWidth="1"/>
    <col min="3" max="3" width="11.1640625" customWidth="1"/>
    <col min="4" max="4" width="12.1640625" customWidth="1"/>
    <col min="5" max="5" width="11" bestFit="1" customWidth="1"/>
    <col min="6" max="6" width="13.33203125" customWidth="1"/>
    <col min="7" max="8" width="10.1640625" customWidth="1"/>
    <col min="9" max="9" width="9.5" bestFit="1" customWidth="1"/>
    <col min="10" max="10" width="15.1640625" customWidth="1"/>
    <col min="11" max="11" width="10.33203125" customWidth="1"/>
  </cols>
  <sheetData>
    <row r="1" spans="1:13" s="6" customFormat="1" ht="64.5" customHeight="1" thickBot="1" x14ac:dyDescent="0.2"/>
    <row r="2" spans="1:13" ht="14" x14ac:dyDescent="0.15">
      <c r="A2" s="6"/>
      <c r="B2" s="7" t="s">
        <v>25</v>
      </c>
      <c r="C2" s="8"/>
      <c r="D2" s="8"/>
      <c r="E2" s="8"/>
      <c r="F2" s="8"/>
      <c r="G2" s="8"/>
      <c r="H2" s="8"/>
      <c r="I2" s="8"/>
      <c r="J2" s="8"/>
      <c r="K2" s="9"/>
      <c r="M2" s="10"/>
    </row>
    <row r="3" spans="1:13" x14ac:dyDescent="0.15">
      <c r="A3" s="6"/>
      <c r="B3" s="11"/>
      <c r="C3" s="12"/>
      <c r="D3" s="12"/>
      <c r="E3" s="12"/>
      <c r="F3" s="12"/>
      <c r="G3" s="12"/>
      <c r="H3" s="12"/>
      <c r="I3" s="12"/>
      <c r="J3" s="12"/>
      <c r="K3" s="13"/>
      <c r="M3" s="14"/>
    </row>
    <row r="4" spans="1:13" ht="14" x14ac:dyDescent="0.15">
      <c r="A4" s="6"/>
      <c r="B4" s="15">
        <v>0.1</v>
      </c>
      <c r="C4" s="16" t="s">
        <v>26</v>
      </c>
      <c r="D4" s="17"/>
      <c r="E4" s="17"/>
      <c r="F4" s="17"/>
      <c r="G4" s="17"/>
      <c r="H4" s="17"/>
      <c r="I4" s="17"/>
      <c r="J4" s="17"/>
      <c r="K4" s="18"/>
      <c r="M4" s="19"/>
    </row>
    <row r="5" spans="1:13" ht="14" x14ac:dyDescent="0.15">
      <c r="A5" s="6"/>
      <c r="B5" s="20">
        <f>B4/12</f>
        <v>8.3000000000000001E-3</v>
      </c>
      <c r="C5" s="16" t="s">
        <v>27</v>
      </c>
      <c r="D5" s="17"/>
      <c r="E5" s="17"/>
      <c r="F5" s="17"/>
      <c r="G5" s="17"/>
      <c r="H5" s="17"/>
      <c r="I5" s="17"/>
      <c r="J5" s="17"/>
      <c r="K5" s="18"/>
      <c r="M5" s="21"/>
    </row>
    <row r="6" spans="1:13" ht="14" x14ac:dyDescent="0.15">
      <c r="A6" s="6"/>
      <c r="B6" s="22">
        <v>60</v>
      </c>
      <c r="C6" s="23" t="s">
        <v>28</v>
      </c>
      <c r="D6" s="17"/>
      <c r="E6" s="17"/>
      <c r="F6" s="17"/>
      <c r="G6" s="17"/>
      <c r="H6" s="17"/>
      <c r="I6" s="17"/>
      <c r="J6" s="17"/>
      <c r="K6" s="18"/>
      <c r="M6" s="24"/>
    </row>
    <row r="7" spans="1:13" x14ac:dyDescent="0.15">
      <c r="A7" s="6"/>
      <c r="B7" s="25">
        <v>91000</v>
      </c>
      <c r="C7" s="26" t="s">
        <v>29</v>
      </c>
      <c r="D7" s="17"/>
      <c r="E7" s="17"/>
      <c r="F7" s="17"/>
      <c r="G7" s="17"/>
      <c r="H7" s="17"/>
      <c r="I7" s="17"/>
      <c r="J7" s="17"/>
      <c r="K7" s="18"/>
      <c r="M7" s="27"/>
    </row>
    <row r="8" spans="1:13" ht="14" thickBot="1" x14ac:dyDescent="0.2">
      <c r="A8" s="6"/>
      <c r="B8" s="11"/>
      <c r="C8" s="26"/>
      <c r="D8" s="17"/>
      <c r="E8" s="17"/>
      <c r="F8" s="17"/>
      <c r="G8" s="17"/>
      <c r="H8" s="17"/>
      <c r="I8" s="17"/>
      <c r="J8" s="17"/>
      <c r="K8" s="18"/>
      <c r="M8" s="27"/>
    </row>
    <row r="9" spans="1:13" ht="22.5" customHeight="1" thickBot="1" x14ac:dyDescent="0.2">
      <c r="A9" s="6"/>
      <c r="B9" s="28">
        <f>PMT(B5,B6,B7,0)</f>
        <v>-1931.69</v>
      </c>
      <c r="C9" s="29" t="s">
        <v>30</v>
      </c>
      <c r="D9" s="30"/>
      <c r="E9" s="30"/>
      <c r="F9" s="31"/>
      <c r="G9" s="32"/>
      <c r="H9" s="32"/>
      <c r="I9" s="32"/>
      <c r="J9" s="32"/>
      <c r="K9" s="33"/>
      <c r="M9" s="24"/>
    </row>
    <row r="10" spans="1:13" x14ac:dyDescent="0.15">
      <c r="M10" s="24"/>
    </row>
    <row r="11" spans="1:13" ht="14" x14ac:dyDescent="0.15">
      <c r="B11" s="61" t="s">
        <v>31</v>
      </c>
      <c r="C11" s="61"/>
      <c r="D11" s="61"/>
      <c r="E11" s="61"/>
      <c r="G11" s="34" t="s">
        <v>32</v>
      </c>
      <c r="H11" s="34"/>
      <c r="I11" s="34"/>
      <c r="J11" s="34"/>
      <c r="K11" s="34"/>
    </row>
    <row r="12" spans="1:13" ht="14" x14ac:dyDescent="0.15">
      <c r="B12" s="35" t="s">
        <v>33</v>
      </c>
      <c r="C12" s="35" t="s">
        <v>34</v>
      </c>
      <c r="D12" s="35" t="s">
        <v>35</v>
      </c>
      <c r="E12" s="36" t="s">
        <v>36</v>
      </c>
      <c r="G12" s="34" t="s">
        <v>37</v>
      </c>
      <c r="H12" s="37"/>
      <c r="I12" s="38"/>
      <c r="J12" s="38"/>
      <c r="K12" s="38"/>
    </row>
    <row r="13" spans="1:13" ht="14" x14ac:dyDescent="0.15">
      <c r="B13" s="1">
        <v>1</v>
      </c>
      <c r="C13" s="39">
        <f>-$B$9</f>
        <v>1931.69</v>
      </c>
      <c r="D13" s="40">
        <f>PPMT($B$5,B13,$B$6,-$B$7,0)</f>
        <v>1176.3900000000001</v>
      </c>
      <c r="E13" s="40">
        <f>C13-D13</f>
        <v>755.3</v>
      </c>
      <c r="F13" s="40"/>
      <c r="G13" s="40"/>
      <c r="H13" s="40"/>
      <c r="I13" s="40"/>
      <c r="J13" s="41"/>
      <c r="K13" s="42"/>
      <c r="L13" s="43"/>
    </row>
    <row r="14" spans="1:13" ht="14" x14ac:dyDescent="0.15">
      <c r="B14" s="1">
        <v>2</v>
      </c>
      <c r="C14" s="39">
        <f t="shared" ref="C14:C77" si="0">-$B$9</f>
        <v>1931.69</v>
      </c>
      <c r="D14" s="40">
        <f t="shared" ref="D14:D77" si="1">PPMT($B$5,B14,$B$6,-$B$7,0)</f>
        <v>1186.1500000000001</v>
      </c>
      <c r="E14" s="40">
        <f t="shared" ref="E14:E77" si="2">C14-D14</f>
        <v>745.54</v>
      </c>
      <c r="F14" s="44"/>
      <c r="J14" s="41"/>
      <c r="K14" s="42"/>
    </row>
    <row r="15" spans="1:13" ht="14" x14ac:dyDescent="0.15">
      <c r="B15" s="1">
        <v>3</v>
      </c>
      <c r="C15" s="39">
        <f t="shared" si="0"/>
        <v>1931.69</v>
      </c>
      <c r="D15" s="40">
        <f t="shared" si="1"/>
        <v>1196</v>
      </c>
      <c r="E15" s="40">
        <f t="shared" si="2"/>
        <v>735.69</v>
      </c>
      <c r="F15" s="44"/>
      <c r="J15" s="41"/>
      <c r="K15" s="42"/>
    </row>
    <row r="16" spans="1:13" ht="14" x14ac:dyDescent="0.15">
      <c r="B16" s="1">
        <v>4</v>
      </c>
      <c r="C16" s="39">
        <f t="shared" si="0"/>
        <v>1931.69</v>
      </c>
      <c r="D16" s="40">
        <f t="shared" si="1"/>
        <v>1205.93</v>
      </c>
      <c r="E16" s="40">
        <f t="shared" si="2"/>
        <v>725.76</v>
      </c>
      <c r="F16" s="44"/>
      <c r="J16" s="41"/>
      <c r="K16" s="42"/>
    </row>
    <row r="17" spans="2:11" ht="14" x14ac:dyDescent="0.15">
      <c r="B17" s="1">
        <v>5</v>
      </c>
      <c r="C17" s="39">
        <f t="shared" si="0"/>
        <v>1931.69</v>
      </c>
      <c r="D17" s="40">
        <f t="shared" si="1"/>
        <v>1215.94</v>
      </c>
      <c r="E17" s="40">
        <f t="shared" si="2"/>
        <v>715.75</v>
      </c>
      <c r="F17" s="44"/>
      <c r="J17" s="41"/>
      <c r="K17" s="42"/>
    </row>
    <row r="18" spans="2:11" ht="14" x14ac:dyDescent="0.15">
      <c r="B18" s="1">
        <v>6</v>
      </c>
      <c r="C18" s="39">
        <f t="shared" si="0"/>
        <v>1931.69</v>
      </c>
      <c r="D18" s="40">
        <f t="shared" si="1"/>
        <v>1226.03</v>
      </c>
      <c r="E18" s="40">
        <f t="shared" si="2"/>
        <v>705.66</v>
      </c>
      <c r="F18" s="44"/>
      <c r="J18" s="41"/>
      <c r="K18" s="42"/>
    </row>
    <row r="19" spans="2:11" ht="14" x14ac:dyDescent="0.15">
      <c r="B19" s="1">
        <v>7</v>
      </c>
      <c r="C19" s="39">
        <f t="shared" si="0"/>
        <v>1931.69</v>
      </c>
      <c r="D19" s="40">
        <f t="shared" si="1"/>
        <v>1236.2</v>
      </c>
      <c r="E19" s="40">
        <f t="shared" si="2"/>
        <v>695.49</v>
      </c>
      <c r="F19" s="44"/>
      <c r="J19" s="41"/>
      <c r="K19" s="42"/>
    </row>
    <row r="20" spans="2:11" ht="14" x14ac:dyDescent="0.15">
      <c r="B20" s="1">
        <v>8</v>
      </c>
      <c r="C20" s="39">
        <f t="shared" si="0"/>
        <v>1931.69</v>
      </c>
      <c r="D20" s="40">
        <f t="shared" si="1"/>
        <v>1246.46</v>
      </c>
      <c r="E20" s="40">
        <f t="shared" si="2"/>
        <v>685.23</v>
      </c>
      <c r="F20" s="44"/>
      <c r="J20" s="41"/>
      <c r="K20" s="42"/>
    </row>
    <row r="21" spans="2:11" ht="14" x14ac:dyDescent="0.15">
      <c r="B21" s="1">
        <v>9</v>
      </c>
      <c r="C21" s="39">
        <f t="shared" si="0"/>
        <v>1931.69</v>
      </c>
      <c r="D21" s="40">
        <f t="shared" si="1"/>
        <v>1256.81</v>
      </c>
      <c r="E21" s="40">
        <f t="shared" si="2"/>
        <v>674.88</v>
      </c>
      <c r="F21" s="44"/>
      <c r="J21" s="41"/>
      <c r="K21" s="42"/>
    </row>
    <row r="22" spans="2:11" ht="14" x14ac:dyDescent="0.15">
      <c r="B22" s="1">
        <v>10</v>
      </c>
      <c r="C22" s="39">
        <f t="shared" si="0"/>
        <v>1931.69</v>
      </c>
      <c r="D22" s="40">
        <f t="shared" si="1"/>
        <v>1267.24</v>
      </c>
      <c r="E22" s="40">
        <f t="shared" si="2"/>
        <v>664.45</v>
      </c>
      <c r="F22" s="44"/>
      <c r="J22" s="41"/>
      <c r="K22" s="42"/>
    </row>
    <row r="23" spans="2:11" ht="14" x14ac:dyDescent="0.15">
      <c r="B23" s="1">
        <v>11</v>
      </c>
      <c r="C23" s="39">
        <f t="shared" si="0"/>
        <v>1931.69</v>
      </c>
      <c r="D23" s="40">
        <f t="shared" si="1"/>
        <v>1277.76</v>
      </c>
      <c r="E23" s="40">
        <f t="shared" si="2"/>
        <v>653.92999999999995</v>
      </c>
      <c r="F23" s="44"/>
      <c r="J23" s="41"/>
      <c r="K23" s="42"/>
    </row>
    <row r="24" spans="2:11" ht="14" x14ac:dyDescent="0.15">
      <c r="B24" s="1">
        <v>12</v>
      </c>
      <c r="C24" s="39">
        <f t="shared" si="0"/>
        <v>1931.69</v>
      </c>
      <c r="D24" s="40">
        <f t="shared" si="1"/>
        <v>1288.3699999999999</v>
      </c>
      <c r="E24" s="40">
        <f t="shared" si="2"/>
        <v>643.32000000000005</v>
      </c>
      <c r="F24" s="44"/>
      <c r="J24" s="41"/>
      <c r="K24" s="42"/>
    </row>
    <row r="25" spans="2:11" ht="14" x14ac:dyDescent="0.15">
      <c r="B25" s="1">
        <v>13</v>
      </c>
      <c r="C25" s="39">
        <f t="shared" si="0"/>
        <v>1931.69</v>
      </c>
      <c r="D25" s="40">
        <f t="shared" si="1"/>
        <v>1299.06</v>
      </c>
      <c r="E25" s="40">
        <f t="shared" si="2"/>
        <v>632.63</v>
      </c>
      <c r="F25" s="45"/>
      <c r="J25" s="45"/>
      <c r="K25" s="46"/>
    </row>
    <row r="26" spans="2:11" ht="14" x14ac:dyDescent="0.15">
      <c r="B26" s="1">
        <v>14</v>
      </c>
      <c r="C26" s="39">
        <f t="shared" si="0"/>
        <v>1931.69</v>
      </c>
      <c r="D26" s="40">
        <f t="shared" si="1"/>
        <v>1309.8399999999999</v>
      </c>
      <c r="E26" s="40">
        <f t="shared" si="2"/>
        <v>621.85</v>
      </c>
      <c r="F26" s="46"/>
      <c r="G26" s="46"/>
      <c r="H26" s="46"/>
      <c r="I26" s="46"/>
      <c r="J26" s="46"/>
      <c r="K26" s="46"/>
    </row>
    <row r="27" spans="2:11" ht="14" x14ac:dyDescent="0.15">
      <c r="B27" s="1">
        <v>15</v>
      </c>
      <c r="C27" s="39">
        <f t="shared" si="0"/>
        <v>1931.69</v>
      </c>
      <c r="D27" s="40">
        <f t="shared" si="1"/>
        <v>1320.71</v>
      </c>
      <c r="E27" s="40">
        <f t="shared" si="2"/>
        <v>610.98</v>
      </c>
      <c r="F27" s="46"/>
      <c r="G27" s="46"/>
      <c r="H27" s="46"/>
      <c r="I27" s="46"/>
      <c r="J27" s="46"/>
      <c r="K27" s="46"/>
    </row>
    <row r="28" spans="2:11" ht="14" x14ac:dyDescent="0.15">
      <c r="B28" s="1">
        <v>16</v>
      </c>
      <c r="C28" s="39">
        <f t="shared" si="0"/>
        <v>1931.69</v>
      </c>
      <c r="D28" s="40">
        <f t="shared" si="1"/>
        <v>1331.67</v>
      </c>
      <c r="E28" s="40">
        <f t="shared" si="2"/>
        <v>600.02</v>
      </c>
      <c r="F28" s="46"/>
      <c r="G28" s="46"/>
      <c r="H28" s="46"/>
      <c r="I28" s="46"/>
      <c r="J28" s="46"/>
      <c r="K28" s="46"/>
    </row>
    <row r="29" spans="2:11" ht="14" x14ac:dyDescent="0.15">
      <c r="B29" s="1">
        <v>17</v>
      </c>
      <c r="C29" s="39">
        <f t="shared" si="0"/>
        <v>1931.69</v>
      </c>
      <c r="D29" s="40">
        <f t="shared" si="1"/>
        <v>1342.73</v>
      </c>
      <c r="E29" s="40">
        <f t="shared" si="2"/>
        <v>588.96</v>
      </c>
      <c r="F29" s="46"/>
      <c r="G29" s="46"/>
      <c r="H29" s="46"/>
      <c r="I29" s="46"/>
      <c r="J29" s="46"/>
      <c r="K29" s="46"/>
    </row>
    <row r="30" spans="2:11" ht="14" x14ac:dyDescent="0.15">
      <c r="B30" s="1">
        <v>18</v>
      </c>
      <c r="C30" s="39">
        <f t="shared" si="0"/>
        <v>1931.69</v>
      </c>
      <c r="D30" s="40">
        <f t="shared" si="1"/>
        <v>1353.87</v>
      </c>
      <c r="E30" s="40">
        <f t="shared" si="2"/>
        <v>577.82000000000005</v>
      </c>
      <c r="F30" s="46"/>
      <c r="G30" s="46"/>
      <c r="H30" s="46"/>
      <c r="I30" s="46"/>
      <c r="J30" s="46"/>
      <c r="K30" s="46"/>
    </row>
    <row r="31" spans="2:11" ht="14" x14ac:dyDescent="0.15">
      <c r="B31" s="1">
        <v>19</v>
      </c>
      <c r="C31" s="39">
        <f t="shared" si="0"/>
        <v>1931.69</v>
      </c>
      <c r="D31" s="40">
        <f t="shared" si="1"/>
        <v>1365.11</v>
      </c>
      <c r="E31" s="40">
        <f t="shared" si="2"/>
        <v>566.58000000000004</v>
      </c>
      <c r="F31" s="46"/>
      <c r="G31" s="46"/>
      <c r="H31" s="46"/>
      <c r="I31" s="46"/>
      <c r="J31" s="46"/>
      <c r="K31" s="46"/>
    </row>
    <row r="32" spans="2:11" ht="14" x14ac:dyDescent="0.15">
      <c r="B32" s="1">
        <v>20</v>
      </c>
      <c r="C32" s="39">
        <f t="shared" si="0"/>
        <v>1931.69</v>
      </c>
      <c r="D32" s="40">
        <f t="shared" si="1"/>
        <v>1376.44</v>
      </c>
      <c r="E32" s="40">
        <f t="shared" si="2"/>
        <v>555.25</v>
      </c>
      <c r="F32" s="46"/>
      <c r="G32" s="46"/>
      <c r="H32" s="46"/>
      <c r="I32" s="46"/>
      <c r="J32" s="46"/>
      <c r="K32" s="46"/>
    </row>
    <row r="33" spans="2:11" ht="14" x14ac:dyDescent="0.15">
      <c r="B33" s="1">
        <v>21</v>
      </c>
      <c r="C33" s="39">
        <f t="shared" si="0"/>
        <v>1931.69</v>
      </c>
      <c r="D33" s="40">
        <f t="shared" si="1"/>
        <v>1387.86</v>
      </c>
      <c r="E33" s="40">
        <f t="shared" si="2"/>
        <v>543.83000000000004</v>
      </c>
      <c r="F33" s="46"/>
      <c r="G33" s="46"/>
      <c r="H33" s="46"/>
      <c r="I33" s="46"/>
      <c r="J33" s="46"/>
      <c r="K33" s="46"/>
    </row>
    <row r="34" spans="2:11" ht="14" x14ac:dyDescent="0.15">
      <c r="B34" s="1">
        <v>22</v>
      </c>
      <c r="C34" s="39">
        <f t="shared" si="0"/>
        <v>1931.69</v>
      </c>
      <c r="D34" s="40">
        <f t="shared" si="1"/>
        <v>1399.38</v>
      </c>
      <c r="E34" s="40">
        <f t="shared" si="2"/>
        <v>532.30999999999995</v>
      </c>
      <c r="F34" s="46"/>
      <c r="G34" s="46"/>
      <c r="H34" s="46"/>
      <c r="I34" s="46"/>
      <c r="J34" s="46"/>
      <c r="K34" s="46"/>
    </row>
    <row r="35" spans="2:11" ht="14" x14ac:dyDescent="0.15">
      <c r="B35" s="1">
        <v>23</v>
      </c>
      <c r="C35" s="39">
        <f t="shared" si="0"/>
        <v>1931.69</v>
      </c>
      <c r="D35" s="40">
        <f t="shared" si="1"/>
        <v>1411</v>
      </c>
      <c r="E35" s="40">
        <f t="shared" si="2"/>
        <v>520.69000000000005</v>
      </c>
      <c r="F35" s="46"/>
      <c r="G35" s="46"/>
      <c r="H35" s="46"/>
      <c r="I35" s="46"/>
      <c r="J35" s="46"/>
      <c r="K35" s="46"/>
    </row>
    <row r="36" spans="2:11" ht="14" x14ac:dyDescent="0.15">
      <c r="B36" s="1">
        <v>24</v>
      </c>
      <c r="C36" s="39">
        <f t="shared" si="0"/>
        <v>1931.69</v>
      </c>
      <c r="D36" s="40">
        <f t="shared" si="1"/>
        <v>1422.71</v>
      </c>
      <c r="E36" s="40">
        <f t="shared" si="2"/>
        <v>508.98</v>
      </c>
      <c r="F36" s="47"/>
      <c r="G36" s="47"/>
      <c r="H36" s="47"/>
      <c r="I36" s="47"/>
      <c r="J36" s="47"/>
      <c r="K36" s="47"/>
    </row>
    <row r="37" spans="2:11" ht="14" x14ac:dyDescent="0.15">
      <c r="B37" s="1">
        <v>25</v>
      </c>
      <c r="C37" s="39">
        <f t="shared" si="0"/>
        <v>1931.69</v>
      </c>
      <c r="D37" s="40">
        <f t="shared" si="1"/>
        <v>1434.52</v>
      </c>
      <c r="E37" s="40">
        <f t="shared" si="2"/>
        <v>497.17</v>
      </c>
      <c r="F37" s="47"/>
      <c r="G37" s="47"/>
      <c r="H37" s="47"/>
      <c r="I37" s="47"/>
      <c r="J37" s="47"/>
      <c r="K37" s="47"/>
    </row>
    <row r="38" spans="2:11" ht="14" x14ac:dyDescent="0.15">
      <c r="B38" s="1">
        <v>26</v>
      </c>
      <c r="C38" s="39">
        <f t="shared" si="0"/>
        <v>1931.69</v>
      </c>
      <c r="D38" s="40">
        <f t="shared" si="1"/>
        <v>1446.42</v>
      </c>
      <c r="E38" s="40">
        <f t="shared" si="2"/>
        <v>485.27</v>
      </c>
      <c r="F38" s="47"/>
      <c r="G38" s="47"/>
      <c r="H38" s="47"/>
      <c r="I38" s="47"/>
      <c r="J38" s="47"/>
      <c r="K38" s="47"/>
    </row>
    <row r="39" spans="2:11" ht="14" x14ac:dyDescent="0.15">
      <c r="B39" s="1">
        <v>27</v>
      </c>
      <c r="C39" s="39">
        <f t="shared" si="0"/>
        <v>1931.69</v>
      </c>
      <c r="D39" s="40">
        <f t="shared" si="1"/>
        <v>1458.43</v>
      </c>
      <c r="E39" s="40">
        <f t="shared" si="2"/>
        <v>473.26</v>
      </c>
      <c r="F39" s="47"/>
      <c r="G39" s="47"/>
      <c r="H39" s="47"/>
      <c r="I39" s="47"/>
      <c r="J39" s="47"/>
      <c r="K39" s="47"/>
    </row>
    <row r="40" spans="2:11" ht="14" x14ac:dyDescent="0.15">
      <c r="B40" s="1">
        <v>28</v>
      </c>
      <c r="C40" s="39">
        <f t="shared" si="0"/>
        <v>1931.69</v>
      </c>
      <c r="D40" s="40">
        <f t="shared" si="1"/>
        <v>1470.53</v>
      </c>
      <c r="E40" s="40">
        <f t="shared" si="2"/>
        <v>461.16</v>
      </c>
      <c r="F40" s="47"/>
      <c r="G40" s="47"/>
      <c r="H40" s="47"/>
      <c r="I40" s="47"/>
      <c r="J40" s="47"/>
      <c r="K40" s="47"/>
    </row>
    <row r="41" spans="2:11" ht="14" x14ac:dyDescent="0.15">
      <c r="B41" s="1">
        <v>29</v>
      </c>
      <c r="C41" s="39">
        <f t="shared" si="0"/>
        <v>1931.69</v>
      </c>
      <c r="D41" s="40">
        <f t="shared" si="1"/>
        <v>1482.74</v>
      </c>
      <c r="E41" s="40">
        <f t="shared" si="2"/>
        <v>448.95</v>
      </c>
      <c r="F41" s="47"/>
      <c r="G41" s="47"/>
      <c r="H41" s="47"/>
      <c r="I41" s="47"/>
      <c r="J41" s="47"/>
      <c r="K41" s="47"/>
    </row>
    <row r="42" spans="2:11" ht="14" x14ac:dyDescent="0.15">
      <c r="B42" s="1">
        <v>30</v>
      </c>
      <c r="C42" s="39">
        <f t="shared" si="0"/>
        <v>1931.69</v>
      </c>
      <c r="D42" s="40">
        <f t="shared" si="1"/>
        <v>1495.05</v>
      </c>
      <c r="E42" s="40">
        <f t="shared" si="2"/>
        <v>436.64</v>
      </c>
      <c r="F42" s="47"/>
      <c r="G42" s="47"/>
      <c r="H42" s="47"/>
      <c r="I42" s="47"/>
      <c r="J42" s="47"/>
      <c r="K42" s="47"/>
    </row>
    <row r="43" spans="2:11" ht="14" x14ac:dyDescent="0.15">
      <c r="B43" s="1">
        <v>31</v>
      </c>
      <c r="C43" s="39">
        <f t="shared" si="0"/>
        <v>1931.69</v>
      </c>
      <c r="D43" s="40">
        <f t="shared" si="1"/>
        <v>1507.46</v>
      </c>
      <c r="E43" s="40">
        <f t="shared" si="2"/>
        <v>424.23</v>
      </c>
      <c r="F43" s="47"/>
      <c r="G43" s="47"/>
      <c r="H43" s="47"/>
      <c r="I43" s="47"/>
      <c r="J43" s="47"/>
      <c r="K43" s="47"/>
    </row>
    <row r="44" spans="2:11" ht="14" x14ac:dyDescent="0.15">
      <c r="B44" s="1">
        <v>32</v>
      </c>
      <c r="C44" s="39">
        <f t="shared" si="0"/>
        <v>1931.69</v>
      </c>
      <c r="D44" s="40">
        <f t="shared" si="1"/>
        <v>1519.97</v>
      </c>
      <c r="E44" s="40">
        <f t="shared" si="2"/>
        <v>411.72</v>
      </c>
      <c r="F44" s="47"/>
      <c r="G44" s="47"/>
      <c r="H44" s="47"/>
      <c r="I44" s="47"/>
      <c r="J44" s="47"/>
      <c r="K44" s="47"/>
    </row>
    <row r="45" spans="2:11" ht="14" x14ac:dyDescent="0.15">
      <c r="B45" s="1">
        <v>33</v>
      </c>
      <c r="C45" s="39">
        <f t="shared" si="0"/>
        <v>1931.69</v>
      </c>
      <c r="D45" s="40">
        <f t="shared" si="1"/>
        <v>1532.58</v>
      </c>
      <c r="E45" s="40">
        <f t="shared" si="2"/>
        <v>399.11</v>
      </c>
      <c r="F45" s="47"/>
      <c r="G45" s="47"/>
      <c r="H45" s="47"/>
      <c r="I45" s="47"/>
      <c r="J45" s="47"/>
      <c r="K45" s="47"/>
    </row>
    <row r="46" spans="2:11" ht="14" x14ac:dyDescent="0.15">
      <c r="B46" s="1">
        <v>34</v>
      </c>
      <c r="C46" s="39">
        <f t="shared" si="0"/>
        <v>1931.69</v>
      </c>
      <c r="D46" s="40">
        <f t="shared" si="1"/>
        <v>1545.3</v>
      </c>
      <c r="E46" s="40">
        <f t="shared" si="2"/>
        <v>386.39</v>
      </c>
      <c r="F46" s="47"/>
      <c r="G46" s="47"/>
      <c r="H46" s="47"/>
      <c r="I46" s="47"/>
      <c r="J46" s="47"/>
      <c r="K46" s="47"/>
    </row>
    <row r="47" spans="2:11" ht="14" x14ac:dyDescent="0.15">
      <c r="B47" s="1">
        <v>35</v>
      </c>
      <c r="C47" s="39">
        <f t="shared" si="0"/>
        <v>1931.69</v>
      </c>
      <c r="D47" s="40">
        <f t="shared" si="1"/>
        <v>1558.13</v>
      </c>
      <c r="E47" s="40">
        <f t="shared" si="2"/>
        <v>373.56</v>
      </c>
      <c r="F47" s="47"/>
      <c r="G47" s="47"/>
      <c r="H47" s="47"/>
      <c r="I47" s="47"/>
      <c r="J47" s="47"/>
      <c r="K47" s="47"/>
    </row>
    <row r="48" spans="2:11" ht="14" x14ac:dyDescent="0.15">
      <c r="B48" s="1">
        <v>36</v>
      </c>
      <c r="C48" s="39">
        <f t="shared" si="0"/>
        <v>1931.69</v>
      </c>
      <c r="D48" s="40">
        <f t="shared" si="1"/>
        <v>1571.06</v>
      </c>
      <c r="E48" s="40">
        <f t="shared" si="2"/>
        <v>360.63</v>
      </c>
      <c r="F48" s="47"/>
      <c r="G48" s="47"/>
      <c r="H48" s="47"/>
      <c r="I48" s="47"/>
      <c r="J48" s="47"/>
      <c r="K48" s="47"/>
    </row>
    <row r="49" spans="2:5" x14ac:dyDescent="0.15">
      <c r="B49" s="1">
        <v>37</v>
      </c>
      <c r="C49" s="39">
        <f t="shared" si="0"/>
        <v>1931.69</v>
      </c>
      <c r="D49" s="40">
        <f t="shared" si="1"/>
        <v>1584.1</v>
      </c>
      <c r="E49" s="40">
        <f t="shared" si="2"/>
        <v>347.59</v>
      </c>
    </row>
    <row r="50" spans="2:5" x14ac:dyDescent="0.15">
      <c r="B50" s="1">
        <v>38</v>
      </c>
      <c r="C50" s="39">
        <f t="shared" si="0"/>
        <v>1931.69</v>
      </c>
      <c r="D50" s="40">
        <f t="shared" si="1"/>
        <v>1597.25</v>
      </c>
      <c r="E50" s="40">
        <f t="shared" si="2"/>
        <v>334.44</v>
      </c>
    </row>
    <row r="51" spans="2:5" x14ac:dyDescent="0.15">
      <c r="B51" s="1">
        <v>39</v>
      </c>
      <c r="C51" s="39">
        <f t="shared" si="0"/>
        <v>1931.69</v>
      </c>
      <c r="D51" s="40">
        <f t="shared" si="1"/>
        <v>1610.51</v>
      </c>
      <c r="E51" s="40">
        <f t="shared" si="2"/>
        <v>321.18</v>
      </c>
    </row>
    <row r="52" spans="2:5" x14ac:dyDescent="0.15">
      <c r="B52" s="1">
        <v>40</v>
      </c>
      <c r="C52" s="39">
        <f t="shared" si="0"/>
        <v>1931.69</v>
      </c>
      <c r="D52" s="40">
        <f t="shared" si="1"/>
        <v>1623.87</v>
      </c>
      <c r="E52" s="40">
        <f t="shared" si="2"/>
        <v>307.82</v>
      </c>
    </row>
    <row r="53" spans="2:5" x14ac:dyDescent="0.15">
      <c r="B53" s="1">
        <v>41</v>
      </c>
      <c r="C53" s="39">
        <f t="shared" si="0"/>
        <v>1931.69</v>
      </c>
      <c r="D53" s="40">
        <f t="shared" si="1"/>
        <v>1637.35</v>
      </c>
      <c r="E53" s="40">
        <f t="shared" si="2"/>
        <v>294.33999999999997</v>
      </c>
    </row>
    <row r="54" spans="2:5" x14ac:dyDescent="0.15">
      <c r="B54" s="1">
        <v>42</v>
      </c>
      <c r="C54" s="39">
        <f t="shared" si="0"/>
        <v>1931.69</v>
      </c>
      <c r="D54" s="40">
        <f t="shared" si="1"/>
        <v>1650.94</v>
      </c>
      <c r="E54" s="40">
        <f t="shared" si="2"/>
        <v>280.75</v>
      </c>
    </row>
    <row r="55" spans="2:5" x14ac:dyDescent="0.15">
      <c r="B55" s="1">
        <v>43</v>
      </c>
      <c r="C55" s="39">
        <f t="shared" si="0"/>
        <v>1931.69</v>
      </c>
      <c r="D55" s="40">
        <f t="shared" si="1"/>
        <v>1664.65</v>
      </c>
      <c r="E55" s="40">
        <f t="shared" si="2"/>
        <v>267.04000000000002</v>
      </c>
    </row>
    <row r="56" spans="2:5" x14ac:dyDescent="0.15">
      <c r="B56" s="1">
        <v>44</v>
      </c>
      <c r="C56" s="39">
        <f t="shared" si="0"/>
        <v>1931.69</v>
      </c>
      <c r="D56" s="40">
        <f t="shared" si="1"/>
        <v>1678.46</v>
      </c>
      <c r="E56" s="40">
        <f t="shared" si="2"/>
        <v>253.23</v>
      </c>
    </row>
    <row r="57" spans="2:5" x14ac:dyDescent="0.15">
      <c r="B57" s="1">
        <v>45</v>
      </c>
      <c r="C57" s="39">
        <f t="shared" si="0"/>
        <v>1931.69</v>
      </c>
      <c r="D57" s="40">
        <f t="shared" si="1"/>
        <v>1692.39</v>
      </c>
      <c r="E57" s="40">
        <f t="shared" si="2"/>
        <v>239.3</v>
      </c>
    </row>
    <row r="58" spans="2:5" x14ac:dyDescent="0.15">
      <c r="B58" s="1">
        <v>46</v>
      </c>
      <c r="C58" s="39">
        <f t="shared" si="0"/>
        <v>1931.69</v>
      </c>
      <c r="D58" s="40">
        <f t="shared" si="1"/>
        <v>1706.44</v>
      </c>
      <c r="E58" s="40">
        <f t="shared" si="2"/>
        <v>225.25</v>
      </c>
    </row>
    <row r="59" spans="2:5" x14ac:dyDescent="0.15">
      <c r="B59" s="1">
        <v>47</v>
      </c>
      <c r="C59" s="39">
        <f t="shared" si="0"/>
        <v>1931.69</v>
      </c>
      <c r="D59" s="40">
        <f t="shared" si="1"/>
        <v>1720.6</v>
      </c>
      <c r="E59" s="40">
        <f t="shared" si="2"/>
        <v>211.09</v>
      </c>
    </row>
    <row r="60" spans="2:5" x14ac:dyDescent="0.15">
      <c r="B60" s="1">
        <v>48</v>
      </c>
      <c r="C60" s="39">
        <f t="shared" si="0"/>
        <v>1931.69</v>
      </c>
      <c r="D60" s="40">
        <f t="shared" si="1"/>
        <v>1734.88</v>
      </c>
      <c r="E60" s="40">
        <f t="shared" si="2"/>
        <v>196.81</v>
      </c>
    </row>
    <row r="61" spans="2:5" x14ac:dyDescent="0.15">
      <c r="B61" s="1">
        <v>49</v>
      </c>
      <c r="C61" s="39">
        <f t="shared" si="0"/>
        <v>1931.69</v>
      </c>
      <c r="D61" s="40">
        <f t="shared" si="1"/>
        <v>1749.28</v>
      </c>
      <c r="E61" s="40">
        <f t="shared" si="2"/>
        <v>182.41</v>
      </c>
    </row>
    <row r="62" spans="2:5" x14ac:dyDescent="0.15">
      <c r="B62" s="1">
        <v>50</v>
      </c>
      <c r="C62" s="39">
        <f t="shared" si="0"/>
        <v>1931.69</v>
      </c>
      <c r="D62" s="40">
        <f t="shared" si="1"/>
        <v>1763.8</v>
      </c>
      <c r="E62" s="40">
        <f t="shared" si="2"/>
        <v>167.89</v>
      </c>
    </row>
    <row r="63" spans="2:5" x14ac:dyDescent="0.15">
      <c r="B63" s="1">
        <v>51</v>
      </c>
      <c r="C63" s="39">
        <f t="shared" si="0"/>
        <v>1931.69</v>
      </c>
      <c r="D63" s="40">
        <f t="shared" si="1"/>
        <v>1778.44</v>
      </c>
      <c r="E63" s="40">
        <f t="shared" si="2"/>
        <v>153.25</v>
      </c>
    </row>
    <row r="64" spans="2:5" x14ac:dyDescent="0.15">
      <c r="B64" s="1">
        <v>52</v>
      </c>
      <c r="C64" s="39">
        <f t="shared" si="0"/>
        <v>1931.69</v>
      </c>
      <c r="D64" s="40">
        <f t="shared" si="1"/>
        <v>1793.2</v>
      </c>
      <c r="E64" s="40">
        <f t="shared" si="2"/>
        <v>138.49</v>
      </c>
    </row>
    <row r="65" spans="2:6" x14ac:dyDescent="0.15">
      <c r="B65" s="1">
        <v>53</v>
      </c>
      <c r="C65" s="39">
        <f t="shared" si="0"/>
        <v>1931.69</v>
      </c>
      <c r="D65" s="40">
        <f t="shared" si="1"/>
        <v>1808.09</v>
      </c>
      <c r="E65" s="40">
        <f t="shared" si="2"/>
        <v>123.6</v>
      </c>
    </row>
    <row r="66" spans="2:6" x14ac:dyDescent="0.15">
      <c r="B66" s="1">
        <v>54</v>
      </c>
      <c r="C66" s="39">
        <f t="shared" si="0"/>
        <v>1931.69</v>
      </c>
      <c r="D66" s="40">
        <f t="shared" si="1"/>
        <v>1823.09</v>
      </c>
      <c r="E66" s="40">
        <f t="shared" si="2"/>
        <v>108.6</v>
      </c>
    </row>
    <row r="67" spans="2:6" x14ac:dyDescent="0.15">
      <c r="B67" s="1">
        <v>55</v>
      </c>
      <c r="C67" s="39">
        <f t="shared" si="0"/>
        <v>1931.69</v>
      </c>
      <c r="D67" s="40">
        <f t="shared" si="1"/>
        <v>1838.23</v>
      </c>
      <c r="E67" s="40">
        <f t="shared" si="2"/>
        <v>93.46</v>
      </c>
    </row>
    <row r="68" spans="2:6" x14ac:dyDescent="0.15">
      <c r="B68" s="1">
        <v>56</v>
      </c>
      <c r="C68" s="39">
        <f t="shared" si="0"/>
        <v>1931.69</v>
      </c>
      <c r="D68" s="40">
        <f t="shared" si="1"/>
        <v>1853.48</v>
      </c>
      <c r="E68" s="40">
        <f t="shared" si="2"/>
        <v>78.209999999999994</v>
      </c>
    </row>
    <row r="69" spans="2:6" x14ac:dyDescent="0.15">
      <c r="B69" s="1">
        <v>57</v>
      </c>
      <c r="C69" s="39">
        <f t="shared" si="0"/>
        <v>1931.69</v>
      </c>
      <c r="D69" s="40">
        <f t="shared" si="1"/>
        <v>1868.87</v>
      </c>
      <c r="E69" s="40">
        <f t="shared" si="2"/>
        <v>62.82</v>
      </c>
    </row>
    <row r="70" spans="2:6" x14ac:dyDescent="0.15">
      <c r="B70" s="1">
        <v>58</v>
      </c>
      <c r="C70" s="39">
        <f t="shared" si="0"/>
        <v>1931.69</v>
      </c>
      <c r="D70" s="40">
        <f t="shared" si="1"/>
        <v>1884.38</v>
      </c>
      <c r="E70" s="40">
        <f t="shared" si="2"/>
        <v>47.31</v>
      </c>
    </row>
    <row r="71" spans="2:6" x14ac:dyDescent="0.15">
      <c r="B71" s="1">
        <v>59</v>
      </c>
      <c r="C71" s="39">
        <f t="shared" si="0"/>
        <v>1931.69</v>
      </c>
      <c r="D71" s="40">
        <f t="shared" si="1"/>
        <v>1900.02</v>
      </c>
      <c r="E71" s="40">
        <f t="shared" si="2"/>
        <v>31.67</v>
      </c>
    </row>
    <row r="72" spans="2:6" x14ac:dyDescent="0.15">
      <c r="B72" s="1">
        <v>60</v>
      </c>
      <c r="C72" s="39">
        <f t="shared" si="0"/>
        <v>1931.69</v>
      </c>
      <c r="D72" s="40">
        <f t="shared" si="1"/>
        <v>1915.79</v>
      </c>
      <c r="E72" s="40">
        <f t="shared" si="2"/>
        <v>15.9</v>
      </c>
      <c r="F72" s="43">
        <f>SUM(E13:E72)</f>
        <v>24901.439999999999</v>
      </c>
    </row>
    <row r="73" spans="2:6" x14ac:dyDescent="0.15">
      <c r="B73" s="1">
        <v>61</v>
      </c>
      <c r="C73" s="39">
        <f t="shared" si="0"/>
        <v>1931.69</v>
      </c>
      <c r="D73" s="40" t="e">
        <f t="shared" si="1"/>
        <v>#NUM!</v>
      </c>
      <c r="E73" s="40" t="e">
        <f t="shared" si="2"/>
        <v>#NUM!</v>
      </c>
    </row>
    <row r="74" spans="2:6" x14ac:dyDescent="0.15">
      <c r="B74" s="1">
        <v>62</v>
      </c>
      <c r="C74" s="39">
        <f t="shared" si="0"/>
        <v>1931.69</v>
      </c>
      <c r="D74" s="40" t="e">
        <f t="shared" si="1"/>
        <v>#NUM!</v>
      </c>
      <c r="E74" s="40" t="e">
        <f t="shared" si="2"/>
        <v>#NUM!</v>
      </c>
    </row>
    <row r="75" spans="2:6" x14ac:dyDescent="0.15">
      <c r="B75" s="1">
        <v>63</v>
      </c>
      <c r="C75" s="39">
        <f t="shared" si="0"/>
        <v>1931.69</v>
      </c>
      <c r="D75" s="40" t="e">
        <f t="shared" si="1"/>
        <v>#NUM!</v>
      </c>
      <c r="E75" s="40" t="e">
        <f t="shared" si="2"/>
        <v>#NUM!</v>
      </c>
    </row>
    <row r="76" spans="2:6" x14ac:dyDescent="0.15">
      <c r="B76" s="1">
        <v>64</v>
      </c>
      <c r="C76" s="39">
        <f t="shared" si="0"/>
        <v>1931.69</v>
      </c>
      <c r="D76" s="40" t="e">
        <f t="shared" si="1"/>
        <v>#NUM!</v>
      </c>
      <c r="E76" s="40" t="e">
        <f t="shared" si="2"/>
        <v>#NUM!</v>
      </c>
    </row>
    <row r="77" spans="2:6" x14ac:dyDescent="0.15">
      <c r="B77" s="1">
        <v>65</v>
      </c>
      <c r="C77" s="39">
        <f t="shared" si="0"/>
        <v>1931.69</v>
      </c>
      <c r="D77" s="40" t="e">
        <f t="shared" si="1"/>
        <v>#NUM!</v>
      </c>
      <c r="E77" s="40" t="e">
        <f t="shared" si="2"/>
        <v>#NUM!</v>
      </c>
    </row>
    <row r="78" spans="2:6" x14ac:dyDescent="0.15">
      <c r="B78" s="1">
        <v>66</v>
      </c>
      <c r="C78" s="39">
        <f t="shared" ref="C78:C132" si="3">-$B$9</f>
        <v>1931.69</v>
      </c>
      <c r="D78" s="40" t="e">
        <f t="shared" ref="D78:D132" si="4">PPMT($B$5,B78,$B$6,-$B$7,0)</f>
        <v>#NUM!</v>
      </c>
      <c r="E78" s="40" t="e">
        <f t="shared" ref="E78:E132" si="5">C78-D78</f>
        <v>#NUM!</v>
      </c>
    </row>
    <row r="79" spans="2:6" x14ac:dyDescent="0.15">
      <c r="B79" s="1">
        <v>67</v>
      </c>
      <c r="C79" s="39">
        <f t="shared" si="3"/>
        <v>1931.69</v>
      </c>
      <c r="D79" s="40" t="e">
        <f t="shared" si="4"/>
        <v>#NUM!</v>
      </c>
      <c r="E79" s="40" t="e">
        <f t="shared" si="5"/>
        <v>#NUM!</v>
      </c>
    </row>
    <row r="80" spans="2:6" x14ac:dyDescent="0.15">
      <c r="B80" s="1">
        <v>68</v>
      </c>
      <c r="C80" s="39">
        <f t="shared" si="3"/>
        <v>1931.69</v>
      </c>
      <c r="D80" s="40" t="e">
        <f t="shared" si="4"/>
        <v>#NUM!</v>
      </c>
      <c r="E80" s="40" t="e">
        <f t="shared" si="5"/>
        <v>#NUM!</v>
      </c>
    </row>
    <row r="81" spans="2:5" x14ac:dyDescent="0.15">
      <c r="B81" s="1">
        <v>69</v>
      </c>
      <c r="C81" s="39">
        <f t="shared" si="3"/>
        <v>1931.69</v>
      </c>
      <c r="D81" s="40" t="e">
        <f t="shared" si="4"/>
        <v>#NUM!</v>
      </c>
      <c r="E81" s="40" t="e">
        <f t="shared" si="5"/>
        <v>#NUM!</v>
      </c>
    </row>
    <row r="82" spans="2:5" x14ac:dyDescent="0.15">
      <c r="B82" s="1">
        <v>70</v>
      </c>
      <c r="C82" s="39">
        <f t="shared" si="3"/>
        <v>1931.69</v>
      </c>
      <c r="D82" s="40" t="e">
        <f t="shared" si="4"/>
        <v>#NUM!</v>
      </c>
      <c r="E82" s="40" t="e">
        <f t="shared" si="5"/>
        <v>#NUM!</v>
      </c>
    </row>
    <row r="83" spans="2:5" x14ac:dyDescent="0.15">
      <c r="B83" s="1">
        <v>71</v>
      </c>
      <c r="C83" s="39">
        <f t="shared" si="3"/>
        <v>1931.69</v>
      </c>
      <c r="D83" s="40" t="e">
        <f t="shared" si="4"/>
        <v>#NUM!</v>
      </c>
      <c r="E83" s="40" t="e">
        <f t="shared" si="5"/>
        <v>#NUM!</v>
      </c>
    </row>
    <row r="84" spans="2:5" x14ac:dyDescent="0.15">
      <c r="B84" s="1">
        <v>72</v>
      </c>
      <c r="C84" s="39">
        <f t="shared" si="3"/>
        <v>1931.69</v>
      </c>
      <c r="D84" s="40" t="e">
        <f t="shared" si="4"/>
        <v>#NUM!</v>
      </c>
      <c r="E84" s="40" t="e">
        <f t="shared" si="5"/>
        <v>#NUM!</v>
      </c>
    </row>
    <row r="85" spans="2:5" x14ac:dyDescent="0.15">
      <c r="B85" s="1">
        <v>73</v>
      </c>
      <c r="C85" s="39">
        <f t="shared" si="3"/>
        <v>1931.69</v>
      </c>
      <c r="D85" s="40" t="e">
        <f t="shared" si="4"/>
        <v>#NUM!</v>
      </c>
      <c r="E85" s="40" t="e">
        <f t="shared" si="5"/>
        <v>#NUM!</v>
      </c>
    </row>
    <row r="86" spans="2:5" x14ac:dyDescent="0.15">
      <c r="B86" s="1">
        <v>74</v>
      </c>
      <c r="C86" s="39">
        <f t="shared" si="3"/>
        <v>1931.69</v>
      </c>
      <c r="D86" s="40" t="e">
        <f t="shared" si="4"/>
        <v>#NUM!</v>
      </c>
      <c r="E86" s="40" t="e">
        <f t="shared" si="5"/>
        <v>#NUM!</v>
      </c>
    </row>
    <row r="87" spans="2:5" x14ac:dyDescent="0.15">
      <c r="B87" s="1">
        <v>75</v>
      </c>
      <c r="C87" s="39">
        <f t="shared" si="3"/>
        <v>1931.69</v>
      </c>
      <c r="D87" s="40" t="e">
        <f t="shared" si="4"/>
        <v>#NUM!</v>
      </c>
      <c r="E87" s="40" t="e">
        <f t="shared" si="5"/>
        <v>#NUM!</v>
      </c>
    </row>
    <row r="88" spans="2:5" x14ac:dyDescent="0.15">
      <c r="B88" s="1">
        <v>76</v>
      </c>
      <c r="C88" s="39">
        <f t="shared" si="3"/>
        <v>1931.69</v>
      </c>
      <c r="D88" s="40" t="e">
        <f t="shared" si="4"/>
        <v>#NUM!</v>
      </c>
      <c r="E88" s="40" t="e">
        <f t="shared" si="5"/>
        <v>#NUM!</v>
      </c>
    </row>
    <row r="89" spans="2:5" x14ac:dyDescent="0.15">
      <c r="B89" s="1">
        <v>77</v>
      </c>
      <c r="C89" s="39">
        <f t="shared" si="3"/>
        <v>1931.69</v>
      </c>
      <c r="D89" s="40" t="e">
        <f t="shared" si="4"/>
        <v>#NUM!</v>
      </c>
      <c r="E89" s="40" t="e">
        <f t="shared" si="5"/>
        <v>#NUM!</v>
      </c>
    </row>
    <row r="90" spans="2:5" x14ac:dyDescent="0.15">
      <c r="B90" s="1">
        <v>78</v>
      </c>
      <c r="C90" s="39">
        <f t="shared" si="3"/>
        <v>1931.69</v>
      </c>
      <c r="D90" s="40" t="e">
        <f t="shared" si="4"/>
        <v>#NUM!</v>
      </c>
      <c r="E90" s="40" t="e">
        <f t="shared" si="5"/>
        <v>#NUM!</v>
      </c>
    </row>
    <row r="91" spans="2:5" x14ac:dyDescent="0.15">
      <c r="B91" s="1">
        <v>79</v>
      </c>
      <c r="C91" s="39">
        <f t="shared" si="3"/>
        <v>1931.69</v>
      </c>
      <c r="D91" s="40" t="e">
        <f t="shared" si="4"/>
        <v>#NUM!</v>
      </c>
      <c r="E91" s="40" t="e">
        <f t="shared" si="5"/>
        <v>#NUM!</v>
      </c>
    </row>
    <row r="92" spans="2:5" x14ac:dyDescent="0.15">
      <c r="B92" s="1">
        <v>80</v>
      </c>
      <c r="C92" s="39">
        <f t="shared" si="3"/>
        <v>1931.69</v>
      </c>
      <c r="D92" s="40" t="e">
        <f t="shared" si="4"/>
        <v>#NUM!</v>
      </c>
      <c r="E92" s="40" t="e">
        <f t="shared" si="5"/>
        <v>#NUM!</v>
      </c>
    </row>
    <row r="93" spans="2:5" x14ac:dyDescent="0.15">
      <c r="B93" s="1">
        <v>81</v>
      </c>
      <c r="C93" s="39">
        <f t="shared" si="3"/>
        <v>1931.69</v>
      </c>
      <c r="D93" s="40" t="e">
        <f t="shared" si="4"/>
        <v>#NUM!</v>
      </c>
      <c r="E93" s="40" t="e">
        <f t="shared" si="5"/>
        <v>#NUM!</v>
      </c>
    </row>
    <row r="94" spans="2:5" x14ac:dyDescent="0.15">
      <c r="B94" s="1">
        <v>82</v>
      </c>
      <c r="C94" s="39">
        <f t="shared" si="3"/>
        <v>1931.69</v>
      </c>
      <c r="D94" s="40" t="e">
        <f t="shared" si="4"/>
        <v>#NUM!</v>
      </c>
      <c r="E94" s="40" t="e">
        <f t="shared" si="5"/>
        <v>#NUM!</v>
      </c>
    </row>
    <row r="95" spans="2:5" x14ac:dyDescent="0.15">
      <c r="B95" s="1">
        <v>83</v>
      </c>
      <c r="C95" s="39">
        <f t="shared" si="3"/>
        <v>1931.69</v>
      </c>
      <c r="D95" s="40" t="e">
        <f t="shared" si="4"/>
        <v>#NUM!</v>
      </c>
      <c r="E95" s="40" t="e">
        <f t="shared" si="5"/>
        <v>#NUM!</v>
      </c>
    </row>
    <row r="96" spans="2:5" x14ac:dyDescent="0.15">
      <c r="B96" s="1">
        <v>84</v>
      </c>
      <c r="C96" s="39">
        <f t="shared" si="3"/>
        <v>1931.69</v>
      </c>
      <c r="D96" s="40" t="e">
        <f t="shared" si="4"/>
        <v>#NUM!</v>
      </c>
      <c r="E96" s="40" t="e">
        <f t="shared" si="5"/>
        <v>#NUM!</v>
      </c>
    </row>
    <row r="97" spans="2:5" x14ac:dyDescent="0.15">
      <c r="B97" s="1">
        <v>85</v>
      </c>
      <c r="C97" s="39">
        <f t="shared" si="3"/>
        <v>1931.69</v>
      </c>
      <c r="D97" s="40" t="e">
        <f t="shared" si="4"/>
        <v>#NUM!</v>
      </c>
      <c r="E97" s="40" t="e">
        <f t="shared" si="5"/>
        <v>#NUM!</v>
      </c>
    </row>
    <row r="98" spans="2:5" x14ac:dyDescent="0.15">
      <c r="B98" s="1">
        <v>86</v>
      </c>
      <c r="C98" s="39">
        <f t="shared" si="3"/>
        <v>1931.69</v>
      </c>
      <c r="D98" s="40" t="e">
        <f t="shared" si="4"/>
        <v>#NUM!</v>
      </c>
      <c r="E98" s="40" t="e">
        <f t="shared" si="5"/>
        <v>#NUM!</v>
      </c>
    </row>
    <row r="99" spans="2:5" x14ac:dyDescent="0.15">
      <c r="B99" s="1">
        <v>87</v>
      </c>
      <c r="C99" s="39">
        <f t="shared" si="3"/>
        <v>1931.69</v>
      </c>
      <c r="D99" s="40" t="e">
        <f t="shared" si="4"/>
        <v>#NUM!</v>
      </c>
      <c r="E99" s="40" t="e">
        <f t="shared" si="5"/>
        <v>#NUM!</v>
      </c>
    </row>
    <row r="100" spans="2:5" x14ac:dyDescent="0.15">
      <c r="B100" s="1">
        <v>88</v>
      </c>
      <c r="C100" s="39">
        <f t="shared" si="3"/>
        <v>1931.69</v>
      </c>
      <c r="D100" s="40" t="e">
        <f t="shared" si="4"/>
        <v>#NUM!</v>
      </c>
      <c r="E100" s="40" t="e">
        <f t="shared" si="5"/>
        <v>#NUM!</v>
      </c>
    </row>
    <row r="101" spans="2:5" x14ac:dyDescent="0.15">
      <c r="B101" s="1">
        <v>89</v>
      </c>
      <c r="C101" s="39">
        <f t="shared" si="3"/>
        <v>1931.69</v>
      </c>
      <c r="D101" s="40" t="e">
        <f t="shared" si="4"/>
        <v>#NUM!</v>
      </c>
      <c r="E101" s="40" t="e">
        <f t="shared" si="5"/>
        <v>#NUM!</v>
      </c>
    </row>
    <row r="102" spans="2:5" x14ac:dyDescent="0.15">
      <c r="B102" s="1">
        <v>90</v>
      </c>
      <c r="C102" s="39">
        <f t="shared" si="3"/>
        <v>1931.69</v>
      </c>
      <c r="D102" s="40" t="e">
        <f t="shared" si="4"/>
        <v>#NUM!</v>
      </c>
      <c r="E102" s="40" t="e">
        <f t="shared" si="5"/>
        <v>#NUM!</v>
      </c>
    </row>
    <row r="103" spans="2:5" x14ac:dyDescent="0.15">
      <c r="B103" s="1">
        <v>91</v>
      </c>
      <c r="C103" s="39">
        <f t="shared" si="3"/>
        <v>1931.69</v>
      </c>
      <c r="D103" s="40" t="e">
        <f t="shared" si="4"/>
        <v>#NUM!</v>
      </c>
      <c r="E103" s="40" t="e">
        <f t="shared" si="5"/>
        <v>#NUM!</v>
      </c>
    </row>
    <row r="104" spans="2:5" x14ac:dyDescent="0.15">
      <c r="B104" s="1">
        <v>92</v>
      </c>
      <c r="C104" s="39">
        <f t="shared" si="3"/>
        <v>1931.69</v>
      </c>
      <c r="D104" s="40" t="e">
        <f t="shared" si="4"/>
        <v>#NUM!</v>
      </c>
      <c r="E104" s="40" t="e">
        <f t="shared" si="5"/>
        <v>#NUM!</v>
      </c>
    </row>
    <row r="105" spans="2:5" x14ac:dyDescent="0.15">
      <c r="B105" s="1">
        <v>93</v>
      </c>
      <c r="C105" s="39">
        <f t="shared" si="3"/>
        <v>1931.69</v>
      </c>
      <c r="D105" s="40" t="e">
        <f t="shared" si="4"/>
        <v>#NUM!</v>
      </c>
      <c r="E105" s="40" t="e">
        <f t="shared" si="5"/>
        <v>#NUM!</v>
      </c>
    </row>
    <row r="106" spans="2:5" x14ac:dyDescent="0.15">
      <c r="B106" s="1">
        <v>94</v>
      </c>
      <c r="C106" s="39">
        <f t="shared" si="3"/>
        <v>1931.69</v>
      </c>
      <c r="D106" s="40" t="e">
        <f t="shared" si="4"/>
        <v>#NUM!</v>
      </c>
      <c r="E106" s="40" t="e">
        <f t="shared" si="5"/>
        <v>#NUM!</v>
      </c>
    </row>
    <row r="107" spans="2:5" x14ac:dyDescent="0.15">
      <c r="B107" s="1">
        <v>95</v>
      </c>
      <c r="C107" s="39">
        <f t="shared" si="3"/>
        <v>1931.69</v>
      </c>
      <c r="D107" s="40" t="e">
        <f t="shared" si="4"/>
        <v>#NUM!</v>
      </c>
      <c r="E107" s="40" t="e">
        <f t="shared" si="5"/>
        <v>#NUM!</v>
      </c>
    </row>
    <row r="108" spans="2:5" x14ac:dyDescent="0.15">
      <c r="B108" s="1">
        <v>96</v>
      </c>
      <c r="C108" s="39">
        <f t="shared" si="3"/>
        <v>1931.69</v>
      </c>
      <c r="D108" s="40" t="e">
        <f t="shared" si="4"/>
        <v>#NUM!</v>
      </c>
      <c r="E108" s="40" t="e">
        <f t="shared" si="5"/>
        <v>#NUM!</v>
      </c>
    </row>
    <row r="109" spans="2:5" x14ac:dyDescent="0.15">
      <c r="B109" s="1">
        <v>97</v>
      </c>
      <c r="C109" s="39">
        <f t="shared" si="3"/>
        <v>1931.69</v>
      </c>
      <c r="D109" s="40" t="e">
        <f t="shared" si="4"/>
        <v>#NUM!</v>
      </c>
      <c r="E109" s="40" t="e">
        <f t="shared" si="5"/>
        <v>#NUM!</v>
      </c>
    </row>
    <row r="110" spans="2:5" x14ac:dyDescent="0.15">
      <c r="B110" s="1">
        <v>98</v>
      </c>
      <c r="C110" s="39">
        <f t="shared" si="3"/>
        <v>1931.69</v>
      </c>
      <c r="D110" s="40" t="e">
        <f t="shared" si="4"/>
        <v>#NUM!</v>
      </c>
      <c r="E110" s="40" t="e">
        <f t="shared" si="5"/>
        <v>#NUM!</v>
      </c>
    </row>
    <row r="111" spans="2:5" x14ac:dyDescent="0.15">
      <c r="B111" s="1">
        <v>99</v>
      </c>
      <c r="C111" s="39">
        <f t="shared" si="3"/>
        <v>1931.69</v>
      </c>
      <c r="D111" s="40" t="e">
        <f t="shared" si="4"/>
        <v>#NUM!</v>
      </c>
      <c r="E111" s="40" t="e">
        <f t="shared" si="5"/>
        <v>#NUM!</v>
      </c>
    </row>
    <row r="112" spans="2:5" x14ac:dyDescent="0.15">
      <c r="B112" s="1">
        <v>100</v>
      </c>
      <c r="C112" s="39">
        <f t="shared" si="3"/>
        <v>1931.69</v>
      </c>
      <c r="D112" s="40" t="e">
        <f t="shared" si="4"/>
        <v>#NUM!</v>
      </c>
      <c r="E112" s="40" t="e">
        <f t="shared" si="5"/>
        <v>#NUM!</v>
      </c>
    </row>
    <row r="113" spans="2:5" x14ac:dyDescent="0.15">
      <c r="B113" s="1">
        <v>101</v>
      </c>
      <c r="C113" s="39">
        <f t="shared" si="3"/>
        <v>1931.69</v>
      </c>
      <c r="D113" s="40" t="e">
        <f t="shared" si="4"/>
        <v>#NUM!</v>
      </c>
      <c r="E113" s="40" t="e">
        <f t="shared" si="5"/>
        <v>#NUM!</v>
      </c>
    </row>
    <row r="114" spans="2:5" x14ac:dyDescent="0.15">
      <c r="B114" s="1">
        <v>102</v>
      </c>
      <c r="C114" s="39">
        <f t="shared" si="3"/>
        <v>1931.69</v>
      </c>
      <c r="D114" s="40" t="e">
        <f t="shared" si="4"/>
        <v>#NUM!</v>
      </c>
      <c r="E114" s="40" t="e">
        <f t="shared" si="5"/>
        <v>#NUM!</v>
      </c>
    </row>
    <row r="115" spans="2:5" x14ac:dyDescent="0.15">
      <c r="B115" s="1">
        <v>103</v>
      </c>
      <c r="C115" s="39">
        <f t="shared" si="3"/>
        <v>1931.69</v>
      </c>
      <c r="D115" s="40" t="e">
        <f t="shared" si="4"/>
        <v>#NUM!</v>
      </c>
      <c r="E115" s="40" t="e">
        <f t="shared" si="5"/>
        <v>#NUM!</v>
      </c>
    </row>
    <row r="116" spans="2:5" x14ac:dyDescent="0.15">
      <c r="B116" s="1">
        <v>104</v>
      </c>
      <c r="C116" s="39">
        <f t="shared" si="3"/>
        <v>1931.69</v>
      </c>
      <c r="D116" s="40" t="e">
        <f t="shared" si="4"/>
        <v>#NUM!</v>
      </c>
      <c r="E116" s="40" t="e">
        <f t="shared" si="5"/>
        <v>#NUM!</v>
      </c>
    </row>
    <row r="117" spans="2:5" x14ac:dyDescent="0.15">
      <c r="B117" s="1">
        <v>105</v>
      </c>
      <c r="C117" s="39">
        <f t="shared" si="3"/>
        <v>1931.69</v>
      </c>
      <c r="D117" s="40" t="e">
        <f t="shared" si="4"/>
        <v>#NUM!</v>
      </c>
      <c r="E117" s="40" t="e">
        <f t="shared" si="5"/>
        <v>#NUM!</v>
      </c>
    </row>
    <row r="118" spans="2:5" x14ac:dyDescent="0.15">
      <c r="B118" s="1">
        <v>106</v>
      </c>
      <c r="C118" s="39">
        <f t="shared" si="3"/>
        <v>1931.69</v>
      </c>
      <c r="D118" s="40" t="e">
        <f t="shared" si="4"/>
        <v>#NUM!</v>
      </c>
      <c r="E118" s="40" t="e">
        <f t="shared" si="5"/>
        <v>#NUM!</v>
      </c>
    </row>
    <row r="119" spans="2:5" x14ac:dyDescent="0.15">
      <c r="B119" s="1">
        <v>107</v>
      </c>
      <c r="C119" s="39">
        <f t="shared" si="3"/>
        <v>1931.69</v>
      </c>
      <c r="D119" s="40" t="e">
        <f t="shared" si="4"/>
        <v>#NUM!</v>
      </c>
      <c r="E119" s="40" t="e">
        <f t="shared" si="5"/>
        <v>#NUM!</v>
      </c>
    </row>
    <row r="120" spans="2:5" x14ac:dyDescent="0.15">
      <c r="B120" s="1">
        <v>108</v>
      </c>
      <c r="C120" s="39">
        <f t="shared" si="3"/>
        <v>1931.69</v>
      </c>
      <c r="D120" s="40" t="e">
        <f t="shared" si="4"/>
        <v>#NUM!</v>
      </c>
      <c r="E120" s="40" t="e">
        <f t="shared" si="5"/>
        <v>#NUM!</v>
      </c>
    </row>
    <row r="121" spans="2:5" x14ac:dyDescent="0.15">
      <c r="B121" s="1">
        <v>109</v>
      </c>
      <c r="C121" s="39">
        <f t="shared" si="3"/>
        <v>1931.69</v>
      </c>
      <c r="D121" s="40" t="e">
        <f t="shared" si="4"/>
        <v>#NUM!</v>
      </c>
      <c r="E121" s="40" t="e">
        <f t="shared" si="5"/>
        <v>#NUM!</v>
      </c>
    </row>
    <row r="122" spans="2:5" x14ac:dyDescent="0.15">
      <c r="B122" s="1">
        <v>110</v>
      </c>
      <c r="C122" s="39">
        <f t="shared" si="3"/>
        <v>1931.69</v>
      </c>
      <c r="D122" s="40" t="e">
        <f t="shared" si="4"/>
        <v>#NUM!</v>
      </c>
      <c r="E122" s="40" t="e">
        <f t="shared" si="5"/>
        <v>#NUM!</v>
      </c>
    </row>
    <row r="123" spans="2:5" x14ac:dyDescent="0.15">
      <c r="B123" s="1">
        <v>111</v>
      </c>
      <c r="C123" s="39">
        <f t="shared" si="3"/>
        <v>1931.69</v>
      </c>
      <c r="D123" s="40" t="e">
        <f t="shared" si="4"/>
        <v>#NUM!</v>
      </c>
      <c r="E123" s="40" t="e">
        <f t="shared" si="5"/>
        <v>#NUM!</v>
      </c>
    </row>
    <row r="124" spans="2:5" x14ac:dyDescent="0.15">
      <c r="B124" s="1">
        <v>112</v>
      </c>
      <c r="C124" s="39">
        <f t="shared" si="3"/>
        <v>1931.69</v>
      </c>
      <c r="D124" s="40" t="e">
        <f t="shared" si="4"/>
        <v>#NUM!</v>
      </c>
      <c r="E124" s="40" t="e">
        <f t="shared" si="5"/>
        <v>#NUM!</v>
      </c>
    </row>
    <row r="125" spans="2:5" x14ac:dyDescent="0.15">
      <c r="B125" s="1">
        <v>113</v>
      </c>
      <c r="C125" s="39">
        <f t="shared" si="3"/>
        <v>1931.69</v>
      </c>
      <c r="D125" s="40" t="e">
        <f t="shared" si="4"/>
        <v>#NUM!</v>
      </c>
      <c r="E125" s="40" t="e">
        <f t="shared" si="5"/>
        <v>#NUM!</v>
      </c>
    </row>
    <row r="126" spans="2:5" x14ac:dyDescent="0.15">
      <c r="B126" s="1">
        <v>114</v>
      </c>
      <c r="C126" s="39">
        <f t="shared" si="3"/>
        <v>1931.69</v>
      </c>
      <c r="D126" s="40" t="e">
        <f t="shared" si="4"/>
        <v>#NUM!</v>
      </c>
      <c r="E126" s="40" t="e">
        <f t="shared" si="5"/>
        <v>#NUM!</v>
      </c>
    </row>
    <row r="127" spans="2:5" x14ac:dyDescent="0.15">
      <c r="B127" s="1">
        <v>115</v>
      </c>
      <c r="C127" s="39">
        <f t="shared" si="3"/>
        <v>1931.69</v>
      </c>
      <c r="D127" s="40" t="e">
        <f t="shared" si="4"/>
        <v>#NUM!</v>
      </c>
      <c r="E127" s="40" t="e">
        <f t="shared" si="5"/>
        <v>#NUM!</v>
      </c>
    </row>
    <row r="128" spans="2:5" x14ac:dyDescent="0.15">
      <c r="B128" s="1">
        <v>116</v>
      </c>
      <c r="C128" s="39">
        <f t="shared" si="3"/>
        <v>1931.69</v>
      </c>
      <c r="D128" s="40" t="e">
        <f t="shared" si="4"/>
        <v>#NUM!</v>
      </c>
      <c r="E128" s="40" t="e">
        <f t="shared" si="5"/>
        <v>#NUM!</v>
      </c>
    </row>
    <row r="129" spans="2:5" x14ac:dyDescent="0.15">
      <c r="B129" s="1">
        <v>117</v>
      </c>
      <c r="C129" s="39">
        <f t="shared" si="3"/>
        <v>1931.69</v>
      </c>
      <c r="D129" s="40" t="e">
        <f t="shared" si="4"/>
        <v>#NUM!</v>
      </c>
      <c r="E129" s="40" t="e">
        <f t="shared" si="5"/>
        <v>#NUM!</v>
      </c>
    </row>
    <row r="130" spans="2:5" x14ac:dyDescent="0.15">
      <c r="B130" s="1">
        <v>118</v>
      </c>
      <c r="C130" s="39">
        <f t="shared" si="3"/>
        <v>1931.69</v>
      </c>
      <c r="D130" s="40" t="e">
        <f t="shared" si="4"/>
        <v>#NUM!</v>
      </c>
      <c r="E130" s="40" t="e">
        <f t="shared" si="5"/>
        <v>#NUM!</v>
      </c>
    </row>
    <row r="131" spans="2:5" x14ac:dyDescent="0.15">
      <c r="B131" s="1">
        <v>119</v>
      </c>
      <c r="C131" s="39">
        <f t="shared" si="3"/>
        <v>1931.69</v>
      </c>
      <c r="D131" s="40" t="e">
        <f t="shared" si="4"/>
        <v>#NUM!</v>
      </c>
      <c r="E131" s="40" t="e">
        <f t="shared" si="5"/>
        <v>#NUM!</v>
      </c>
    </row>
    <row r="132" spans="2:5" x14ac:dyDescent="0.15">
      <c r="B132" s="1">
        <v>120</v>
      </c>
      <c r="C132" s="39">
        <f t="shared" si="3"/>
        <v>1931.69</v>
      </c>
      <c r="D132" s="40" t="e">
        <f t="shared" si="4"/>
        <v>#NUM!</v>
      </c>
      <c r="E132" s="40" t="e">
        <f t="shared" si="5"/>
        <v>#NUM!</v>
      </c>
    </row>
  </sheetData>
  <mergeCells count="1">
    <mergeCell ref="B11:E11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Makro5">
                <anchor moveWithCells="1" sizeWithCells="1">
                  <from>
                    <xdr:col>8</xdr:col>
                    <xdr:colOff>50800</xdr:colOff>
                    <xdr:row>6</xdr:row>
                    <xdr:rowOff>50800</xdr:rowOff>
                  </from>
                  <to>
                    <xdr:col>10</xdr:col>
                    <xdr:colOff>723900</xdr:colOff>
                    <xdr:row>8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2"/>
  <sheetViews>
    <sheetView workbookViewId="0">
      <selection activeCell="J22" sqref="J22"/>
    </sheetView>
  </sheetViews>
  <sheetFormatPr baseColWidth="10" defaultColWidth="8.83203125" defaultRowHeight="13" x14ac:dyDescent="0.15"/>
  <cols>
    <col min="1" max="1" width="10" customWidth="1"/>
    <col min="2" max="2" width="12.33203125" customWidth="1"/>
    <col min="3" max="3" width="11.1640625" customWidth="1"/>
    <col min="4" max="4" width="12.1640625" customWidth="1"/>
    <col min="5" max="5" width="11" bestFit="1" customWidth="1"/>
    <col min="6" max="6" width="9.33203125" customWidth="1"/>
    <col min="7" max="8" width="10.1640625" customWidth="1"/>
    <col min="9" max="9" width="9.5" bestFit="1" customWidth="1"/>
    <col min="10" max="10" width="15.1640625" customWidth="1"/>
    <col min="11" max="11" width="10.33203125" customWidth="1"/>
  </cols>
  <sheetData>
    <row r="1" spans="1:13" s="6" customFormat="1" ht="64.5" customHeight="1" thickBot="1" x14ac:dyDescent="0.2"/>
    <row r="2" spans="1:13" ht="14" x14ac:dyDescent="0.15">
      <c r="A2" s="6"/>
      <c r="B2" s="7" t="s">
        <v>25</v>
      </c>
      <c r="C2" s="8"/>
      <c r="D2" s="8"/>
      <c r="E2" s="8"/>
      <c r="F2" s="8"/>
      <c r="G2" s="8"/>
      <c r="H2" s="8"/>
      <c r="I2" s="8"/>
      <c r="J2" s="8"/>
      <c r="K2" s="9"/>
      <c r="M2" s="10"/>
    </row>
    <row r="3" spans="1:13" x14ac:dyDescent="0.15">
      <c r="A3" s="6"/>
      <c r="B3" s="11"/>
      <c r="C3" s="12"/>
      <c r="D3" s="12"/>
      <c r="E3" s="12"/>
      <c r="F3" s="12"/>
      <c r="G3" s="12"/>
      <c r="H3" s="12"/>
      <c r="I3" s="12"/>
      <c r="J3" s="12"/>
      <c r="K3" s="13"/>
      <c r="M3" s="14"/>
    </row>
    <row r="4" spans="1:13" ht="14" x14ac:dyDescent="0.15">
      <c r="A4" s="6"/>
      <c r="B4" s="15">
        <v>0.1</v>
      </c>
      <c r="C4" s="16" t="s">
        <v>26</v>
      </c>
      <c r="D4" s="17"/>
      <c r="E4" s="17"/>
      <c r="F4" s="17"/>
      <c r="G4" s="17"/>
      <c r="H4" s="17"/>
      <c r="I4" s="17"/>
      <c r="J4" s="17"/>
      <c r="K4" s="18"/>
      <c r="M4" s="19"/>
    </row>
    <row r="5" spans="1:13" ht="14" x14ac:dyDescent="0.15">
      <c r="A5" s="6"/>
      <c r="B5" s="20">
        <f>B4/12</f>
        <v>8.3000000000000001E-3</v>
      </c>
      <c r="C5" s="16" t="s">
        <v>27</v>
      </c>
      <c r="D5" s="17"/>
      <c r="E5" s="17"/>
      <c r="F5" s="17"/>
      <c r="G5" s="17"/>
      <c r="H5" s="17"/>
      <c r="I5" s="17"/>
      <c r="J5" s="17"/>
      <c r="K5" s="18"/>
      <c r="M5" s="21"/>
    </row>
    <row r="6" spans="1:13" ht="14" x14ac:dyDescent="0.15">
      <c r="A6" s="6"/>
      <c r="B6" s="22">
        <v>60</v>
      </c>
      <c r="C6" s="23" t="s">
        <v>28</v>
      </c>
      <c r="D6" s="17"/>
      <c r="E6" s="17"/>
      <c r="F6" s="17"/>
      <c r="G6" s="17"/>
      <c r="H6" s="17"/>
      <c r="I6" s="17"/>
      <c r="J6" s="17"/>
      <c r="K6" s="18"/>
      <c r="M6" s="24"/>
    </row>
    <row r="7" spans="1:13" x14ac:dyDescent="0.15">
      <c r="A7" s="6"/>
      <c r="B7" s="25">
        <f>'Warianty zakupu i parametry'!$K$18</f>
        <v>36400</v>
      </c>
      <c r="C7" s="26" t="s">
        <v>29</v>
      </c>
      <c r="D7" s="17"/>
      <c r="E7" s="17"/>
      <c r="F7" s="17"/>
      <c r="G7" s="17"/>
      <c r="H7" s="17"/>
      <c r="I7" s="17"/>
      <c r="J7" s="17"/>
      <c r="K7" s="18"/>
      <c r="M7" s="27"/>
    </row>
    <row r="8" spans="1:13" ht="14" thickBot="1" x14ac:dyDescent="0.2">
      <c r="A8" s="6"/>
      <c r="B8" s="11"/>
      <c r="C8" s="26"/>
      <c r="D8" s="17"/>
      <c r="E8" s="17"/>
      <c r="F8" s="17"/>
      <c r="G8" s="17"/>
      <c r="H8" s="17"/>
      <c r="I8" s="17"/>
      <c r="J8" s="17"/>
      <c r="K8" s="18"/>
      <c r="M8" s="27"/>
    </row>
    <row r="9" spans="1:13" ht="22.5" customHeight="1" thickBot="1" x14ac:dyDescent="0.2">
      <c r="A9" s="6"/>
      <c r="B9" s="28">
        <f>PMT(B5,B6,B7,0)</f>
        <v>-772.68</v>
      </c>
      <c r="C9" s="29" t="s">
        <v>30</v>
      </c>
      <c r="D9" s="30"/>
      <c r="E9" s="30"/>
      <c r="F9" s="31"/>
      <c r="G9" s="32"/>
      <c r="H9" s="32"/>
      <c r="I9" s="32"/>
      <c r="J9" s="32"/>
      <c r="K9" s="33"/>
      <c r="M9" s="24"/>
    </row>
    <row r="10" spans="1:13" x14ac:dyDescent="0.15">
      <c r="M10" s="24"/>
    </row>
    <row r="11" spans="1:13" ht="14" x14ac:dyDescent="0.15">
      <c r="B11" s="61" t="s">
        <v>31</v>
      </c>
      <c r="C11" s="61"/>
      <c r="D11" s="61"/>
      <c r="E11" s="61"/>
      <c r="G11" s="34" t="s">
        <v>32</v>
      </c>
      <c r="H11" s="34"/>
      <c r="I11" s="34"/>
      <c r="J11" s="34"/>
      <c r="K11" s="34"/>
    </row>
    <row r="12" spans="1:13" ht="14" x14ac:dyDescent="0.15">
      <c r="B12" s="35" t="s">
        <v>33</v>
      </c>
      <c r="C12" s="35" t="s">
        <v>34</v>
      </c>
      <c r="D12" s="35" t="s">
        <v>35</v>
      </c>
      <c r="E12" s="36" t="s">
        <v>36</v>
      </c>
      <c r="G12" s="34" t="s">
        <v>37</v>
      </c>
      <c r="H12" s="37"/>
      <c r="I12" s="38"/>
      <c r="J12" s="38"/>
      <c r="K12" s="38"/>
    </row>
    <row r="13" spans="1:13" ht="14" x14ac:dyDescent="0.15">
      <c r="B13" s="2">
        <v>1</v>
      </c>
      <c r="C13" s="39">
        <f>-$B$9</f>
        <v>772.68</v>
      </c>
      <c r="D13" s="40">
        <f>PPMT($B$5,B13,$B$6,-$B$7,0)</f>
        <v>470.56</v>
      </c>
      <c r="E13" s="40">
        <f>C13-D13</f>
        <v>302.12</v>
      </c>
      <c r="F13" s="40"/>
      <c r="G13" s="40"/>
      <c r="H13" s="40"/>
      <c r="I13" s="40"/>
      <c r="J13" s="41"/>
      <c r="K13" s="42"/>
      <c r="L13" s="43"/>
    </row>
    <row r="14" spans="1:13" ht="14" x14ac:dyDescent="0.15">
      <c r="B14" s="2">
        <v>2</v>
      </c>
      <c r="C14" s="39">
        <f t="shared" ref="C14:C77" si="0">-$B$9</f>
        <v>772.68</v>
      </c>
      <c r="D14" s="40">
        <f t="shared" ref="D14:D77" si="1">PPMT($B$5,B14,$B$6,-$B$7,0)</f>
        <v>474.46</v>
      </c>
      <c r="E14" s="40">
        <f t="shared" ref="E14:E77" si="2">C14-D14</f>
        <v>298.22000000000003</v>
      </c>
      <c r="F14" s="44"/>
      <c r="J14" s="41"/>
      <c r="K14" s="42"/>
    </row>
    <row r="15" spans="1:13" ht="14" x14ac:dyDescent="0.15">
      <c r="B15" s="2">
        <v>3</v>
      </c>
      <c r="C15" s="39">
        <f t="shared" si="0"/>
        <v>772.68</v>
      </c>
      <c r="D15" s="40">
        <f t="shared" si="1"/>
        <v>478.4</v>
      </c>
      <c r="E15" s="40">
        <f t="shared" si="2"/>
        <v>294.27999999999997</v>
      </c>
      <c r="F15" s="44"/>
      <c r="J15" s="41"/>
      <c r="K15" s="42"/>
    </row>
    <row r="16" spans="1:13" ht="14" x14ac:dyDescent="0.15">
      <c r="B16" s="2">
        <v>4</v>
      </c>
      <c r="C16" s="39">
        <f t="shared" si="0"/>
        <v>772.68</v>
      </c>
      <c r="D16" s="40">
        <f t="shared" si="1"/>
        <v>482.37</v>
      </c>
      <c r="E16" s="40">
        <f t="shared" si="2"/>
        <v>290.31</v>
      </c>
      <c r="F16" s="44"/>
      <c r="J16" s="41"/>
      <c r="K16" s="42"/>
    </row>
    <row r="17" spans="2:11" ht="14" x14ac:dyDescent="0.15">
      <c r="B17" s="2">
        <v>5</v>
      </c>
      <c r="C17" s="39">
        <f t="shared" si="0"/>
        <v>772.68</v>
      </c>
      <c r="D17" s="40">
        <f t="shared" si="1"/>
        <v>486.37</v>
      </c>
      <c r="E17" s="40">
        <f t="shared" si="2"/>
        <v>286.31</v>
      </c>
      <c r="F17" s="44"/>
      <c r="J17" s="41"/>
      <c r="K17" s="42"/>
    </row>
    <row r="18" spans="2:11" ht="14" x14ac:dyDescent="0.15">
      <c r="B18" s="2">
        <v>6</v>
      </c>
      <c r="C18" s="39">
        <f t="shared" si="0"/>
        <v>772.68</v>
      </c>
      <c r="D18" s="40">
        <f t="shared" si="1"/>
        <v>490.41</v>
      </c>
      <c r="E18" s="40">
        <f t="shared" si="2"/>
        <v>282.27</v>
      </c>
      <c r="F18" s="44"/>
      <c r="J18" s="41"/>
      <c r="K18" s="42"/>
    </row>
    <row r="19" spans="2:11" ht="14" x14ac:dyDescent="0.15">
      <c r="B19" s="2">
        <v>7</v>
      </c>
      <c r="C19" s="39">
        <f t="shared" si="0"/>
        <v>772.68</v>
      </c>
      <c r="D19" s="40">
        <f t="shared" si="1"/>
        <v>494.48</v>
      </c>
      <c r="E19" s="40">
        <f t="shared" si="2"/>
        <v>278.2</v>
      </c>
      <c r="F19" s="44"/>
      <c r="J19" s="41"/>
      <c r="K19" s="42"/>
    </row>
    <row r="20" spans="2:11" ht="14" x14ac:dyDescent="0.15">
      <c r="B20" s="2">
        <v>8</v>
      </c>
      <c r="C20" s="39">
        <f t="shared" si="0"/>
        <v>772.68</v>
      </c>
      <c r="D20" s="40">
        <f t="shared" si="1"/>
        <v>498.59</v>
      </c>
      <c r="E20" s="40">
        <f t="shared" si="2"/>
        <v>274.08999999999997</v>
      </c>
      <c r="F20" s="44"/>
      <c r="J20" s="41"/>
      <c r="K20" s="42"/>
    </row>
    <row r="21" spans="2:11" ht="14" x14ac:dyDescent="0.15">
      <c r="B21" s="2">
        <v>9</v>
      </c>
      <c r="C21" s="39">
        <f t="shared" si="0"/>
        <v>772.68</v>
      </c>
      <c r="D21" s="40">
        <f t="shared" si="1"/>
        <v>502.72</v>
      </c>
      <c r="E21" s="40">
        <f t="shared" si="2"/>
        <v>269.95999999999998</v>
      </c>
      <c r="F21" s="44"/>
      <c r="J21" s="41"/>
      <c r="K21" s="42"/>
    </row>
    <row r="22" spans="2:11" ht="14" x14ac:dyDescent="0.15">
      <c r="B22" s="2">
        <v>10</v>
      </c>
      <c r="C22" s="39">
        <f t="shared" si="0"/>
        <v>772.68</v>
      </c>
      <c r="D22" s="40">
        <f t="shared" si="1"/>
        <v>506.9</v>
      </c>
      <c r="E22" s="40">
        <f t="shared" si="2"/>
        <v>265.77999999999997</v>
      </c>
      <c r="F22" s="44"/>
      <c r="J22" s="41"/>
      <c r="K22" s="42"/>
    </row>
    <row r="23" spans="2:11" ht="14" x14ac:dyDescent="0.15">
      <c r="B23" s="2">
        <v>11</v>
      </c>
      <c r="C23" s="39">
        <f t="shared" si="0"/>
        <v>772.68</v>
      </c>
      <c r="D23" s="40">
        <f t="shared" si="1"/>
        <v>511.1</v>
      </c>
      <c r="E23" s="40">
        <f t="shared" si="2"/>
        <v>261.58</v>
      </c>
      <c r="F23" s="44"/>
      <c r="J23" s="41"/>
      <c r="K23" s="42"/>
    </row>
    <row r="24" spans="2:11" ht="14" x14ac:dyDescent="0.15">
      <c r="B24" s="2">
        <v>12</v>
      </c>
      <c r="C24" s="39">
        <f t="shared" si="0"/>
        <v>772.68</v>
      </c>
      <c r="D24" s="40">
        <f t="shared" si="1"/>
        <v>515.35</v>
      </c>
      <c r="E24" s="40">
        <f t="shared" si="2"/>
        <v>257.33</v>
      </c>
      <c r="F24" s="44"/>
      <c r="J24" s="41"/>
      <c r="K24" s="42"/>
    </row>
    <row r="25" spans="2:11" ht="14" x14ac:dyDescent="0.15">
      <c r="B25" s="2">
        <v>13</v>
      </c>
      <c r="C25" s="39">
        <f t="shared" si="0"/>
        <v>772.68</v>
      </c>
      <c r="D25" s="40">
        <f t="shared" si="1"/>
        <v>519.62</v>
      </c>
      <c r="E25" s="40">
        <f t="shared" si="2"/>
        <v>253.06</v>
      </c>
      <c r="F25" s="45"/>
      <c r="J25" s="45"/>
      <c r="K25" s="46"/>
    </row>
    <row r="26" spans="2:11" ht="14" x14ac:dyDescent="0.15">
      <c r="B26" s="2">
        <v>14</v>
      </c>
      <c r="C26" s="39">
        <f t="shared" si="0"/>
        <v>772.68</v>
      </c>
      <c r="D26" s="40">
        <f t="shared" si="1"/>
        <v>523.94000000000005</v>
      </c>
      <c r="E26" s="40">
        <f t="shared" si="2"/>
        <v>248.74</v>
      </c>
      <c r="F26" s="46"/>
      <c r="G26" s="46"/>
      <c r="H26" s="46"/>
      <c r="I26" s="46"/>
      <c r="J26" s="46"/>
      <c r="K26" s="46"/>
    </row>
    <row r="27" spans="2:11" ht="14" x14ac:dyDescent="0.15">
      <c r="B27" s="2">
        <v>15</v>
      </c>
      <c r="C27" s="39">
        <f t="shared" si="0"/>
        <v>772.68</v>
      </c>
      <c r="D27" s="40">
        <f t="shared" si="1"/>
        <v>528.28</v>
      </c>
      <c r="E27" s="40">
        <f t="shared" si="2"/>
        <v>244.4</v>
      </c>
      <c r="F27" s="46"/>
      <c r="G27" s="46"/>
      <c r="H27" s="46"/>
      <c r="I27" s="46"/>
      <c r="J27" s="46"/>
      <c r="K27" s="46"/>
    </row>
    <row r="28" spans="2:11" ht="14" x14ac:dyDescent="0.15">
      <c r="B28" s="2">
        <v>16</v>
      </c>
      <c r="C28" s="39">
        <f t="shared" si="0"/>
        <v>772.68</v>
      </c>
      <c r="D28" s="40">
        <f t="shared" si="1"/>
        <v>532.66999999999996</v>
      </c>
      <c r="E28" s="40">
        <f t="shared" si="2"/>
        <v>240.01</v>
      </c>
      <c r="F28" s="46"/>
      <c r="G28" s="46"/>
      <c r="H28" s="46"/>
      <c r="I28" s="46"/>
      <c r="J28" s="46"/>
      <c r="K28" s="46"/>
    </row>
    <row r="29" spans="2:11" ht="14" x14ac:dyDescent="0.15">
      <c r="B29" s="2">
        <v>17</v>
      </c>
      <c r="C29" s="39">
        <f t="shared" si="0"/>
        <v>772.68</v>
      </c>
      <c r="D29" s="40">
        <f t="shared" si="1"/>
        <v>537.09</v>
      </c>
      <c r="E29" s="40">
        <f t="shared" si="2"/>
        <v>235.59</v>
      </c>
      <c r="F29" s="46"/>
      <c r="G29" s="46"/>
      <c r="H29" s="46"/>
      <c r="I29" s="46"/>
      <c r="J29" s="46"/>
      <c r="K29" s="46"/>
    </row>
    <row r="30" spans="2:11" ht="14" x14ac:dyDescent="0.15">
      <c r="B30" s="2">
        <v>18</v>
      </c>
      <c r="C30" s="39">
        <f t="shared" si="0"/>
        <v>772.68</v>
      </c>
      <c r="D30" s="40">
        <f t="shared" si="1"/>
        <v>541.54999999999995</v>
      </c>
      <c r="E30" s="40">
        <f t="shared" si="2"/>
        <v>231.13</v>
      </c>
      <c r="F30" s="46"/>
      <c r="G30" s="46"/>
      <c r="H30" s="46"/>
      <c r="I30" s="46"/>
      <c r="J30" s="46"/>
      <c r="K30" s="46"/>
    </row>
    <row r="31" spans="2:11" ht="14" x14ac:dyDescent="0.15">
      <c r="B31" s="2">
        <v>19</v>
      </c>
      <c r="C31" s="39">
        <f t="shared" si="0"/>
        <v>772.68</v>
      </c>
      <c r="D31" s="40">
        <f t="shared" si="1"/>
        <v>546.04</v>
      </c>
      <c r="E31" s="40">
        <f t="shared" si="2"/>
        <v>226.64</v>
      </c>
      <c r="F31" s="46"/>
      <c r="G31" s="46"/>
      <c r="H31" s="46"/>
      <c r="I31" s="46"/>
      <c r="J31" s="46"/>
      <c r="K31" s="46"/>
    </row>
    <row r="32" spans="2:11" ht="14" x14ac:dyDescent="0.15">
      <c r="B32" s="2">
        <v>20</v>
      </c>
      <c r="C32" s="39">
        <f t="shared" si="0"/>
        <v>772.68</v>
      </c>
      <c r="D32" s="40">
        <f t="shared" si="1"/>
        <v>550.58000000000004</v>
      </c>
      <c r="E32" s="40">
        <f t="shared" si="2"/>
        <v>222.1</v>
      </c>
      <c r="F32" s="46"/>
      <c r="G32" s="46"/>
      <c r="H32" s="46"/>
      <c r="I32" s="46"/>
      <c r="J32" s="46"/>
      <c r="K32" s="46"/>
    </row>
    <row r="33" spans="2:11" ht="14" x14ac:dyDescent="0.15">
      <c r="B33" s="2">
        <v>21</v>
      </c>
      <c r="C33" s="39">
        <f t="shared" si="0"/>
        <v>772.68</v>
      </c>
      <c r="D33" s="40">
        <f t="shared" si="1"/>
        <v>555.15</v>
      </c>
      <c r="E33" s="40">
        <f t="shared" si="2"/>
        <v>217.53</v>
      </c>
      <c r="F33" s="46"/>
      <c r="G33" s="46"/>
      <c r="H33" s="46"/>
      <c r="I33" s="46"/>
      <c r="J33" s="46"/>
      <c r="K33" s="46"/>
    </row>
    <row r="34" spans="2:11" ht="14" x14ac:dyDescent="0.15">
      <c r="B34" s="2">
        <v>22</v>
      </c>
      <c r="C34" s="39">
        <f t="shared" si="0"/>
        <v>772.68</v>
      </c>
      <c r="D34" s="40">
        <f t="shared" si="1"/>
        <v>559.75</v>
      </c>
      <c r="E34" s="40">
        <f t="shared" si="2"/>
        <v>212.93</v>
      </c>
      <c r="F34" s="46"/>
      <c r="G34" s="46"/>
      <c r="H34" s="46"/>
      <c r="I34" s="46"/>
      <c r="J34" s="46"/>
      <c r="K34" s="46"/>
    </row>
    <row r="35" spans="2:11" ht="14" x14ac:dyDescent="0.15">
      <c r="B35" s="2">
        <v>23</v>
      </c>
      <c r="C35" s="39">
        <f t="shared" si="0"/>
        <v>772.68</v>
      </c>
      <c r="D35" s="40">
        <f t="shared" si="1"/>
        <v>564.4</v>
      </c>
      <c r="E35" s="40">
        <f t="shared" si="2"/>
        <v>208.28</v>
      </c>
      <c r="F35" s="46"/>
      <c r="G35" s="46"/>
      <c r="H35" s="46"/>
      <c r="I35" s="46"/>
      <c r="J35" s="46"/>
      <c r="K35" s="46"/>
    </row>
    <row r="36" spans="2:11" ht="14" x14ac:dyDescent="0.15">
      <c r="B36" s="2">
        <v>24</v>
      </c>
      <c r="C36" s="39">
        <f t="shared" si="0"/>
        <v>772.68</v>
      </c>
      <c r="D36" s="40">
        <f t="shared" si="1"/>
        <v>569.08000000000004</v>
      </c>
      <c r="E36" s="40">
        <f t="shared" si="2"/>
        <v>203.6</v>
      </c>
      <c r="F36" s="47"/>
      <c r="G36" s="47"/>
      <c r="H36" s="47"/>
      <c r="I36" s="47"/>
      <c r="J36" s="47"/>
      <c r="K36" s="47"/>
    </row>
    <row r="37" spans="2:11" ht="14" x14ac:dyDescent="0.15">
      <c r="B37" s="2">
        <v>25</v>
      </c>
      <c r="C37" s="39">
        <f t="shared" si="0"/>
        <v>772.68</v>
      </c>
      <c r="D37" s="40">
        <f t="shared" si="1"/>
        <v>573.80999999999995</v>
      </c>
      <c r="E37" s="40">
        <f t="shared" si="2"/>
        <v>198.87</v>
      </c>
      <c r="F37" s="47"/>
      <c r="G37" s="47"/>
      <c r="H37" s="47"/>
      <c r="I37" s="47"/>
      <c r="J37" s="47"/>
      <c r="K37" s="47"/>
    </row>
    <row r="38" spans="2:11" ht="14" x14ac:dyDescent="0.15">
      <c r="B38" s="2">
        <v>26</v>
      </c>
      <c r="C38" s="39">
        <f t="shared" si="0"/>
        <v>772.68</v>
      </c>
      <c r="D38" s="40">
        <f t="shared" si="1"/>
        <v>578.57000000000005</v>
      </c>
      <c r="E38" s="40">
        <f t="shared" si="2"/>
        <v>194.11</v>
      </c>
      <c r="F38" s="47"/>
      <c r="G38" s="47"/>
      <c r="H38" s="47"/>
      <c r="I38" s="47"/>
      <c r="J38" s="47"/>
      <c r="K38" s="47"/>
    </row>
    <row r="39" spans="2:11" ht="14" x14ac:dyDescent="0.15">
      <c r="B39" s="2">
        <v>27</v>
      </c>
      <c r="C39" s="39">
        <f t="shared" si="0"/>
        <v>772.68</v>
      </c>
      <c r="D39" s="40">
        <f t="shared" si="1"/>
        <v>583.37</v>
      </c>
      <c r="E39" s="40">
        <f t="shared" si="2"/>
        <v>189.31</v>
      </c>
      <c r="F39" s="47"/>
      <c r="G39" s="47"/>
      <c r="H39" s="47"/>
      <c r="I39" s="47"/>
      <c r="J39" s="47"/>
      <c r="K39" s="47"/>
    </row>
    <row r="40" spans="2:11" ht="14" x14ac:dyDescent="0.15">
      <c r="B40" s="2">
        <v>28</v>
      </c>
      <c r="C40" s="39">
        <f t="shared" si="0"/>
        <v>772.68</v>
      </c>
      <c r="D40" s="40">
        <f t="shared" si="1"/>
        <v>588.21</v>
      </c>
      <c r="E40" s="40">
        <f t="shared" si="2"/>
        <v>184.47</v>
      </c>
      <c r="F40" s="47"/>
      <c r="G40" s="47"/>
      <c r="H40" s="47"/>
      <c r="I40" s="47"/>
      <c r="J40" s="47"/>
      <c r="K40" s="47"/>
    </row>
    <row r="41" spans="2:11" ht="14" x14ac:dyDescent="0.15">
      <c r="B41" s="2">
        <v>29</v>
      </c>
      <c r="C41" s="39">
        <f t="shared" si="0"/>
        <v>772.68</v>
      </c>
      <c r="D41" s="40">
        <f t="shared" si="1"/>
        <v>593.1</v>
      </c>
      <c r="E41" s="40">
        <f t="shared" si="2"/>
        <v>179.58</v>
      </c>
      <c r="F41" s="47"/>
      <c r="G41" s="47"/>
      <c r="H41" s="47"/>
      <c r="I41" s="47"/>
      <c r="J41" s="47"/>
      <c r="K41" s="47"/>
    </row>
    <row r="42" spans="2:11" ht="14" x14ac:dyDescent="0.15">
      <c r="B42" s="2">
        <v>30</v>
      </c>
      <c r="C42" s="39">
        <f t="shared" si="0"/>
        <v>772.68</v>
      </c>
      <c r="D42" s="40">
        <f t="shared" si="1"/>
        <v>598.02</v>
      </c>
      <c r="E42" s="40">
        <f t="shared" si="2"/>
        <v>174.66</v>
      </c>
      <c r="F42" s="47"/>
      <c r="G42" s="47"/>
      <c r="H42" s="47"/>
      <c r="I42" s="47"/>
      <c r="J42" s="47"/>
      <c r="K42" s="47"/>
    </row>
    <row r="43" spans="2:11" ht="14" x14ac:dyDescent="0.15">
      <c r="B43" s="2">
        <v>31</v>
      </c>
      <c r="C43" s="39">
        <f t="shared" si="0"/>
        <v>772.68</v>
      </c>
      <c r="D43" s="40">
        <f t="shared" si="1"/>
        <v>602.98</v>
      </c>
      <c r="E43" s="40">
        <f t="shared" si="2"/>
        <v>169.7</v>
      </c>
      <c r="F43" s="47"/>
      <c r="G43" s="47"/>
      <c r="H43" s="47"/>
      <c r="I43" s="47"/>
      <c r="J43" s="47"/>
      <c r="K43" s="47"/>
    </row>
    <row r="44" spans="2:11" ht="14" x14ac:dyDescent="0.15">
      <c r="B44" s="2">
        <v>32</v>
      </c>
      <c r="C44" s="39">
        <f t="shared" si="0"/>
        <v>772.68</v>
      </c>
      <c r="D44" s="40">
        <f t="shared" si="1"/>
        <v>607.99</v>
      </c>
      <c r="E44" s="40">
        <f t="shared" si="2"/>
        <v>164.69</v>
      </c>
      <c r="F44" s="47"/>
      <c r="G44" s="47"/>
      <c r="H44" s="47"/>
      <c r="I44" s="47"/>
      <c r="J44" s="47"/>
      <c r="K44" s="47"/>
    </row>
    <row r="45" spans="2:11" ht="14" x14ac:dyDescent="0.15">
      <c r="B45" s="2">
        <v>33</v>
      </c>
      <c r="C45" s="39">
        <f t="shared" si="0"/>
        <v>772.68</v>
      </c>
      <c r="D45" s="40">
        <f t="shared" si="1"/>
        <v>613.03</v>
      </c>
      <c r="E45" s="40">
        <f t="shared" si="2"/>
        <v>159.65</v>
      </c>
      <c r="F45" s="47"/>
      <c r="G45" s="47"/>
      <c r="H45" s="47"/>
      <c r="I45" s="47"/>
      <c r="J45" s="47"/>
      <c r="K45" s="47"/>
    </row>
    <row r="46" spans="2:11" ht="14" x14ac:dyDescent="0.15">
      <c r="B46" s="2">
        <v>34</v>
      </c>
      <c r="C46" s="39">
        <f t="shared" si="0"/>
        <v>772.68</v>
      </c>
      <c r="D46" s="40">
        <f t="shared" si="1"/>
        <v>618.12</v>
      </c>
      <c r="E46" s="40">
        <f t="shared" si="2"/>
        <v>154.56</v>
      </c>
      <c r="F46" s="47"/>
      <c r="G46" s="47"/>
      <c r="H46" s="47"/>
      <c r="I46" s="47"/>
      <c r="J46" s="47"/>
      <c r="K46" s="47"/>
    </row>
    <row r="47" spans="2:11" ht="14" x14ac:dyDescent="0.15">
      <c r="B47" s="2">
        <v>35</v>
      </c>
      <c r="C47" s="39">
        <f t="shared" si="0"/>
        <v>772.68</v>
      </c>
      <c r="D47" s="40">
        <f t="shared" si="1"/>
        <v>623.25</v>
      </c>
      <c r="E47" s="40">
        <f t="shared" si="2"/>
        <v>149.43</v>
      </c>
      <c r="F47" s="47"/>
      <c r="G47" s="47"/>
      <c r="H47" s="47"/>
      <c r="I47" s="47"/>
      <c r="J47" s="47"/>
      <c r="K47" s="47"/>
    </row>
    <row r="48" spans="2:11" ht="14" x14ac:dyDescent="0.15">
      <c r="B48" s="2">
        <v>36</v>
      </c>
      <c r="C48" s="39">
        <f t="shared" si="0"/>
        <v>772.68</v>
      </c>
      <c r="D48" s="40">
        <f t="shared" si="1"/>
        <v>628.41999999999996</v>
      </c>
      <c r="E48" s="40">
        <f t="shared" si="2"/>
        <v>144.26</v>
      </c>
      <c r="F48" s="47"/>
      <c r="G48" s="47"/>
      <c r="H48" s="47"/>
      <c r="I48" s="47"/>
      <c r="J48" s="47"/>
      <c r="K48" s="47"/>
    </row>
    <row r="49" spans="2:5" x14ac:dyDescent="0.15">
      <c r="B49" s="2">
        <v>37</v>
      </c>
      <c r="C49" s="39">
        <f t="shared" si="0"/>
        <v>772.68</v>
      </c>
      <c r="D49" s="40">
        <f t="shared" si="1"/>
        <v>633.64</v>
      </c>
      <c r="E49" s="40">
        <f t="shared" si="2"/>
        <v>139.04</v>
      </c>
    </row>
    <row r="50" spans="2:5" x14ac:dyDescent="0.15">
      <c r="B50" s="2">
        <v>38</v>
      </c>
      <c r="C50" s="39">
        <f t="shared" si="0"/>
        <v>772.68</v>
      </c>
      <c r="D50" s="40">
        <f t="shared" si="1"/>
        <v>638.9</v>
      </c>
      <c r="E50" s="40">
        <f t="shared" si="2"/>
        <v>133.78</v>
      </c>
    </row>
    <row r="51" spans="2:5" x14ac:dyDescent="0.15">
      <c r="B51" s="2">
        <v>39</v>
      </c>
      <c r="C51" s="39">
        <f t="shared" si="0"/>
        <v>772.68</v>
      </c>
      <c r="D51" s="40">
        <f t="shared" si="1"/>
        <v>644.20000000000005</v>
      </c>
      <c r="E51" s="40">
        <f t="shared" si="2"/>
        <v>128.47999999999999</v>
      </c>
    </row>
    <row r="52" spans="2:5" x14ac:dyDescent="0.15">
      <c r="B52" s="2">
        <v>40</v>
      </c>
      <c r="C52" s="39">
        <f t="shared" si="0"/>
        <v>772.68</v>
      </c>
      <c r="D52" s="40">
        <f t="shared" si="1"/>
        <v>649.54999999999995</v>
      </c>
      <c r="E52" s="40">
        <f t="shared" si="2"/>
        <v>123.13</v>
      </c>
    </row>
    <row r="53" spans="2:5" x14ac:dyDescent="0.15">
      <c r="B53" s="2">
        <v>41</v>
      </c>
      <c r="C53" s="39">
        <f t="shared" si="0"/>
        <v>772.68</v>
      </c>
      <c r="D53" s="40">
        <f t="shared" si="1"/>
        <v>654.94000000000005</v>
      </c>
      <c r="E53" s="40">
        <f t="shared" si="2"/>
        <v>117.74</v>
      </c>
    </row>
    <row r="54" spans="2:5" x14ac:dyDescent="0.15">
      <c r="B54" s="2">
        <v>42</v>
      </c>
      <c r="C54" s="39">
        <f t="shared" si="0"/>
        <v>772.68</v>
      </c>
      <c r="D54" s="40">
        <f t="shared" si="1"/>
        <v>660.38</v>
      </c>
      <c r="E54" s="40">
        <f t="shared" si="2"/>
        <v>112.3</v>
      </c>
    </row>
    <row r="55" spans="2:5" x14ac:dyDescent="0.15">
      <c r="B55" s="2">
        <v>43</v>
      </c>
      <c r="C55" s="39">
        <f t="shared" si="0"/>
        <v>772.68</v>
      </c>
      <c r="D55" s="40">
        <f t="shared" si="1"/>
        <v>665.86</v>
      </c>
      <c r="E55" s="40">
        <f t="shared" si="2"/>
        <v>106.82</v>
      </c>
    </row>
    <row r="56" spans="2:5" x14ac:dyDescent="0.15">
      <c r="B56" s="2">
        <v>44</v>
      </c>
      <c r="C56" s="39">
        <f t="shared" si="0"/>
        <v>772.68</v>
      </c>
      <c r="D56" s="40">
        <f t="shared" si="1"/>
        <v>671.38</v>
      </c>
      <c r="E56" s="40">
        <f t="shared" si="2"/>
        <v>101.3</v>
      </c>
    </row>
    <row r="57" spans="2:5" x14ac:dyDescent="0.15">
      <c r="B57" s="2">
        <v>45</v>
      </c>
      <c r="C57" s="39">
        <f t="shared" si="0"/>
        <v>772.68</v>
      </c>
      <c r="D57" s="40">
        <f t="shared" si="1"/>
        <v>676.96</v>
      </c>
      <c r="E57" s="40">
        <f t="shared" si="2"/>
        <v>95.72</v>
      </c>
    </row>
    <row r="58" spans="2:5" x14ac:dyDescent="0.15">
      <c r="B58" s="2">
        <v>46</v>
      </c>
      <c r="C58" s="39">
        <f t="shared" si="0"/>
        <v>772.68</v>
      </c>
      <c r="D58" s="40">
        <f t="shared" si="1"/>
        <v>682.58</v>
      </c>
      <c r="E58" s="40">
        <f t="shared" si="2"/>
        <v>90.1</v>
      </c>
    </row>
    <row r="59" spans="2:5" x14ac:dyDescent="0.15">
      <c r="B59" s="2">
        <v>47</v>
      </c>
      <c r="C59" s="39">
        <f t="shared" si="0"/>
        <v>772.68</v>
      </c>
      <c r="D59" s="40">
        <f t="shared" si="1"/>
        <v>688.24</v>
      </c>
      <c r="E59" s="40">
        <f t="shared" si="2"/>
        <v>84.44</v>
      </c>
    </row>
    <row r="60" spans="2:5" x14ac:dyDescent="0.15">
      <c r="B60" s="2">
        <v>48</v>
      </c>
      <c r="C60" s="39">
        <f t="shared" si="0"/>
        <v>772.68</v>
      </c>
      <c r="D60" s="40">
        <f t="shared" si="1"/>
        <v>693.95</v>
      </c>
      <c r="E60" s="40">
        <f t="shared" si="2"/>
        <v>78.73</v>
      </c>
    </row>
    <row r="61" spans="2:5" x14ac:dyDescent="0.15">
      <c r="B61" s="2">
        <v>49</v>
      </c>
      <c r="C61" s="39">
        <f t="shared" si="0"/>
        <v>772.68</v>
      </c>
      <c r="D61" s="40">
        <f t="shared" si="1"/>
        <v>699.71</v>
      </c>
      <c r="E61" s="40">
        <f t="shared" si="2"/>
        <v>72.97</v>
      </c>
    </row>
    <row r="62" spans="2:5" x14ac:dyDescent="0.15">
      <c r="B62" s="2">
        <v>50</v>
      </c>
      <c r="C62" s="39">
        <f t="shared" si="0"/>
        <v>772.68</v>
      </c>
      <c r="D62" s="40">
        <f t="shared" si="1"/>
        <v>705.52</v>
      </c>
      <c r="E62" s="40">
        <f t="shared" si="2"/>
        <v>67.16</v>
      </c>
    </row>
    <row r="63" spans="2:5" x14ac:dyDescent="0.15">
      <c r="B63" s="2">
        <v>51</v>
      </c>
      <c r="C63" s="39">
        <f t="shared" si="0"/>
        <v>772.68</v>
      </c>
      <c r="D63" s="40">
        <f t="shared" si="1"/>
        <v>711.38</v>
      </c>
      <c r="E63" s="40">
        <f t="shared" si="2"/>
        <v>61.3</v>
      </c>
    </row>
    <row r="64" spans="2:5" x14ac:dyDescent="0.15">
      <c r="B64" s="2">
        <v>52</v>
      </c>
      <c r="C64" s="39">
        <f t="shared" si="0"/>
        <v>772.68</v>
      </c>
      <c r="D64" s="40">
        <f t="shared" si="1"/>
        <v>717.28</v>
      </c>
      <c r="E64" s="40">
        <f t="shared" si="2"/>
        <v>55.4</v>
      </c>
    </row>
    <row r="65" spans="2:5" x14ac:dyDescent="0.15">
      <c r="B65" s="2">
        <v>53</v>
      </c>
      <c r="C65" s="39">
        <f t="shared" si="0"/>
        <v>772.68</v>
      </c>
      <c r="D65" s="40">
        <f t="shared" si="1"/>
        <v>723.23</v>
      </c>
      <c r="E65" s="40">
        <f t="shared" si="2"/>
        <v>49.45</v>
      </c>
    </row>
    <row r="66" spans="2:5" x14ac:dyDescent="0.15">
      <c r="B66" s="2">
        <v>54</v>
      </c>
      <c r="C66" s="39">
        <f t="shared" si="0"/>
        <v>772.68</v>
      </c>
      <c r="D66" s="40">
        <f t="shared" si="1"/>
        <v>729.24</v>
      </c>
      <c r="E66" s="40">
        <f t="shared" si="2"/>
        <v>43.44</v>
      </c>
    </row>
    <row r="67" spans="2:5" x14ac:dyDescent="0.15">
      <c r="B67" s="2">
        <v>55</v>
      </c>
      <c r="C67" s="39">
        <f t="shared" si="0"/>
        <v>772.68</v>
      </c>
      <c r="D67" s="40">
        <f t="shared" si="1"/>
        <v>735.29</v>
      </c>
      <c r="E67" s="40">
        <f t="shared" si="2"/>
        <v>37.39</v>
      </c>
    </row>
    <row r="68" spans="2:5" x14ac:dyDescent="0.15">
      <c r="B68" s="2">
        <v>56</v>
      </c>
      <c r="C68" s="39">
        <f t="shared" si="0"/>
        <v>772.68</v>
      </c>
      <c r="D68" s="40">
        <f t="shared" si="1"/>
        <v>741.39</v>
      </c>
      <c r="E68" s="40">
        <f t="shared" si="2"/>
        <v>31.29</v>
      </c>
    </row>
    <row r="69" spans="2:5" x14ac:dyDescent="0.15">
      <c r="B69" s="2">
        <v>57</v>
      </c>
      <c r="C69" s="39">
        <f t="shared" si="0"/>
        <v>772.68</v>
      </c>
      <c r="D69" s="40">
        <f t="shared" si="1"/>
        <v>747.55</v>
      </c>
      <c r="E69" s="40">
        <f t="shared" si="2"/>
        <v>25.13</v>
      </c>
    </row>
    <row r="70" spans="2:5" x14ac:dyDescent="0.15">
      <c r="B70" s="2">
        <v>58</v>
      </c>
      <c r="C70" s="39">
        <f t="shared" si="0"/>
        <v>772.68</v>
      </c>
      <c r="D70" s="40">
        <f t="shared" si="1"/>
        <v>753.75</v>
      </c>
      <c r="E70" s="40">
        <f t="shared" si="2"/>
        <v>18.93</v>
      </c>
    </row>
    <row r="71" spans="2:5" x14ac:dyDescent="0.15">
      <c r="B71" s="2">
        <v>59</v>
      </c>
      <c r="C71" s="39">
        <f t="shared" si="0"/>
        <v>772.68</v>
      </c>
      <c r="D71" s="40">
        <f t="shared" si="1"/>
        <v>760.01</v>
      </c>
      <c r="E71" s="40">
        <f t="shared" si="2"/>
        <v>12.67</v>
      </c>
    </row>
    <row r="72" spans="2:5" x14ac:dyDescent="0.15">
      <c r="B72" s="2">
        <v>60</v>
      </c>
      <c r="C72" s="39">
        <f t="shared" si="0"/>
        <v>772.68</v>
      </c>
      <c r="D72" s="40">
        <f t="shared" si="1"/>
        <v>766.32</v>
      </c>
      <c r="E72" s="40">
        <f t="shared" si="2"/>
        <v>6.36</v>
      </c>
    </row>
    <row r="73" spans="2:5" x14ac:dyDescent="0.15">
      <c r="B73" s="2">
        <v>61</v>
      </c>
      <c r="C73" s="39">
        <f t="shared" si="0"/>
        <v>772.68</v>
      </c>
      <c r="D73" s="40" t="e">
        <f t="shared" si="1"/>
        <v>#NUM!</v>
      </c>
      <c r="E73" s="40" t="e">
        <f t="shared" si="2"/>
        <v>#NUM!</v>
      </c>
    </row>
    <row r="74" spans="2:5" x14ac:dyDescent="0.15">
      <c r="B74" s="2">
        <v>62</v>
      </c>
      <c r="C74" s="39">
        <f t="shared" si="0"/>
        <v>772.68</v>
      </c>
      <c r="D74" s="40" t="e">
        <f t="shared" si="1"/>
        <v>#NUM!</v>
      </c>
      <c r="E74" s="40" t="e">
        <f t="shared" si="2"/>
        <v>#NUM!</v>
      </c>
    </row>
    <row r="75" spans="2:5" x14ac:dyDescent="0.15">
      <c r="B75" s="2">
        <v>63</v>
      </c>
      <c r="C75" s="39">
        <f t="shared" si="0"/>
        <v>772.68</v>
      </c>
      <c r="D75" s="40" t="e">
        <f t="shared" si="1"/>
        <v>#NUM!</v>
      </c>
      <c r="E75" s="40" t="e">
        <f t="shared" si="2"/>
        <v>#NUM!</v>
      </c>
    </row>
    <row r="76" spans="2:5" x14ac:dyDescent="0.15">
      <c r="B76" s="2">
        <v>64</v>
      </c>
      <c r="C76" s="39">
        <f t="shared" si="0"/>
        <v>772.68</v>
      </c>
      <c r="D76" s="40" t="e">
        <f t="shared" si="1"/>
        <v>#NUM!</v>
      </c>
      <c r="E76" s="40" t="e">
        <f t="shared" si="2"/>
        <v>#NUM!</v>
      </c>
    </row>
    <row r="77" spans="2:5" x14ac:dyDescent="0.15">
      <c r="B77" s="2">
        <v>65</v>
      </c>
      <c r="C77" s="39">
        <f t="shared" si="0"/>
        <v>772.68</v>
      </c>
      <c r="D77" s="40" t="e">
        <f t="shared" si="1"/>
        <v>#NUM!</v>
      </c>
      <c r="E77" s="40" t="e">
        <f t="shared" si="2"/>
        <v>#NUM!</v>
      </c>
    </row>
    <row r="78" spans="2:5" x14ac:dyDescent="0.15">
      <c r="B78" s="2">
        <v>66</v>
      </c>
      <c r="C78" s="39">
        <f t="shared" ref="C78:C132" si="3">-$B$9</f>
        <v>772.68</v>
      </c>
      <c r="D78" s="40" t="e">
        <f t="shared" ref="D78:D132" si="4">PPMT($B$5,B78,$B$6,-$B$7,0)</f>
        <v>#NUM!</v>
      </c>
      <c r="E78" s="40" t="e">
        <f t="shared" ref="E78:E132" si="5">C78-D78</f>
        <v>#NUM!</v>
      </c>
    </row>
    <row r="79" spans="2:5" x14ac:dyDescent="0.15">
      <c r="B79" s="2">
        <v>67</v>
      </c>
      <c r="C79" s="39">
        <f t="shared" si="3"/>
        <v>772.68</v>
      </c>
      <c r="D79" s="40" t="e">
        <f t="shared" si="4"/>
        <v>#NUM!</v>
      </c>
      <c r="E79" s="40" t="e">
        <f t="shared" si="5"/>
        <v>#NUM!</v>
      </c>
    </row>
    <row r="80" spans="2:5" x14ac:dyDescent="0.15">
      <c r="B80" s="2">
        <v>68</v>
      </c>
      <c r="C80" s="39">
        <f t="shared" si="3"/>
        <v>772.68</v>
      </c>
      <c r="D80" s="40" t="e">
        <f t="shared" si="4"/>
        <v>#NUM!</v>
      </c>
      <c r="E80" s="40" t="e">
        <f t="shared" si="5"/>
        <v>#NUM!</v>
      </c>
    </row>
    <row r="81" spans="2:5" x14ac:dyDescent="0.15">
      <c r="B81" s="2">
        <v>69</v>
      </c>
      <c r="C81" s="39">
        <f t="shared" si="3"/>
        <v>772.68</v>
      </c>
      <c r="D81" s="40" t="e">
        <f t="shared" si="4"/>
        <v>#NUM!</v>
      </c>
      <c r="E81" s="40" t="e">
        <f t="shared" si="5"/>
        <v>#NUM!</v>
      </c>
    </row>
    <row r="82" spans="2:5" x14ac:dyDescent="0.15">
      <c r="B82" s="2">
        <v>70</v>
      </c>
      <c r="C82" s="39">
        <f t="shared" si="3"/>
        <v>772.68</v>
      </c>
      <c r="D82" s="40" t="e">
        <f t="shared" si="4"/>
        <v>#NUM!</v>
      </c>
      <c r="E82" s="40" t="e">
        <f t="shared" si="5"/>
        <v>#NUM!</v>
      </c>
    </row>
    <row r="83" spans="2:5" x14ac:dyDescent="0.15">
      <c r="B83" s="2">
        <v>71</v>
      </c>
      <c r="C83" s="39">
        <f t="shared" si="3"/>
        <v>772.68</v>
      </c>
      <c r="D83" s="40" t="e">
        <f t="shared" si="4"/>
        <v>#NUM!</v>
      </c>
      <c r="E83" s="40" t="e">
        <f t="shared" si="5"/>
        <v>#NUM!</v>
      </c>
    </row>
    <row r="84" spans="2:5" x14ac:dyDescent="0.15">
      <c r="B84" s="2">
        <v>72</v>
      </c>
      <c r="C84" s="39">
        <f t="shared" si="3"/>
        <v>772.68</v>
      </c>
      <c r="D84" s="40" t="e">
        <f t="shared" si="4"/>
        <v>#NUM!</v>
      </c>
      <c r="E84" s="40" t="e">
        <f t="shared" si="5"/>
        <v>#NUM!</v>
      </c>
    </row>
    <row r="85" spans="2:5" x14ac:dyDescent="0.15">
      <c r="B85" s="2">
        <v>73</v>
      </c>
      <c r="C85" s="39">
        <f t="shared" si="3"/>
        <v>772.68</v>
      </c>
      <c r="D85" s="40" t="e">
        <f t="shared" si="4"/>
        <v>#NUM!</v>
      </c>
      <c r="E85" s="40" t="e">
        <f t="shared" si="5"/>
        <v>#NUM!</v>
      </c>
    </row>
    <row r="86" spans="2:5" x14ac:dyDescent="0.15">
      <c r="B86" s="2">
        <v>74</v>
      </c>
      <c r="C86" s="39">
        <f t="shared" si="3"/>
        <v>772.68</v>
      </c>
      <c r="D86" s="40" t="e">
        <f t="shared" si="4"/>
        <v>#NUM!</v>
      </c>
      <c r="E86" s="40" t="e">
        <f t="shared" si="5"/>
        <v>#NUM!</v>
      </c>
    </row>
    <row r="87" spans="2:5" x14ac:dyDescent="0.15">
      <c r="B87" s="2">
        <v>75</v>
      </c>
      <c r="C87" s="39">
        <f t="shared" si="3"/>
        <v>772.68</v>
      </c>
      <c r="D87" s="40" t="e">
        <f t="shared" si="4"/>
        <v>#NUM!</v>
      </c>
      <c r="E87" s="40" t="e">
        <f t="shared" si="5"/>
        <v>#NUM!</v>
      </c>
    </row>
    <row r="88" spans="2:5" x14ac:dyDescent="0.15">
      <c r="B88" s="2">
        <v>76</v>
      </c>
      <c r="C88" s="39">
        <f t="shared" si="3"/>
        <v>772.68</v>
      </c>
      <c r="D88" s="40" t="e">
        <f t="shared" si="4"/>
        <v>#NUM!</v>
      </c>
      <c r="E88" s="40" t="e">
        <f t="shared" si="5"/>
        <v>#NUM!</v>
      </c>
    </row>
    <row r="89" spans="2:5" x14ac:dyDescent="0.15">
      <c r="B89" s="2">
        <v>77</v>
      </c>
      <c r="C89" s="39">
        <f t="shared" si="3"/>
        <v>772.68</v>
      </c>
      <c r="D89" s="40" t="e">
        <f t="shared" si="4"/>
        <v>#NUM!</v>
      </c>
      <c r="E89" s="40" t="e">
        <f t="shared" si="5"/>
        <v>#NUM!</v>
      </c>
    </row>
    <row r="90" spans="2:5" x14ac:dyDescent="0.15">
      <c r="B90" s="2">
        <v>78</v>
      </c>
      <c r="C90" s="39">
        <f t="shared" si="3"/>
        <v>772.68</v>
      </c>
      <c r="D90" s="40" t="e">
        <f t="shared" si="4"/>
        <v>#NUM!</v>
      </c>
      <c r="E90" s="40" t="e">
        <f t="shared" si="5"/>
        <v>#NUM!</v>
      </c>
    </row>
    <row r="91" spans="2:5" x14ac:dyDescent="0.15">
      <c r="B91" s="2">
        <v>79</v>
      </c>
      <c r="C91" s="39">
        <f t="shared" si="3"/>
        <v>772.68</v>
      </c>
      <c r="D91" s="40" t="e">
        <f t="shared" si="4"/>
        <v>#NUM!</v>
      </c>
      <c r="E91" s="40" t="e">
        <f t="shared" si="5"/>
        <v>#NUM!</v>
      </c>
    </row>
    <row r="92" spans="2:5" x14ac:dyDescent="0.15">
      <c r="B92" s="2">
        <v>80</v>
      </c>
      <c r="C92" s="39">
        <f t="shared" si="3"/>
        <v>772.68</v>
      </c>
      <c r="D92" s="40" t="e">
        <f t="shared" si="4"/>
        <v>#NUM!</v>
      </c>
      <c r="E92" s="40" t="e">
        <f t="shared" si="5"/>
        <v>#NUM!</v>
      </c>
    </row>
    <row r="93" spans="2:5" x14ac:dyDescent="0.15">
      <c r="B93" s="2">
        <v>81</v>
      </c>
      <c r="C93" s="39">
        <f t="shared" si="3"/>
        <v>772.68</v>
      </c>
      <c r="D93" s="40" t="e">
        <f t="shared" si="4"/>
        <v>#NUM!</v>
      </c>
      <c r="E93" s="40" t="e">
        <f t="shared" si="5"/>
        <v>#NUM!</v>
      </c>
    </row>
    <row r="94" spans="2:5" x14ac:dyDescent="0.15">
      <c r="B94" s="2">
        <v>82</v>
      </c>
      <c r="C94" s="39">
        <f t="shared" si="3"/>
        <v>772.68</v>
      </c>
      <c r="D94" s="40" t="e">
        <f t="shared" si="4"/>
        <v>#NUM!</v>
      </c>
      <c r="E94" s="40" t="e">
        <f t="shared" si="5"/>
        <v>#NUM!</v>
      </c>
    </row>
    <row r="95" spans="2:5" x14ac:dyDescent="0.15">
      <c r="B95" s="2">
        <v>83</v>
      </c>
      <c r="C95" s="39">
        <f t="shared" si="3"/>
        <v>772.68</v>
      </c>
      <c r="D95" s="40" t="e">
        <f t="shared" si="4"/>
        <v>#NUM!</v>
      </c>
      <c r="E95" s="40" t="e">
        <f t="shared" si="5"/>
        <v>#NUM!</v>
      </c>
    </row>
    <row r="96" spans="2:5" x14ac:dyDescent="0.15">
      <c r="B96" s="2">
        <v>84</v>
      </c>
      <c r="C96" s="39">
        <f t="shared" si="3"/>
        <v>772.68</v>
      </c>
      <c r="D96" s="40" t="e">
        <f t="shared" si="4"/>
        <v>#NUM!</v>
      </c>
      <c r="E96" s="40" t="e">
        <f t="shared" si="5"/>
        <v>#NUM!</v>
      </c>
    </row>
    <row r="97" spans="2:5" x14ac:dyDescent="0.15">
      <c r="B97" s="2">
        <v>85</v>
      </c>
      <c r="C97" s="39">
        <f t="shared" si="3"/>
        <v>772.68</v>
      </c>
      <c r="D97" s="40" t="e">
        <f t="shared" si="4"/>
        <v>#NUM!</v>
      </c>
      <c r="E97" s="40" t="e">
        <f t="shared" si="5"/>
        <v>#NUM!</v>
      </c>
    </row>
    <row r="98" spans="2:5" x14ac:dyDescent="0.15">
      <c r="B98" s="2">
        <v>86</v>
      </c>
      <c r="C98" s="39">
        <f t="shared" si="3"/>
        <v>772.68</v>
      </c>
      <c r="D98" s="40" t="e">
        <f t="shared" si="4"/>
        <v>#NUM!</v>
      </c>
      <c r="E98" s="40" t="e">
        <f t="shared" si="5"/>
        <v>#NUM!</v>
      </c>
    </row>
    <row r="99" spans="2:5" x14ac:dyDescent="0.15">
      <c r="B99" s="2">
        <v>87</v>
      </c>
      <c r="C99" s="39">
        <f t="shared" si="3"/>
        <v>772.68</v>
      </c>
      <c r="D99" s="40" t="e">
        <f t="shared" si="4"/>
        <v>#NUM!</v>
      </c>
      <c r="E99" s="40" t="e">
        <f t="shared" si="5"/>
        <v>#NUM!</v>
      </c>
    </row>
    <row r="100" spans="2:5" x14ac:dyDescent="0.15">
      <c r="B100" s="2">
        <v>88</v>
      </c>
      <c r="C100" s="39">
        <f t="shared" si="3"/>
        <v>772.68</v>
      </c>
      <c r="D100" s="40" t="e">
        <f t="shared" si="4"/>
        <v>#NUM!</v>
      </c>
      <c r="E100" s="40" t="e">
        <f t="shared" si="5"/>
        <v>#NUM!</v>
      </c>
    </row>
    <row r="101" spans="2:5" x14ac:dyDescent="0.15">
      <c r="B101" s="2">
        <v>89</v>
      </c>
      <c r="C101" s="39">
        <f t="shared" si="3"/>
        <v>772.68</v>
      </c>
      <c r="D101" s="40" t="e">
        <f t="shared" si="4"/>
        <v>#NUM!</v>
      </c>
      <c r="E101" s="40" t="e">
        <f t="shared" si="5"/>
        <v>#NUM!</v>
      </c>
    </row>
    <row r="102" spans="2:5" x14ac:dyDescent="0.15">
      <c r="B102" s="2">
        <v>90</v>
      </c>
      <c r="C102" s="39">
        <f t="shared" si="3"/>
        <v>772.68</v>
      </c>
      <c r="D102" s="40" t="e">
        <f t="shared" si="4"/>
        <v>#NUM!</v>
      </c>
      <c r="E102" s="40" t="e">
        <f t="shared" si="5"/>
        <v>#NUM!</v>
      </c>
    </row>
    <row r="103" spans="2:5" x14ac:dyDescent="0.15">
      <c r="B103" s="2">
        <v>91</v>
      </c>
      <c r="C103" s="39">
        <f t="shared" si="3"/>
        <v>772.68</v>
      </c>
      <c r="D103" s="40" t="e">
        <f t="shared" si="4"/>
        <v>#NUM!</v>
      </c>
      <c r="E103" s="40" t="e">
        <f t="shared" si="5"/>
        <v>#NUM!</v>
      </c>
    </row>
    <row r="104" spans="2:5" x14ac:dyDescent="0.15">
      <c r="B104" s="2">
        <v>92</v>
      </c>
      <c r="C104" s="39">
        <f t="shared" si="3"/>
        <v>772.68</v>
      </c>
      <c r="D104" s="40" t="e">
        <f t="shared" si="4"/>
        <v>#NUM!</v>
      </c>
      <c r="E104" s="40" t="e">
        <f t="shared" si="5"/>
        <v>#NUM!</v>
      </c>
    </row>
    <row r="105" spans="2:5" x14ac:dyDescent="0.15">
      <c r="B105" s="2">
        <v>93</v>
      </c>
      <c r="C105" s="39">
        <f t="shared" si="3"/>
        <v>772.68</v>
      </c>
      <c r="D105" s="40" t="e">
        <f t="shared" si="4"/>
        <v>#NUM!</v>
      </c>
      <c r="E105" s="40" t="e">
        <f t="shared" si="5"/>
        <v>#NUM!</v>
      </c>
    </row>
    <row r="106" spans="2:5" x14ac:dyDescent="0.15">
      <c r="B106" s="2">
        <v>94</v>
      </c>
      <c r="C106" s="39">
        <f t="shared" si="3"/>
        <v>772.68</v>
      </c>
      <c r="D106" s="40" t="e">
        <f t="shared" si="4"/>
        <v>#NUM!</v>
      </c>
      <c r="E106" s="40" t="e">
        <f t="shared" si="5"/>
        <v>#NUM!</v>
      </c>
    </row>
    <row r="107" spans="2:5" x14ac:dyDescent="0.15">
      <c r="B107" s="2">
        <v>95</v>
      </c>
      <c r="C107" s="39">
        <f t="shared" si="3"/>
        <v>772.68</v>
      </c>
      <c r="D107" s="40" t="e">
        <f t="shared" si="4"/>
        <v>#NUM!</v>
      </c>
      <c r="E107" s="40" t="e">
        <f t="shared" si="5"/>
        <v>#NUM!</v>
      </c>
    </row>
    <row r="108" spans="2:5" x14ac:dyDescent="0.15">
      <c r="B108" s="2">
        <v>96</v>
      </c>
      <c r="C108" s="39">
        <f t="shared" si="3"/>
        <v>772.68</v>
      </c>
      <c r="D108" s="40" t="e">
        <f t="shared" si="4"/>
        <v>#NUM!</v>
      </c>
      <c r="E108" s="40" t="e">
        <f t="shared" si="5"/>
        <v>#NUM!</v>
      </c>
    </row>
    <row r="109" spans="2:5" x14ac:dyDescent="0.15">
      <c r="B109" s="2">
        <v>97</v>
      </c>
      <c r="C109" s="39">
        <f t="shared" si="3"/>
        <v>772.68</v>
      </c>
      <c r="D109" s="40" t="e">
        <f t="shared" si="4"/>
        <v>#NUM!</v>
      </c>
      <c r="E109" s="40" t="e">
        <f t="shared" si="5"/>
        <v>#NUM!</v>
      </c>
    </row>
    <row r="110" spans="2:5" x14ac:dyDescent="0.15">
      <c r="B110" s="2">
        <v>98</v>
      </c>
      <c r="C110" s="39">
        <f t="shared" si="3"/>
        <v>772.68</v>
      </c>
      <c r="D110" s="40" t="e">
        <f t="shared" si="4"/>
        <v>#NUM!</v>
      </c>
      <c r="E110" s="40" t="e">
        <f t="shared" si="5"/>
        <v>#NUM!</v>
      </c>
    </row>
    <row r="111" spans="2:5" x14ac:dyDescent="0.15">
      <c r="B111" s="2">
        <v>99</v>
      </c>
      <c r="C111" s="39">
        <f t="shared" si="3"/>
        <v>772.68</v>
      </c>
      <c r="D111" s="40" t="e">
        <f t="shared" si="4"/>
        <v>#NUM!</v>
      </c>
      <c r="E111" s="40" t="e">
        <f t="shared" si="5"/>
        <v>#NUM!</v>
      </c>
    </row>
    <row r="112" spans="2:5" x14ac:dyDescent="0.15">
      <c r="B112" s="2">
        <v>100</v>
      </c>
      <c r="C112" s="39">
        <f t="shared" si="3"/>
        <v>772.68</v>
      </c>
      <c r="D112" s="40" t="e">
        <f t="shared" si="4"/>
        <v>#NUM!</v>
      </c>
      <c r="E112" s="40" t="e">
        <f t="shared" si="5"/>
        <v>#NUM!</v>
      </c>
    </row>
    <row r="113" spans="2:5" x14ac:dyDescent="0.15">
      <c r="B113" s="2">
        <v>101</v>
      </c>
      <c r="C113" s="39">
        <f t="shared" si="3"/>
        <v>772.68</v>
      </c>
      <c r="D113" s="40" t="e">
        <f t="shared" si="4"/>
        <v>#NUM!</v>
      </c>
      <c r="E113" s="40" t="e">
        <f t="shared" si="5"/>
        <v>#NUM!</v>
      </c>
    </row>
    <row r="114" spans="2:5" x14ac:dyDescent="0.15">
      <c r="B114" s="2">
        <v>102</v>
      </c>
      <c r="C114" s="39">
        <f t="shared" si="3"/>
        <v>772.68</v>
      </c>
      <c r="D114" s="40" t="e">
        <f t="shared" si="4"/>
        <v>#NUM!</v>
      </c>
      <c r="E114" s="40" t="e">
        <f t="shared" si="5"/>
        <v>#NUM!</v>
      </c>
    </row>
    <row r="115" spans="2:5" x14ac:dyDescent="0.15">
      <c r="B115" s="2">
        <v>103</v>
      </c>
      <c r="C115" s="39">
        <f t="shared" si="3"/>
        <v>772.68</v>
      </c>
      <c r="D115" s="40" t="e">
        <f t="shared" si="4"/>
        <v>#NUM!</v>
      </c>
      <c r="E115" s="40" t="e">
        <f t="shared" si="5"/>
        <v>#NUM!</v>
      </c>
    </row>
    <row r="116" spans="2:5" x14ac:dyDescent="0.15">
      <c r="B116" s="2">
        <v>104</v>
      </c>
      <c r="C116" s="39">
        <f t="shared" si="3"/>
        <v>772.68</v>
      </c>
      <c r="D116" s="40" t="e">
        <f t="shared" si="4"/>
        <v>#NUM!</v>
      </c>
      <c r="E116" s="40" t="e">
        <f t="shared" si="5"/>
        <v>#NUM!</v>
      </c>
    </row>
    <row r="117" spans="2:5" x14ac:dyDescent="0.15">
      <c r="B117" s="2">
        <v>105</v>
      </c>
      <c r="C117" s="39">
        <f t="shared" si="3"/>
        <v>772.68</v>
      </c>
      <c r="D117" s="40" t="e">
        <f t="shared" si="4"/>
        <v>#NUM!</v>
      </c>
      <c r="E117" s="40" t="e">
        <f t="shared" si="5"/>
        <v>#NUM!</v>
      </c>
    </row>
    <row r="118" spans="2:5" x14ac:dyDescent="0.15">
      <c r="B118" s="2">
        <v>106</v>
      </c>
      <c r="C118" s="39">
        <f t="shared" si="3"/>
        <v>772.68</v>
      </c>
      <c r="D118" s="40" t="e">
        <f t="shared" si="4"/>
        <v>#NUM!</v>
      </c>
      <c r="E118" s="40" t="e">
        <f t="shared" si="5"/>
        <v>#NUM!</v>
      </c>
    </row>
    <row r="119" spans="2:5" x14ac:dyDescent="0.15">
      <c r="B119" s="2">
        <v>107</v>
      </c>
      <c r="C119" s="39">
        <f t="shared" si="3"/>
        <v>772.68</v>
      </c>
      <c r="D119" s="40" t="e">
        <f t="shared" si="4"/>
        <v>#NUM!</v>
      </c>
      <c r="E119" s="40" t="e">
        <f t="shared" si="5"/>
        <v>#NUM!</v>
      </c>
    </row>
    <row r="120" spans="2:5" x14ac:dyDescent="0.15">
      <c r="B120" s="2">
        <v>108</v>
      </c>
      <c r="C120" s="39">
        <f t="shared" si="3"/>
        <v>772.68</v>
      </c>
      <c r="D120" s="40" t="e">
        <f t="shared" si="4"/>
        <v>#NUM!</v>
      </c>
      <c r="E120" s="40" t="e">
        <f t="shared" si="5"/>
        <v>#NUM!</v>
      </c>
    </row>
    <row r="121" spans="2:5" x14ac:dyDescent="0.15">
      <c r="B121" s="2">
        <v>109</v>
      </c>
      <c r="C121" s="39">
        <f t="shared" si="3"/>
        <v>772.68</v>
      </c>
      <c r="D121" s="40" t="e">
        <f t="shared" si="4"/>
        <v>#NUM!</v>
      </c>
      <c r="E121" s="40" t="e">
        <f t="shared" si="5"/>
        <v>#NUM!</v>
      </c>
    </row>
    <row r="122" spans="2:5" x14ac:dyDescent="0.15">
      <c r="B122" s="2">
        <v>110</v>
      </c>
      <c r="C122" s="39">
        <f t="shared" si="3"/>
        <v>772.68</v>
      </c>
      <c r="D122" s="40" t="e">
        <f t="shared" si="4"/>
        <v>#NUM!</v>
      </c>
      <c r="E122" s="40" t="e">
        <f t="shared" si="5"/>
        <v>#NUM!</v>
      </c>
    </row>
    <row r="123" spans="2:5" x14ac:dyDescent="0.15">
      <c r="B123" s="2">
        <v>111</v>
      </c>
      <c r="C123" s="39">
        <f t="shared" si="3"/>
        <v>772.68</v>
      </c>
      <c r="D123" s="40" t="e">
        <f t="shared" si="4"/>
        <v>#NUM!</v>
      </c>
      <c r="E123" s="40" t="e">
        <f t="shared" si="5"/>
        <v>#NUM!</v>
      </c>
    </row>
    <row r="124" spans="2:5" x14ac:dyDescent="0.15">
      <c r="B124" s="2">
        <v>112</v>
      </c>
      <c r="C124" s="39">
        <f t="shared" si="3"/>
        <v>772.68</v>
      </c>
      <c r="D124" s="40" t="e">
        <f t="shared" si="4"/>
        <v>#NUM!</v>
      </c>
      <c r="E124" s="40" t="e">
        <f t="shared" si="5"/>
        <v>#NUM!</v>
      </c>
    </row>
    <row r="125" spans="2:5" x14ac:dyDescent="0.15">
      <c r="B125" s="2">
        <v>113</v>
      </c>
      <c r="C125" s="39">
        <f t="shared" si="3"/>
        <v>772.68</v>
      </c>
      <c r="D125" s="40" t="e">
        <f t="shared" si="4"/>
        <v>#NUM!</v>
      </c>
      <c r="E125" s="40" t="e">
        <f t="shared" si="5"/>
        <v>#NUM!</v>
      </c>
    </row>
    <row r="126" spans="2:5" x14ac:dyDescent="0.15">
      <c r="B126" s="2">
        <v>114</v>
      </c>
      <c r="C126" s="39">
        <f t="shared" si="3"/>
        <v>772.68</v>
      </c>
      <c r="D126" s="40" t="e">
        <f t="shared" si="4"/>
        <v>#NUM!</v>
      </c>
      <c r="E126" s="40" t="e">
        <f t="shared" si="5"/>
        <v>#NUM!</v>
      </c>
    </row>
    <row r="127" spans="2:5" x14ac:dyDescent="0.15">
      <c r="B127" s="2">
        <v>115</v>
      </c>
      <c r="C127" s="39">
        <f t="shared" si="3"/>
        <v>772.68</v>
      </c>
      <c r="D127" s="40" t="e">
        <f t="shared" si="4"/>
        <v>#NUM!</v>
      </c>
      <c r="E127" s="40" t="e">
        <f t="shared" si="5"/>
        <v>#NUM!</v>
      </c>
    </row>
    <row r="128" spans="2:5" x14ac:dyDescent="0.15">
      <c r="B128" s="2">
        <v>116</v>
      </c>
      <c r="C128" s="39">
        <f t="shared" si="3"/>
        <v>772.68</v>
      </c>
      <c r="D128" s="40" t="e">
        <f t="shared" si="4"/>
        <v>#NUM!</v>
      </c>
      <c r="E128" s="40" t="e">
        <f t="shared" si="5"/>
        <v>#NUM!</v>
      </c>
    </row>
    <row r="129" spans="2:5" x14ac:dyDescent="0.15">
      <c r="B129" s="2">
        <v>117</v>
      </c>
      <c r="C129" s="39">
        <f t="shared" si="3"/>
        <v>772.68</v>
      </c>
      <c r="D129" s="40" t="e">
        <f t="shared" si="4"/>
        <v>#NUM!</v>
      </c>
      <c r="E129" s="40" t="e">
        <f t="shared" si="5"/>
        <v>#NUM!</v>
      </c>
    </row>
    <row r="130" spans="2:5" x14ac:dyDescent="0.15">
      <c r="B130" s="2">
        <v>118</v>
      </c>
      <c r="C130" s="39">
        <f t="shared" si="3"/>
        <v>772.68</v>
      </c>
      <c r="D130" s="40" t="e">
        <f t="shared" si="4"/>
        <v>#NUM!</v>
      </c>
      <c r="E130" s="40" t="e">
        <f t="shared" si="5"/>
        <v>#NUM!</v>
      </c>
    </row>
    <row r="131" spans="2:5" x14ac:dyDescent="0.15">
      <c r="B131" s="2">
        <v>119</v>
      </c>
      <c r="C131" s="39">
        <f t="shared" si="3"/>
        <v>772.68</v>
      </c>
      <c r="D131" s="40" t="e">
        <f t="shared" si="4"/>
        <v>#NUM!</v>
      </c>
      <c r="E131" s="40" t="e">
        <f t="shared" si="5"/>
        <v>#NUM!</v>
      </c>
    </row>
    <row r="132" spans="2:5" x14ac:dyDescent="0.15">
      <c r="B132" s="2">
        <v>120</v>
      </c>
      <c r="C132" s="39">
        <f t="shared" si="3"/>
        <v>772.68</v>
      </c>
      <c r="D132" s="40" t="e">
        <f t="shared" si="4"/>
        <v>#NUM!</v>
      </c>
      <c r="E132" s="40" t="e">
        <f t="shared" si="5"/>
        <v>#NUM!</v>
      </c>
    </row>
  </sheetData>
  <mergeCells count="1">
    <mergeCell ref="B11:E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1]!Makro5">
                <anchor moveWithCells="1" sizeWithCells="1">
                  <from>
                    <xdr:col>8</xdr:col>
                    <xdr:colOff>50800</xdr:colOff>
                    <xdr:row>6</xdr:row>
                    <xdr:rowOff>50800</xdr:rowOff>
                  </from>
                  <to>
                    <xdr:col>10</xdr:col>
                    <xdr:colOff>723900</xdr:colOff>
                    <xdr:row>8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Warianty zakupu i parametry</vt:lpstr>
      <vt:lpstr>Kredyt nowy 5 lat</vt:lpstr>
      <vt:lpstr>Kredyt używany 5 lat</vt:lpstr>
    </vt:vector>
  </TitlesOfParts>
  <Company>Fundacja KIP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</dc:title>
  <dc:creator>STOWARZYSZENIE "OSP"</dc:creator>
  <cp:lastModifiedBy>Użytkownik Microsoft Office</cp:lastModifiedBy>
  <cp:lastPrinted>2000-03-03T08:46:16Z</cp:lastPrinted>
  <dcterms:created xsi:type="dcterms:W3CDTF">1999-11-15T11:48:57Z</dcterms:created>
  <dcterms:modified xsi:type="dcterms:W3CDTF">2016-05-18T15:21:42Z</dcterms:modified>
</cp:coreProperties>
</file>